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E:\wmtfall\"/>
    </mc:Choice>
  </mc:AlternateContent>
  <xr:revisionPtr revIDLastSave="0" documentId="13_ncr:1_{53BFB818-B7A6-4517-82ED-43C09165741E}" xr6:coauthVersionLast="40" xr6:coauthVersionMax="40" xr10:uidLastSave="{00000000-0000-0000-0000-000000000000}"/>
  <bookViews>
    <workbookView xWindow="0" yWindow="0" windowWidth="24000" windowHeight="9525" activeTab="1" xr2:uid="{00000000-000D-0000-FFFF-FFFF00000000}"/>
  </bookViews>
  <sheets>
    <sheet name="mine economics by decade" sheetId="3" r:id="rId1"/>
    <sheet name="2017 counts by decade" sheetId="5" r:id="rId2"/>
    <sheet name="As of 13Jan19" sheetId="1" r:id="rId3"/>
    <sheet name="Histogram2_HID" sheetId="20" state="hidden" r:id="rId4"/>
    <sheet name="magnitude index" sheetId="11" r:id="rId5"/>
    <sheet name="Histogram_HID" sheetId="16" state="hidden" r:id="rId6"/>
    <sheet name="annualized decades" sheetId="21" r:id="rId7"/>
  </sheets>
  <definedNames>
    <definedName name="_GoBack" localSheetId="2">'As of 13Jan19'!#REF!</definedName>
    <definedName name="d">#REF!</definedName>
    <definedName name="xcir1" hidden="1">-3.14159265358979+(ROW(OFFSET(#REF!,0,0,500,1))-1)*0.0125915537218028</definedName>
    <definedName name="xdata1" hidden="1">9.6+(ROW(OFFSET(#REF!,0,0,70,1))-1)*2.2695652173913</definedName>
    <definedName name="xdata2" hidden="1">9.6+(ROW(OFFSET(#REF!,0,0,70,1))-1)*2.2695652173913</definedName>
    <definedName name="xdata3" hidden="1">9.6+(ROW(OFFSET(#REF!,0,0,100,1))-1)*1.58181818181818</definedName>
    <definedName name="xdata4" hidden="1">9.6+(ROW(OFFSET(#REF!,0,0,100,1))-1)*1.58181818181818</definedName>
    <definedName name="xdata5" hidden="1">0+(ROW(OFFSET(#REF!,0,0,70,1))-1)*0.144927536231884</definedName>
    <definedName name="xdata6" hidden="1">0+(ROW(OFFSET(#REF!,0,0,70,1))-1)*0.144927536231884</definedName>
    <definedName name="xlstatbox1" hidden="1">(ROW(OFFSET(#REF!,0,0,700,1))-1)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5" l="1"/>
  <c r="AK54" i="21" l="1"/>
  <c r="AK55" i="21" l="1"/>
  <c r="AK56" i="21"/>
  <c r="AK57" i="21"/>
  <c r="AK58" i="21"/>
  <c r="AK59" i="21"/>
  <c r="AK60" i="21"/>
  <c r="AK61" i="21"/>
  <c r="AK62" i="21"/>
  <c r="AK63" i="21"/>
  <c r="AK64" i="21"/>
  <c r="AK65" i="21"/>
  <c r="AK66" i="21"/>
  <c r="AK67" i="21"/>
  <c r="AK68" i="21"/>
  <c r="AK69" i="21"/>
  <c r="AK70" i="21"/>
  <c r="AK71" i="21"/>
  <c r="AK72" i="21"/>
  <c r="AK73" i="21"/>
  <c r="AK74" i="21"/>
  <c r="AK75" i="21"/>
  <c r="AK76" i="21"/>
  <c r="AK77" i="21"/>
  <c r="AK78" i="21"/>
  <c r="AK79" i="21"/>
  <c r="AK80" i="21"/>
  <c r="AK81" i="21"/>
  <c r="AK82" i="21"/>
  <c r="AK83" i="21"/>
  <c r="AK84" i="21"/>
  <c r="AK85" i="21"/>
  <c r="AK86" i="21"/>
  <c r="AK87" i="21"/>
  <c r="AK88" i="21"/>
  <c r="AK89" i="21"/>
  <c r="AK90" i="21"/>
  <c r="AK91" i="21"/>
  <c r="AK92" i="21"/>
  <c r="AK93" i="21"/>
  <c r="AK94" i="21"/>
  <c r="AK95" i="21"/>
  <c r="AK96" i="21"/>
  <c r="AK97" i="21"/>
  <c r="AK98" i="21"/>
  <c r="AK99" i="21"/>
  <c r="AK100" i="21"/>
  <c r="AK101" i="21"/>
  <c r="AK102" i="21"/>
  <c r="AK103" i="21"/>
  <c r="AK104" i="21"/>
  <c r="AK105" i="21"/>
  <c r="AK106" i="21"/>
  <c r="AK107" i="21"/>
  <c r="AK108" i="21"/>
  <c r="AK109" i="21"/>
  <c r="AK110" i="21"/>
  <c r="AK111" i="21"/>
  <c r="AK112" i="21"/>
  <c r="AK113" i="21"/>
  <c r="AK114" i="21"/>
  <c r="AK115" i="21"/>
  <c r="AK116" i="21"/>
  <c r="AK117" i="21"/>
  <c r="AK118" i="21"/>
  <c r="AK119" i="21"/>
  <c r="AK120" i="21"/>
  <c r="AJ55" i="21"/>
  <c r="AJ56" i="21"/>
  <c r="AJ57" i="21"/>
  <c r="AJ58" i="21"/>
  <c r="AJ59" i="21"/>
  <c r="AJ60" i="21"/>
  <c r="AJ61" i="21"/>
  <c r="AJ62" i="21"/>
  <c r="AJ63" i="21"/>
  <c r="AJ64" i="21"/>
  <c r="AJ65" i="21"/>
  <c r="AJ66" i="21"/>
  <c r="AJ67" i="21"/>
  <c r="AJ68" i="21"/>
  <c r="AJ69" i="21"/>
  <c r="AJ70" i="21"/>
  <c r="AJ71" i="21"/>
  <c r="AJ72" i="21"/>
  <c r="AJ73" i="21"/>
  <c r="AJ74" i="21"/>
  <c r="AJ75" i="21"/>
  <c r="AJ76" i="21"/>
  <c r="AJ77" i="21"/>
  <c r="AJ78" i="21"/>
  <c r="AJ79" i="21"/>
  <c r="AJ80" i="21"/>
  <c r="AJ81" i="21"/>
  <c r="AJ82" i="21"/>
  <c r="AJ83" i="21"/>
  <c r="AJ84" i="21"/>
  <c r="AJ85" i="21"/>
  <c r="AJ86" i="21"/>
  <c r="AJ87" i="21"/>
  <c r="AJ88" i="21"/>
  <c r="AJ89" i="21"/>
  <c r="AJ90" i="21"/>
  <c r="AJ91" i="21"/>
  <c r="AJ92" i="21"/>
  <c r="AJ93" i="21"/>
  <c r="AJ94" i="21"/>
  <c r="AJ95" i="21"/>
  <c r="AJ96" i="21"/>
  <c r="AJ97" i="21"/>
  <c r="AJ98" i="21"/>
  <c r="AJ99" i="21"/>
  <c r="AJ100" i="21"/>
  <c r="AJ101" i="21"/>
  <c r="AJ102" i="21"/>
  <c r="AJ103" i="21"/>
  <c r="AJ104" i="21"/>
  <c r="AJ105" i="21"/>
  <c r="AJ106" i="21"/>
  <c r="AJ107" i="21"/>
  <c r="AJ108" i="21"/>
  <c r="AJ109" i="21"/>
  <c r="AJ110" i="21"/>
  <c r="AJ111" i="21"/>
  <c r="AJ112" i="21"/>
  <c r="AJ113" i="21"/>
  <c r="AJ114" i="21"/>
  <c r="AJ115" i="21"/>
  <c r="AJ116" i="21"/>
  <c r="AJ117" i="21"/>
  <c r="AJ118" i="21"/>
  <c r="AJ119" i="21"/>
  <c r="AJ120" i="21"/>
  <c r="AJ54" i="21"/>
  <c r="T65" i="21" l="1"/>
  <c r="T64" i="21"/>
  <c r="S64" i="21"/>
  <c r="T63" i="21"/>
  <c r="S63" i="21"/>
  <c r="R63" i="21"/>
  <c r="B9" i="21" l="1"/>
  <c r="B10" i="21" s="1"/>
  <c r="B11" i="21" s="1"/>
  <c r="B12" i="21" l="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83" i="21" s="1"/>
  <c r="B84" i="21" s="1"/>
  <c r="B85" i="21" s="1"/>
  <c r="B86" i="21" s="1"/>
  <c r="B87" i="21" s="1"/>
  <c r="B88" i="21" s="1"/>
  <c r="B89" i="21" s="1"/>
  <c r="B90" i="21" s="1"/>
  <c r="B91" i="21" s="1"/>
  <c r="B92" i="21" s="1"/>
  <c r="B93" i="21" s="1"/>
  <c r="B94" i="21" s="1"/>
  <c r="B95" i="21" s="1"/>
  <c r="B96" i="21" s="1"/>
  <c r="B97" i="21" s="1"/>
  <c r="B98" i="21" s="1"/>
  <c r="B99" i="21" s="1"/>
  <c r="B100" i="21" s="1"/>
  <c r="B101" i="21" s="1"/>
  <c r="B102" i="21" s="1"/>
  <c r="B103" i="21" s="1"/>
  <c r="B104" i="21" s="1"/>
  <c r="B105" i="21" s="1"/>
  <c r="B106" i="21" s="1"/>
  <c r="B107" i="21" s="1"/>
  <c r="B108" i="21" s="1"/>
  <c r="B109" i="21" s="1"/>
  <c r="B110" i="21" s="1"/>
  <c r="B111" i="21" s="1"/>
  <c r="B112" i="21" s="1"/>
  <c r="B113" i="21" s="1"/>
  <c r="B114" i="21" s="1"/>
  <c r="B115" i="21" s="1"/>
  <c r="B116" i="21" s="1"/>
  <c r="B117" i="21" s="1"/>
  <c r="B118" i="21" s="1"/>
  <c r="N362" i="1" l="1"/>
  <c r="A9" i="21" l="1"/>
  <c r="AH34" i="1"/>
  <c r="D9" i="21" l="1"/>
  <c r="C9" i="21"/>
  <c r="A10" i="21"/>
  <c r="X325" i="1"/>
  <c r="AH323" i="1"/>
  <c r="AI323" i="1"/>
  <c r="AJ323" i="1"/>
  <c r="AH325" i="1"/>
  <c r="AI325" i="1"/>
  <c r="AJ325" i="1"/>
  <c r="AH11" i="1"/>
  <c r="AH12" i="1"/>
  <c r="AI12" i="1"/>
  <c r="AJ12" i="1"/>
  <c r="M28" i="11"/>
  <c r="L28" i="11"/>
  <c r="K28" i="11"/>
  <c r="J28" i="11"/>
  <c r="I28" i="11"/>
  <c r="H28" i="11"/>
  <c r="G28" i="11"/>
  <c r="M27" i="11"/>
  <c r="L27" i="11"/>
  <c r="K27" i="11"/>
  <c r="J27" i="11"/>
  <c r="I27" i="11"/>
  <c r="H27" i="11"/>
  <c r="G27" i="11"/>
  <c r="B7" i="5"/>
  <c r="C7" i="5"/>
  <c r="C44" i="5" s="1"/>
  <c r="D7" i="5"/>
  <c r="D44" i="5" s="1"/>
  <c r="D70" i="5" s="1"/>
  <c r="E7" i="5"/>
  <c r="B8" i="5"/>
  <c r="B45" i="5" s="1"/>
  <c r="C8" i="5"/>
  <c r="C45" i="5" s="1"/>
  <c r="D8" i="5"/>
  <c r="E8" i="5"/>
  <c r="B9" i="5"/>
  <c r="C9" i="5"/>
  <c r="C46" i="5" s="1"/>
  <c r="D9" i="5"/>
  <c r="D46" i="5" s="1"/>
  <c r="D72" i="5" s="1"/>
  <c r="E9" i="5"/>
  <c r="E46" i="5" s="1"/>
  <c r="E72" i="5" s="1"/>
  <c r="B10" i="5"/>
  <c r="B47" i="5" s="1"/>
  <c r="C10" i="5"/>
  <c r="C47" i="5" s="1"/>
  <c r="D10" i="5"/>
  <c r="E10" i="5"/>
  <c r="B11" i="5"/>
  <c r="B48" i="5" s="1"/>
  <c r="C11" i="5"/>
  <c r="D11" i="5"/>
  <c r="E11" i="5"/>
  <c r="E48" i="5" s="1"/>
  <c r="E74" i="5" s="1"/>
  <c r="B12" i="5"/>
  <c r="B49" i="5" s="1"/>
  <c r="C12" i="5"/>
  <c r="D12" i="5"/>
  <c r="E12" i="5"/>
  <c r="B13" i="5"/>
  <c r="B50" i="5" s="1"/>
  <c r="C88" i="3" s="1"/>
  <c r="C13" i="5"/>
  <c r="C50" i="5" s="1"/>
  <c r="D88" i="3" s="1"/>
  <c r="D13" i="5"/>
  <c r="D50" i="5" s="1"/>
  <c r="E13" i="5"/>
  <c r="E50" i="5" s="1"/>
  <c r="B14" i="5"/>
  <c r="B51" i="5" s="1"/>
  <c r="C89" i="3" s="1"/>
  <c r="C14" i="5"/>
  <c r="C51" i="5" s="1"/>
  <c r="D89" i="3" s="1"/>
  <c r="D14" i="5"/>
  <c r="E14" i="5"/>
  <c r="B15" i="5"/>
  <c r="B52" i="5" s="1"/>
  <c r="C90" i="3" s="1"/>
  <c r="C15" i="5"/>
  <c r="C52" i="5" s="1"/>
  <c r="D90" i="3" s="1"/>
  <c r="D15" i="5"/>
  <c r="E15" i="5"/>
  <c r="C16" i="5"/>
  <c r="C53" i="5" s="1"/>
  <c r="D91" i="3" s="1"/>
  <c r="D16" i="5"/>
  <c r="D53" i="5" s="1"/>
  <c r="E16" i="5"/>
  <c r="B17" i="5"/>
  <c r="B54" i="5" s="1"/>
  <c r="C92" i="3" s="1"/>
  <c r="C17" i="5"/>
  <c r="D17" i="5"/>
  <c r="E17" i="5"/>
  <c r="X259" i="1"/>
  <c r="AI259" i="1"/>
  <c r="AK259" i="1" s="1"/>
  <c r="AO259" i="1" s="1"/>
  <c r="AH259" i="1"/>
  <c r="AJ259" i="1"/>
  <c r="AH41" i="1"/>
  <c r="AI41" i="1"/>
  <c r="AH39" i="1"/>
  <c r="AI39" i="1"/>
  <c r="AJ39" i="1"/>
  <c r="AN40" i="1"/>
  <c r="AN41" i="1"/>
  <c r="AM39" i="1"/>
  <c r="AM40" i="1"/>
  <c r="AH40" i="1"/>
  <c r="AI40" i="1"/>
  <c r="AH45" i="1"/>
  <c r="AI45" i="1"/>
  <c r="AH46" i="1"/>
  <c r="X342" i="1"/>
  <c r="AO225" i="1"/>
  <c r="AN226" i="1"/>
  <c r="AM226" i="1"/>
  <c r="AH226" i="1"/>
  <c r="AI226" i="1"/>
  <c r="AJ226" i="1"/>
  <c r="AH225" i="1"/>
  <c r="AI225" i="1"/>
  <c r="AJ225" i="1"/>
  <c r="AM225" i="1"/>
  <c r="X83" i="1"/>
  <c r="X80" i="1"/>
  <c r="N19" i="1"/>
  <c r="W40" i="1"/>
  <c r="AO19" i="1"/>
  <c r="AN19" i="1"/>
  <c r="AH19" i="1"/>
  <c r="AI19" i="1"/>
  <c r="AJ19" i="1"/>
  <c r="AH14" i="1"/>
  <c r="AI14" i="1"/>
  <c r="AJ14" i="1"/>
  <c r="AO15" i="1"/>
  <c r="AI11" i="1"/>
  <c r="AJ11" i="1"/>
  <c r="AN14" i="1"/>
  <c r="AN15" i="1"/>
  <c r="AM11" i="1"/>
  <c r="AM14" i="1"/>
  <c r="AM15" i="1"/>
  <c r="AH15" i="1"/>
  <c r="AI15" i="1"/>
  <c r="AJ15" i="1"/>
  <c r="X93" i="1"/>
  <c r="AO121" i="1"/>
  <c r="AN121" i="1"/>
  <c r="AH121" i="1"/>
  <c r="AI121" i="1"/>
  <c r="AJ121" i="1"/>
  <c r="X121" i="1"/>
  <c r="AH21" i="1"/>
  <c r="AI21" i="1"/>
  <c r="AJ21" i="1"/>
  <c r="AN21" i="1"/>
  <c r="AM21" i="1"/>
  <c r="AJ22" i="1"/>
  <c r="AJ23" i="1"/>
  <c r="AJ25" i="1"/>
  <c r="B53" i="5"/>
  <c r="C91" i="3" s="1"/>
  <c r="AM23" i="1"/>
  <c r="AM25" i="1"/>
  <c r="AM26" i="1"/>
  <c r="AM27" i="1"/>
  <c r="AH28" i="1"/>
  <c r="AI28" i="1"/>
  <c r="AJ28" i="1"/>
  <c r="AH29" i="1"/>
  <c r="AI29" i="1"/>
  <c r="AJ29" i="1"/>
  <c r="AH31" i="1"/>
  <c r="AI31" i="1"/>
  <c r="AJ31" i="1"/>
  <c r="AM32" i="1"/>
  <c r="AM33" i="1"/>
  <c r="AH35" i="1"/>
  <c r="AI35" i="1"/>
  <c r="AJ35" i="1"/>
  <c r="AM36" i="1"/>
  <c r="AM37" i="1"/>
  <c r="AH38" i="1"/>
  <c r="AI38" i="1"/>
  <c r="AJ38" i="1"/>
  <c r="AM46" i="1"/>
  <c r="AM47" i="1"/>
  <c r="AM48" i="1"/>
  <c r="AM49" i="1"/>
  <c r="AM50" i="1"/>
  <c r="AH51" i="1"/>
  <c r="AI51" i="1"/>
  <c r="AJ51" i="1"/>
  <c r="AM52" i="1"/>
  <c r="AM53" i="1"/>
  <c r="AM54" i="1"/>
  <c r="AM55" i="1"/>
  <c r="AM56" i="1"/>
  <c r="AM58" i="1"/>
  <c r="AH59" i="1"/>
  <c r="AI59" i="1"/>
  <c r="AJ59" i="1"/>
  <c r="AH60" i="1"/>
  <c r="AI60" i="1"/>
  <c r="AJ60" i="1"/>
  <c r="AM61" i="1"/>
  <c r="AM62" i="1"/>
  <c r="AM63" i="1"/>
  <c r="AM64" i="1"/>
  <c r="AM65" i="1"/>
  <c r="AM66" i="1"/>
  <c r="AH67" i="1"/>
  <c r="AI67" i="1"/>
  <c r="AJ67" i="1"/>
  <c r="AM68" i="1"/>
  <c r="AM69" i="1"/>
  <c r="AH70" i="1"/>
  <c r="AI70" i="1"/>
  <c r="AJ70" i="1"/>
  <c r="AH71" i="1"/>
  <c r="AI71" i="1"/>
  <c r="AJ71" i="1"/>
  <c r="AM72" i="1"/>
  <c r="AM73" i="1"/>
  <c r="AH74" i="1"/>
  <c r="AI74" i="1"/>
  <c r="AJ74" i="1"/>
  <c r="AM75" i="1"/>
  <c r="AM76" i="1"/>
  <c r="AM77" i="1"/>
  <c r="AH78" i="1"/>
  <c r="AI78" i="1"/>
  <c r="AJ78" i="1"/>
  <c r="AM79" i="1"/>
  <c r="AM81" i="1"/>
  <c r="AM84" i="1"/>
  <c r="AM85" i="1"/>
  <c r="AM86" i="1"/>
  <c r="AM87" i="1"/>
  <c r="AM88" i="1"/>
  <c r="AH89" i="1"/>
  <c r="AI89" i="1"/>
  <c r="AJ89" i="1"/>
  <c r="AM90" i="1"/>
  <c r="AM91" i="1"/>
  <c r="AH92" i="1"/>
  <c r="AI92" i="1"/>
  <c r="AJ92" i="1"/>
  <c r="AM94" i="1"/>
  <c r="AM96" i="1"/>
  <c r="AM97" i="1"/>
  <c r="AH98" i="1"/>
  <c r="AI98" i="1"/>
  <c r="AJ98" i="1"/>
  <c r="AH99" i="1"/>
  <c r="AI99" i="1"/>
  <c r="AJ99" i="1"/>
  <c r="AH100" i="1"/>
  <c r="AI100" i="1"/>
  <c r="AJ100" i="1"/>
  <c r="AM101" i="1"/>
  <c r="AH102" i="1"/>
  <c r="AI102" i="1"/>
  <c r="AJ102" i="1"/>
  <c r="AH103" i="1"/>
  <c r="AI103" i="1"/>
  <c r="AJ103" i="1"/>
  <c r="AM104" i="1"/>
  <c r="AM105" i="1"/>
  <c r="AM106" i="1"/>
  <c r="AM107" i="1"/>
  <c r="AH108" i="1"/>
  <c r="AI108" i="1"/>
  <c r="AJ108" i="1"/>
  <c r="AM109" i="1"/>
  <c r="AM110" i="1"/>
  <c r="AM111" i="1"/>
  <c r="AM112" i="1"/>
  <c r="AM113" i="1"/>
  <c r="AM114" i="1"/>
  <c r="AM115" i="1"/>
  <c r="AM116" i="1"/>
  <c r="AM117" i="1"/>
  <c r="AM119" i="1"/>
  <c r="AM120" i="1"/>
  <c r="AM122" i="1"/>
  <c r="AM123" i="1"/>
  <c r="AM124" i="1"/>
  <c r="AM125" i="1"/>
  <c r="AM126" i="1"/>
  <c r="AH127" i="1"/>
  <c r="AI127" i="1"/>
  <c r="AJ127" i="1"/>
  <c r="AM128" i="1"/>
  <c r="AM129" i="1"/>
  <c r="AM130" i="1"/>
  <c r="AH131" i="1"/>
  <c r="AI131" i="1"/>
  <c r="AJ131" i="1"/>
  <c r="AH132" i="1"/>
  <c r="AI132" i="1"/>
  <c r="AJ132" i="1"/>
  <c r="AM133" i="1"/>
  <c r="AM134" i="1"/>
  <c r="AM135" i="1"/>
  <c r="AH136" i="1"/>
  <c r="AI136" i="1"/>
  <c r="AJ136" i="1"/>
  <c r="AH137" i="1"/>
  <c r="AI137" i="1"/>
  <c r="AJ137" i="1"/>
  <c r="AM138" i="1"/>
  <c r="AM139" i="1"/>
  <c r="AH140" i="1"/>
  <c r="AI140" i="1"/>
  <c r="AJ140" i="1"/>
  <c r="AM141" i="1"/>
  <c r="AM142" i="1"/>
  <c r="AM143" i="1"/>
  <c r="AM144" i="1"/>
  <c r="AM145" i="1"/>
  <c r="AM146" i="1"/>
  <c r="AM147" i="1"/>
  <c r="AM148" i="1"/>
  <c r="AM149" i="1"/>
  <c r="AM150" i="1"/>
  <c r="AM151" i="1"/>
  <c r="AH152" i="1"/>
  <c r="AI152" i="1"/>
  <c r="AJ152" i="1"/>
  <c r="AM153" i="1"/>
  <c r="AM154" i="1"/>
  <c r="AM155" i="1"/>
  <c r="AM156" i="1"/>
  <c r="AM157" i="1"/>
  <c r="AM158" i="1"/>
  <c r="AM159" i="1"/>
  <c r="AM160" i="1"/>
  <c r="AM161" i="1"/>
  <c r="AM162" i="1"/>
  <c r="AM163" i="1"/>
  <c r="AM164" i="1"/>
  <c r="AM165" i="1"/>
  <c r="AH166" i="1"/>
  <c r="AI166" i="1"/>
  <c r="AJ166" i="1"/>
  <c r="AM167" i="1"/>
  <c r="AM168" i="1"/>
  <c r="AM169" i="1"/>
  <c r="AM170" i="1"/>
  <c r="AM171" i="1"/>
  <c r="AM172" i="1"/>
  <c r="AM173" i="1"/>
  <c r="AM174" i="1"/>
  <c r="AM175" i="1"/>
  <c r="AM176" i="1"/>
  <c r="AM177" i="1"/>
  <c r="AM178" i="1"/>
  <c r="AM179" i="1"/>
  <c r="AM180" i="1"/>
  <c r="AM181" i="1"/>
  <c r="AM182" i="1"/>
  <c r="AM183" i="1"/>
  <c r="AM184" i="1"/>
  <c r="AM185" i="1"/>
  <c r="AH186" i="1"/>
  <c r="AI186" i="1"/>
  <c r="AJ186" i="1"/>
  <c r="AM187" i="1"/>
  <c r="AM188" i="1"/>
  <c r="AM189" i="1"/>
  <c r="AH190" i="1"/>
  <c r="AI190" i="1"/>
  <c r="AJ190" i="1"/>
  <c r="AH191" i="1"/>
  <c r="AI191" i="1"/>
  <c r="AJ191" i="1"/>
  <c r="AM192" i="1"/>
  <c r="AM193" i="1"/>
  <c r="AM194" i="1"/>
  <c r="AM195" i="1"/>
  <c r="AM196" i="1"/>
  <c r="AM197" i="1"/>
  <c r="AM198" i="1"/>
  <c r="AM199" i="1"/>
  <c r="AM200" i="1"/>
  <c r="AM201" i="1"/>
  <c r="AM202" i="1"/>
  <c r="AH203" i="1"/>
  <c r="AI203" i="1"/>
  <c r="AJ203" i="1"/>
  <c r="AM204" i="1"/>
  <c r="AM205" i="1"/>
  <c r="AM206" i="1"/>
  <c r="AH207" i="1"/>
  <c r="AI207" i="1"/>
  <c r="AJ207" i="1"/>
  <c r="AM208" i="1"/>
  <c r="AM209" i="1"/>
  <c r="AM210" i="1"/>
  <c r="AH212" i="1"/>
  <c r="AI212" i="1"/>
  <c r="AJ212" i="1"/>
  <c r="AM213" i="1"/>
  <c r="AM214" i="1"/>
  <c r="AM215" i="1"/>
  <c r="AM216" i="1"/>
  <c r="AM217" i="1"/>
  <c r="AM218" i="1"/>
  <c r="AM219" i="1"/>
  <c r="AM220" i="1"/>
  <c r="AM221" i="1"/>
  <c r="AM222" i="1"/>
  <c r="AM223" i="1"/>
  <c r="AM224" i="1"/>
  <c r="AM227" i="1"/>
  <c r="AM228" i="1"/>
  <c r="AM229" i="1"/>
  <c r="AM230" i="1"/>
  <c r="AM231" i="1"/>
  <c r="AM232" i="1"/>
  <c r="AM233" i="1"/>
  <c r="AM234" i="1"/>
  <c r="AM235" i="1"/>
  <c r="AM236" i="1"/>
  <c r="AM237" i="1"/>
  <c r="AM238" i="1"/>
  <c r="AM239" i="1"/>
  <c r="AM240" i="1"/>
  <c r="AM241" i="1"/>
  <c r="AM242" i="1"/>
  <c r="AM243" i="1"/>
  <c r="AM244" i="1"/>
  <c r="AM245" i="1"/>
  <c r="AM246" i="1"/>
  <c r="AM247" i="1"/>
  <c r="AM248" i="1"/>
  <c r="AH249" i="1"/>
  <c r="AI249" i="1"/>
  <c r="AJ249" i="1"/>
  <c r="AM250" i="1"/>
  <c r="AM251" i="1"/>
  <c r="AM252" i="1"/>
  <c r="AM253" i="1"/>
  <c r="AM254" i="1"/>
  <c r="AM255" i="1"/>
  <c r="AM256" i="1"/>
  <c r="AM257" i="1"/>
  <c r="AM258" i="1"/>
  <c r="AM260" i="1"/>
  <c r="AM261" i="1"/>
  <c r="AM262" i="1"/>
  <c r="AH264" i="1"/>
  <c r="AI264" i="1"/>
  <c r="AJ264" i="1"/>
  <c r="AM265" i="1"/>
  <c r="AH267" i="1"/>
  <c r="AI267" i="1"/>
  <c r="AJ267" i="1"/>
  <c r="AH268" i="1"/>
  <c r="AI268" i="1"/>
  <c r="AJ268" i="1"/>
  <c r="AM269" i="1"/>
  <c r="AM271" i="1"/>
  <c r="AM272" i="1"/>
  <c r="AH273" i="1"/>
  <c r="AI273" i="1"/>
  <c r="AJ273" i="1"/>
  <c r="AM274" i="1"/>
  <c r="AM275" i="1"/>
  <c r="AM276" i="1"/>
  <c r="AM277" i="1"/>
  <c r="AM279" i="1"/>
  <c r="AM280" i="1"/>
  <c r="AM281" i="1"/>
  <c r="AM282" i="1"/>
  <c r="AM283" i="1"/>
  <c r="AM284" i="1"/>
  <c r="AM285" i="1"/>
  <c r="AM286" i="1"/>
  <c r="AM287" i="1"/>
  <c r="AM288" i="1"/>
  <c r="AH289" i="1"/>
  <c r="AI289" i="1"/>
  <c r="AJ289" i="1"/>
  <c r="AM290" i="1"/>
  <c r="AH291" i="1"/>
  <c r="AI291" i="1"/>
  <c r="AJ291" i="1"/>
  <c r="AM292" i="1"/>
  <c r="AM293" i="1"/>
  <c r="AM294" i="1"/>
  <c r="AH295" i="1"/>
  <c r="AI295" i="1"/>
  <c r="AJ295" i="1"/>
  <c r="AM296" i="1"/>
  <c r="AH297" i="1"/>
  <c r="AI297" i="1"/>
  <c r="AJ297" i="1"/>
  <c r="AM298" i="1"/>
  <c r="AM299" i="1"/>
  <c r="AM300" i="1"/>
  <c r="AM301" i="1"/>
  <c r="AM302" i="1"/>
  <c r="AM303" i="1"/>
  <c r="AH304" i="1"/>
  <c r="AI304" i="1"/>
  <c r="AJ304" i="1"/>
  <c r="AM305" i="1"/>
  <c r="AM306" i="1"/>
  <c r="AM307" i="1"/>
  <c r="AM308" i="1"/>
  <c r="AM309" i="1"/>
  <c r="AM310" i="1"/>
  <c r="AM311" i="1"/>
  <c r="AM312" i="1"/>
  <c r="AM313" i="1"/>
  <c r="AM314" i="1"/>
  <c r="AM315" i="1"/>
  <c r="AM316" i="1"/>
  <c r="AM317" i="1"/>
  <c r="AM318" i="1"/>
  <c r="AM319" i="1"/>
  <c r="AM320" i="1"/>
  <c r="AM321" i="1"/>
  <c r="AM322" i="1"/>
  <c r="AM323" i="1"/>
  <c r="AM324" i="1"/>
  <c r="AM326" i="1"/>
  <c r="AM327" i="1"/>
  <c r="AH328" i="1"/>
  <c r="AI328" i="1"/>
  <c r="AJ328" i="1"/>
  <c r="AH329" i="1"/>
  <c r="AI329" i="1"/>
  <c r="AJ329" i="1"/>
  <c r="AM330" i="1"/>
  <c r="AM331" i="1"/>
  <c r="AM332" i="1"/>
  <c r="AM333" i="1"/>
  <c r="AM334" i="1"/>
  <c r="AM336" i="1"/>
  <c r="AM337" i="1"/>
  <c r="AH338" i="1"/>
  <c r="AI338" i="1"/>
  <c r="AJ338" i="1"/>
  <c r="AM340" i="1"/>
  <c r="AM341" i="1"/>
  <c r="AM344" i="1"/>
  <c r="AM345" i="1"/>
  <c r="AM346" i="1"/>
  <c r="AH347" i="1"/>
  <c r="AI347" i="1"/>
  <c r="AJ347" i="1"/>
  <c r="AM348" i="1"/>
  <c r="AM349" i="1"/>
  <c r="AM350" i="1"/>
  <c r="AM351" i="1"/>
  <c r="AM352" i="1"/>
  <c r="AM353" i="1"/>
  <c r="AH354" i="1"/>
  <c r="AI354" i="1"/>
  <c r="AJ354" i="1"/>
  <c r="AH355" i="1"/>
  <c r="AI355" i="1"/>
  <c r="AJ355" i="1"/>
  <c r="AH356" i="1"/>
  <c r="L52" i="5" s="1"/>
  <c r="AI356" i="1"/>
  <c r="AJ356" i="1"/>
  <c r="AH357" i="1"/>
  <c r="AI357" i="1"/>
  <c r="AJ357" i="1"/>
  <c r="AM358" i="1"/>
  <c r="AM359" i="1"/>
  <c r="AH23" i="1"/>
  <c r="AI23" i="1"/>
  <c r="AN25" i="1"/>
  <c r="AN26" i="1"/>
  <c r="AH27" i="1"/>
  <c r="AI27" i="1"/>
  <c r="AJ27" i="1"/>
  <c r="AN28" i="1"/>
  <c r="AN29" i="1"/>
  <c r="AN31" i="1"/>
  <c r="AN32" i="1"/>
  <c r="AN33" i="1"/>
  <c r="AN35" i="1"/>
  <c r="AH36" i="1"/>
  <c r="AI36" i="1"/>
  <c r="AJ36" i="1"/>
  <c r="AN37" i="1"/>
  <c r="AN38" i="1"/>
  <c r="AN46" i="1"/>
  <c r="AH47" i="1"/>
  <c r="AI47" i="1"/>
  <c r="AJ47" i="1"/>
  <c r="AN48" i="1"/>
  <c r="AH49" i="1"/>
  <c r="AI49" i="1"/>
  <c r="AJ49" i="1"/>
  <c r="AH50" i="1"/>
  <c r="AI50" i="1"/>
  <c r="AJ50" i="1"/>
  <c r="AN51" i="1"/>
  <c r="AN52" i="1"/>
  <c r="AN53" i="1"/>
  <c r="AN54" i="1"/>
  <c r="AN55" i="1"/>
  <c r="AH56" i="1"/>
  <c r="AI56" i="1"/>
  <c r="AJ56" i="1"/>
  <c r="AN58" i="1"/>
  <c r="AN59" i="1"/>
  <c r="AN60" i="1"/>
  <c r="AN61" i="1"/>
  <c r="AH62" i="1"/>
  <c r="AI62" i="1"/>
  <c r="AJ62" i="1"/>
  <c r="AN63" i="1"/>
  <c r="AN64" i="1"/>
  <c r="AN65" i="1"/>
  <c r="AN66" i="1"/>
  <c r="AN67" i="1"/>
  <c r="AH68" i="1"/>
  <c r="AI68" i="1"/>
  <c r="AJ68" i="1"/>
  <c r="AN69" i="1"/>
  <c r="AN70" i="1"/>
  <c r="AN71" i="1"/>
  <c r="AN72" i="1"/>
  <c r="AN73" i="1"/>
  <c r="AN74" i="1"/>
  <c r="AH75" i="1"/>
  <c r="AI75" i="1"/>
  <c r="AJ75" i="1"/>
  <c r="AH76" i="1"/>
  <c r="AI76" i="1"/>
  <c r="AJ76" i="1"/>
  <c r="AN77" i="1"/>
  <c r="AN78" i="1"/>
  <c r="AH79" i="1"/>
  <c r="AI79" i="1"/>
  <c r="AJ79" i="1"/>
  <c r="AN81" i="1"/>
  <c r="AH84" i="1"/>
  <c r="AI84" i="1"/>
  <c r="AJ84" i="1"/>
  <c r="AH85" i="1"/>
  <c r="AI85" i="1"/>
  <c r="AJ85" i="1"/>
  <c r="AN86" i="1"/>
  <c r="AH87" i="1"/>
  <c r="AI87" i="1"/>
  <c r="AJ87" i="1"/>
  <c r="AH88" i="1"/>
  <c r="AI88" i="1"/>
  <c r="AJ88" i="1"/>
  <c r="AN89" i="1"/>
  <c r="AN90" i="1"/>
  <c r="AN91" i="1"/>
  <c r="AN92" i="1"/>
  <c r="AN94" i="1"/>
  <c r="AN96" i="1"/>
  <c r="AH97" i="1"/>
  <c r="AI97" i="1"/>
  <c r="AJ97" i="1"/>
  <c r="AN98" i="1"/>
  <c r="AN99" i="1"/>
  <c r="AN100" i="1"/>
  <c r="AN101" i="1"/>
  <c r="AN102" i="1"/>
  <c r="AN103" i="1"/>
  <c r="AN104" i="1"/>
  <c r="AH105" i="1"/>
  <c r="AI105" i="1"/>
  <c r="AJ105" i="1"/>
  <c r="AN106" i="1"/>
  <c r="AN107" i="1"/>
  <c r="AN108" i="1"/>
  <c r="AH109" i="1"/>
  <c r="AI109" i="1"/>
  <c r="AJ109" i="1"/>
  <c r="AN110" i="1"/>
  <c r="AH111" i="1"/>
  <c r="AI111" i="1"/>
  <c r="AJ111" i="1"/>
  <c r="AN112" i="1"/>
  <c r="AN113" i="1"/>
  <c r="AN114" i="1"/>
  <c r="AN115" i="1"/>
  <c r="AN116" i="1"/>
  <c r="AN117" i="1"/>
  <c r="AH119" i="1"/>
  <c r="AI119" i="1"/>
  <c r="AJ119" i="1"/>
  <c r="AH120" i="1"/>
  <c r="AI120" i="1"/>
  <c r="AJ120" i="1"/>
  <c r="AH122" i="1"/>
  <c r="AI122" i="1"/>
  <c r="AJ122" i="1"/>
  <c r="AN123" i="1"/>
  <c r="AN124" i="1"/>
  <c r="AN125" i="1"/>
  <c r="AH126" i="1"/>
  <c r="AI126" i="1"/>
  <c r="AJ126" i="1"/>
  <c r="AN127" i="1"/>
  <c r="AN128" i="1"/>
  <c r="AN129" i="1"/>
  <c r="AH130" i="1"/>
  <c r="AI130" i="1"/>
  <c r="AJ130" i="1"/>
  <c r="AN131" i="1"/>
  <c r="AN132" i="1"/>
  <c r="AN133" i="1"/>
  <c r="AN134" i="1"/>
  <c r="AN135" i="1"/>
  <c r="AN136" i="1"/>
  <c r="AN137" i="1"/>
  <c r="AN138" i="1"/>
  <c r="AN139" i="1"/>
  <c r="AN140" i="1"/>
  <c r="AN141" i="1"/>
  <c r="AH142" i="1"/>
  <c r="AI142" i="1"/>
  <c r="AJ142" i="1"/>
  <c r="AN143" i="1"/>
  <c r="AN144" i="1"/>
  <c r="AH145" i="1"/>
  <c r="AI145" i="1"/>
  <c r="AJ145" i="1"/>
  <c r="AN146" i="1"/>
  <c r="AN147" i="1"/>
  <c r="AH148" i="1"/>
  <c r="AI148" i="1"/>
  <c r="AJ148" i="1"/>
  <c r="AH149" i="1"/>
  <c r="AI149" i="1"/>
  <c r="AJ149" i="1"/>
  <c r="AN150" i="1"/>
  <c r="AH151" i="1"/>
  <c r="AI151" i="1"/>
  <c r="AJ151" i="1"/>
  <c r="AN152" i="1"/>
  <c r="AN153" i="1"/>
  <c r="AN154" i="1"/>
  <c r="AN155" i="1"/>
  <c r="AN156" i="1"/>
  <c r="AH157" i="1"/>
  <c r="AI157" i="1"/>
  <c r="AJ157" i="1"/>
  <c r="AH158" i="1"/>
  <c r="AI158" i="1"/>
  <c r="AJ158" i="1"/>
  <c r="AN159" i="1"/>
  <c r="AN160" i="1"/>
  <c r="AN161" i="1"/>
  <c r="AN162" i="1"/>
  <c r="AN163" i="1"/>
  <c r="AN164" i="1"/>
  <c r="AN165" i="1"/>
  <c r="AN166" i="1"/>
  <c r="AH167" i="1"/>
  <c r="AI167" i="1"/>
  <c r="AJ167" i="1"/>
  <c r="AN168" i="1"/>
  <c r="AN169" i="1"/>
  <c r="AN170" i="1"/>
  <c r="AN171" i="1"/>
  <c r="AN172" i="1"/>
  <c r="AN173" i="1"/>
  <c r="AN174" i="1"/>
  <c r="AN175" i="1"/>
  <c r="AN176" i="1"/>
  <c r="AH177" i="1"/>
  <c r="AI177" i="1"/>
  <c r="AJ177" i="1"/>
  <c r="AN178" i="1"/>
  <c r="AN179" i="1"/>
  <c r="AN180" i="1"/>
  <c r="AH181" i="1"/>
  <c r="AI181" i="1"/>
  <c r="AJ181" i="1"/>
  <c r="AN182" i="1"/>
  <c r="AH183" i="1"/>
  <c r="AI183" i="1"/>
  <c r="AJ183" i="1"/>
  <c r="AN184" i="1"/>
  <c r="AN185" i="1"/>
  <c r="AN186" i="1"/>
  <c r="AN187" i="1"/>
  <c r="AH188" i="1"/>
  <c r="AI188" i="1"/>
  <c r="AJ188" i="1"/>
  <c r="AH189" i="1"/>
  <c r="AI189" i="1"/>
  <c r="AJ189" i="1"/>
  <c r="AN190" i="1"/>
  <c r="AN191" i="1"/>
  <c r="AN192" i="1"/>
  <c r="AN193" i="1"/>
  <c r="AN194" i="1"/>
  <c r="AN195" i="1"/>
  <c r="AN196" i="1"/>
  <c r="AN197" i="1"/>
  <c r="AN198" i="1"/>
  <c r="AN199" i="1"/>
  <c r="AN200" i="1"/>
  <c r="AN201" i="1"/>
  <c r="AN202" i="1"/>
  <c r="AN203" i="1"/>
  <c r="AN204" i="1"/>
  <c r="AH205" i="1"/>
  <c r="AI205" i="1"/>
  <c r="AJ205" i="1"/>
  <c r="AN206" i="1"/>
  <c r="AN207" i="1"/>
  <c r="AN208" i="1"/>
  <c r="AN209" i="1"/>
  <c r="AN210" i="1"/>
  <c r="AN212" i="1"/>
  <c r="AN213" i="1"/>
  <c r="AN214" i="1"/>
  <c r="AN215" i="1"/>
  <c r="AN216" i="1"/>
  <c r="AN217" i="1"/>
  <c r="AH218" i="1"/>
  <c r="AI218" i="1"/>
  <c r="AJ218" i="1"/>
  <c r="AN219" i="1"/>
  <c r="AN220" i="1"/>
  <c r="AN221" i="1"/>
  <c r="AN222" i="1"/>
  <c r="AH223" i="1"/>
  <c r="AI223" i="1"/>
  <c r="AJ223" i="1"/>
  <c r="AN224" i="1"/>
  <c r="AH227" i="1"/>
  <c r="AI227" i="1"/>
  <c r="AJ227" i="1"/>
  <c r="AN228" i="1"/>
  <c r="AN229" i="1"/>
  <c r="AN230" i="1"/>
  <c r="AN231" i="1"/>
  <c r="AN232" i="1"/>
  <c r="AN233" i="1"/>
  <c r="AN234" i="1"/>
  <c r="AN235" i="1"/>
  <c r="AH236" i="1"/>
  <c r="AI236" i="1"/>
  <c r="AJ236" i="1"/>
  <c r="AN237" i="1"/>
  <c r="AN238" i="1"/>
  <c r="AN239" i="1"/>
  <c r="AN240" i="1"/>
  <c r="AH241" i="1"/>
  <c r="AI241" i="1"/>
  <c r="AJ241" i="1"/>
  <c r="AN242" i="1"/>
  <c r="AH243" i="1"/>
  <c r="AI243" i="1"/>
  <c r="AJ243" i="1"/>
  <c r="AN244" i="1"/>
  <c r="AN245" i="1"/>
  <c r="AN246" i="1"/>
  <c r="AN247" i="1"/>
  <c r="AN248" i="1"/>
  <c r="AN249" i="1"/>
  <c r="AN250" i="1"/>
  <c r="AN251" i="1"/>
  <c r="AN252" i="1"/>
  <c r="AN253" i="1"/>
  <c r="AN254" i="1"/>
  <c r="AN255" i="1"/>
  <c r="AN256" i="1"/>
  <c r="AN257" i="1"/>
  <c r="AN258" i="1"/>
  <c r="AH260" i="1"/>
  <c r="AI260" i="1"/>
  <c r="AJ260" i="1"/>
  <c r="AN261" i="1"/>
  <c r="AN262" i="1"/>
  <c r="AN264" i="1"/>
  <c r="AN265" i="1"/>
  <c r="AN267" i="1"/>
  <c r="AN268" i="1"/>
  <c r="AN269" i="1"/>
  <c r="AN271" i="1"/>
  <c r="AN272" i="1"/>
  <c r="AN273" i="1"/>
  <c r="AN274" i="1"/>
  <c r="AN275" i="1"/>
  <c r="AN276" i="1"/>
  <c r="AN277" i="1"/>
  <c r="AN279" i="1"/>
  <c r="AN280" i="1"/>
  <c r="AN281" i="1"/>
  <c r="AH282" i="1"/>
  <c r="AI282" i="1"/>
  <c r="AJ282" i="1"/>
  <c r="AN283" i="1"/>
  <c r="AN284" i="1"/>
  <c r="AN285" i="1"/>
  <c r="AN286" i="1"/>
  <c r="AN287" i="1"/>
  <c r="AN288" i="1"/>
  <c r="AN289" i="1"/>
  <c r="AN290" i="1"/>
  <c r="AN291" i="1"/>
  <c r="AN292" i="1"/>
  <c r="AN293" i="1"/>
  <c r="AN294" i="1"/>
  <c r="AN295" i="1"/>
  <c r="AN296" i="1"/>
  <c r="AN297" i="1"/>
  <c r="AN298" i="1"/>
  <c r="AH299" i="1"/>
  <c r="AI299" i="1"/>
  <c r="AJ299" i="1"/>
  <c r="AN300" i="1"/>
  <c r="AN301" i="1"/>
  <c r="AN302" i="1"/>
  <c r="AN303" i="1"/>
  <c r="AN304" i="1"/>
  <c r="AH305" i="1"/>
  <c r="AI305" i="1"/>
  <c r="AJ305" i="1"/>
  <c r="AN306" i="1"/>
  <c r="AN307" i="1"/>
  <c r="AN308" i="1"/>
  <c r="AN309" i="1"/>
  <c r="AN310" i="1"/>
  <c r="AN311" i="1"/>
  <c r="AN312" i="1"/>
  <c r="AN313" i="1"/>
  <c r="AN314" i="1"/>
  <c r="AN315" i="1"/>
  <c r="AN316" i="1"/>
  <c r="AN317" i="1"/>
  <c r="AN318" i="1"/>
  <c r="AN319" i="1"/>
  <c r="AN320" i="1"/>
  <c r="AN321" i="1"/>
  <c r="AN322" i="1"/>
  <c r="AN323" i="1"/>
  <c r="AN324" i="1"/>
  <c r="AN326" i="1"/>
  <c r="AN327" i="1"/>
  <c r="AN328" i="1"/>
  <c r="AN329" i="1"/>
  <c r="AN330" i="1"/>
  <c r="AN331" i="1"/>
  <c r="AN332" i="1"/>
  <c r="AN333" i="1"/>
  <c r="AH334" i="1"/>
  <c r="AI334" i="1"/>
  <c r="AJ334" i="1"/>
  <c r="AN336" i="1"/>
  <c r="AH337" i="1"/>
  <c r="AI337" i="1"/>
  <c r="AJ337" i="1"/>
  <c r="AN338" i="1"/>
  <c r="AN340" i="1"/>
  <c r="AN341" i="1"/>
  <c r="AN344" i="1"/>
  <c r="AN345" i="1"/>
  <c r="AN346" i="1"/>
  <c r="AN347" i="1"/>
  <c r="AH348" i="1"/>
  <c r="AI348" i="1"/>
  <c r="AJ348" i="1"/>
  <c r="AN349" i="1"/>
  <c r="AN350" i="1"/>
  <c r="AN351" i="1"/>
  <c r="AN352" i="1"/>
  <c r="AN353" i="1"/>
  <c r="AN354" i="1"/>
  <c r="AN355" i="1"/>
  <c r="AN356" i="1"/>
  <c r="AN357" i="1"/>
  <c r="AN358" i="1"/>
  <c r="AN359" i="1"/>
  <c r="AO23" i="1"/>
  <c r="AH25" i="1"/>
  <c r="AI25" i="1"/>
  <c r="AO26" i="1"/>
  <c r="AO27" i="1"/>
  <c r="AO28" i="1"/>
  <c r="AO29" i="1"/>
  <c r="AO31" i="1"/>
  <c r="AH32" i="1"/>
  <c r="AI32" i="1"/>
  <c r="AJ32" i="1"/>
  <c r="AO32" i="1"/>
  <c r="AH33" i="1"/>
  <c r="AI33" i="1"/>
  <c r="AJ33" i="1"/>
  <c r="AO33" i="1"/>
  <c r="AO35" i="1"/>
  <c r="AO36" i="1"/>
  <c r="AH37" i="1"/>
  <c r="AI37" i="1"/>
  <c r="AJ37" i="1"/>
  <c r="AO38" i="1"/>
  <c r="AO39" i="1"/>
  <c r="AI46" i="1"/>
  <c r="AJ46" i="1"/>
  <c r="AO47" i="1"/>
  <c r="AH48" i="1"/>
  <c r="AI48" i="1"/>
  <c r="AJ48" i="1"/>
  <c r="AO48" i="1"/>
  <c r="AO49" i="1"/>
  <c r="AO50" i="1"/>
  <c r="AO51" i="1"/>
  <c r="AO52" i="1"/>
  <c r="AO53" i="1"/>
  <c r="AH54" i="1"/>
  <c r="AI54" i="1"/>
  <c r="AJ54" i="1"/>
  <c r="AO54" i="1"/>
  <c r="AH55" i="1"/>
  <c r="AI55" i="1"/>
  <c r="AJ55" i="1"/>
  <c r="AO56" i="1"/>
  <c r="AH58" i="1"/>
  <c r="AI58" i="1"/>
  <c r="AJ58" i="1"/>
  <c r="AO59" i="1"/>
  <c r="AO60" i="1"/>
  <c r="AH61" i="1"/>
  <c r="AI61" i="1"/>
  <c r="AJ61" i="1"/>
  <c r="AO61" i="1"/>
  <c r="AO62" i="1"/>
  <c r="AH63" i="1"/>
  <c r="AI63" i="1"/>
  <c r="AJ63" i="1"/>
  <c r="AH64" i="1"/>
  <c r="AI64" i="1"/>
  <c r="AJ64" i="1"/>
  <c r="AH65" i="1"/>
  <c r="AI65" i="1"/>
  <c r="AJ65" i="1"/>
  <c r="AH66" i="1"/>
  <c r="AI66" i="1"/>
  <c r="AJ66" i="1"/>
  <c r="AO67" i="1"/>
  <c r="AO68" i="1"/>
  <c r="AH69" i="1"/>
  <c r="AI69" i="1"/>
  <c r="AJ69" i="1"/>
  <c r="AO70" i="1"/>
  <c r="AO71" i="1"/>
  <c r="AH72" i="1"/>
  <c r="AI72" i="1"/>
  <c r="AJ72" i="1"/>
  <c r="AH73" i="1"/>
  <c r="AI73" i="1"/>
  <c r="AJ73" i="1"/>
  <c r="AO74" i="1"/>
  <c r="AO75" i="1"/>
  <c r="AO76" i="1"/>
  <c r="AH77" i="1"/>
  <c r="AI77" i="1"/>
  <c r="AJ77" i="1"/>
  <c r="AO78" i="1"/>
  <c r="AO79" i="1"/>
  <c r="AH81" i="1"/>
  <c r="AI81" i="1"/>
  <c r="AJ81" i="1"/>
  <c r="AO84" i="1"/>
  <c r="AO85" i="1"/>
  <c r="AH86" i="1"/>
  <c r="AI86" i="1"/>
  <c r="AJ86" i="1"/>
  <c r="AO87" i="1"/>
  <c r="AO88" i="1"/>
  <c r="AO89" i="1"/>
  <c r="AH90" i="1"/>
  <c r="AI90" i="1"/>
  <c r="AJ90" i="1"/>
  <c r="AH91" i="1"/>
  <c r="AI91" i="1"/>
  <c r="AJ91" i="1"/>
  <c r="AO92" i="1"/>
  <c r="AH94" i="1"/>
  <c r="AI94" i="1"/>
  <c r="AJ94" i="1"/>
  <c r="AH96" i="1"/>
  <c r="AI96" i="1"/>
  <c r="AJ96" i="1"/>
  <c r="AO97" i="1"/>
  <c r="AO98" i="1"/>
  <c r="AO99" i="1"/>
  <c r="AO100" i="1"/>
  <c r="AH101" i="1"/>
  <c r="AI101" i="1"/>
  <c r="AJ101" i="1"/>
  <c r="AO102" i="1"/>
  <c r="AO103" i="1"/>
  <c r="AH104" i="1"/>
  <c r="AI104" i="1"/>
  <c r="AJ104" i="1"/>
  <c r="AO105" i="1"/>
  <c r="AH106" i="1"/>
  <c r="AI106" i="1"/>
  <c r="AJ106" i="1"/>
  <c r="AH107" i="1"/>
  <c r="AI107" i="1"/>
  <c r="AJ107" i="1"/>
  <c r="AO108" i="1"/>
  <c r="AO109" i="1"/>
  <c r="AH110" i="1"/>
  <c r="AI110" i="1"/>
  <c r="AJ110" i="1"/>
  <c r="AO111" i="1"/>
  <c r="AH112" i="1"/>
  <c r="AI112" i="1"/>
  <c r="AJ112" i="1"/>
  <c r="AH113" i="1"/>
  <c r="AI113" i="1"/>
  <c r="AJ113" i="1"/>
  <c r="AH114" i="1"/>
  <c r="AI114" i="1"/>
  <c r="AJ114" i="1"/>
  <c r="AO115" i="1"/>
  <c r="AO116" i="1"/>
  <c r="AO117" i="1"/>
  <c r="AO119" i="1"/>
  <c r="AO120" i="1"/>
  <c r="AO122" i="1"/>
  <c r="AH123" i="1"/>
  <c r="AI123" i="1"/>
  <c r="AJ123" i="1"/>
  <c r="AH124" i="1"/>
  <c r="AI124" i="1"/>
  <c r="AJ124" i="1"/>
  <c r="AO125" i="1"/>
  <c r="AO126" i="1"/>
  <c r="AO127" i="1"/>
  <c r="AH128" i="1"/>
  <c r="AI128" i="1"/>
  <c r="AJ128" i="1"/>
  <c r="AH129" i="1"/>
  <c r="AI129" i="1"/>
  <c r="AJ129" i="1"/>
  <c r="AO130" i="1"/>
  <c r="AO131" i="1"/>
  <c r="AO132" i="1"/>
  <c r="AH133" i="1"/>
  <c r="AI133" i="1"/>
  <c r="AJ133" i="1"/>
  <c r="AH134" i="1"/>
  <c r="AI134" i="1"/>
  <c r="AJ134" i="1"/>
  <c r="AH135" i="1"/>
  <c r="AI135" i="1"/>
  <c r="AJ135" i="1"/>
  <c r="AO136" i="1"/>
  <c r="AO137" i="1"/>
  <c r="AH138" i="1"/>
  <c r="AI138" i="1"/>
  <c r="AJ138" i="1"/>
  <c r="AH139" i="1"/>
  <c r="AI139" i="1"/>
  <c r="AJ139" i="1"/>
  <c r="AO140" i="1"/>
  <c r="AO141" i="1"/>
  <c r="AO142" i="1"/>
  <c r="AH143" i="1"/>
  <c r="AI143" i="1"/>
  <c r="AJ143" i="1"/>
  <c r="AH144" i="1"/>
  <c r="AI144" i="1"/>
  <c r="AJ144" i="1"/>
  <c r="AO145" i="1"/>
  <c r="AH146" i="1"/>
  <c r="AI146" i="1"/>
  <c r="AJ146" i="1"/>
  <c r="AH147" i="1"/>
  <c r="AI147" i="1"/>
  <c r="AJ147" i="1"/>
  <c r="AO148" i="1"/>
  <c r="AO149" i="1"/>
  <c r="AO150" i="1"/>
  <c r="AO151" i="1"/>
  <c r="AO152" i="1"/>
  <c r="AH153" i="1"/>
  <c r="AI153" i="1"/>
  <c r="AJ153" i="1"/>
  <c r="AH154" i="1"/>
  <c r="AI154" i="1"/>
  <c r="AJ154" i="1"/>
  <c r="AH155" i="1"/>
  <c r="AI155" i="1"/>
  <c r="AJ155" i="1"/>
  <c r="AH156" i="1"/>
  <c r="AI156" i="1"/>
  <c r="AJ156" i="1"/>
  <c r="AO157" i="1"/>
  <c r="AO158" i="1"/>
  <c r="AO159" i="1"/>
  <c r="AH160" i="1"/>
  <c r="AI160" i="1"/>
  <c r="AJ160" i="1"/>
  <c r="AH161" i="1"/>
  <c r="AI161" i="1"/>
  <c r="AJ161" i="1"/>
  <c r="AH162" i="1"/>
  <c r="AI162" i="1"/>
  <c r="AJ162" i="1"/>
  <c r="AO163" i="1"/>
  <c r="AH164" i="1"/>
  <c r="AI164" i="1"/>
  <c r="AJ164" i="1"/>
  <c r="AH165" i="1"/>
  <c r="AI165" i="1"/>
  <c r="AJ165" i="1"/>
  <c r="AO166" i="1"/>
  <c r="AO167" i="1"/>
  <c r="AH168" i="1"/>
  <c r="AI168" i="1"/>
  <c r="AJ168" i="1"/>
  <c r="AH169" i="1"/>
  <c r="AI169" i="1"/>
  <c r="AJ169" i="1"/>
  <c r="AO170" i="1"/>
  <c r="AH171" i="1"/>
  <c r="AI171" i="1"/>
  <c r="AJ171" i="1"/>
  <c r="AH172" i="1"/>
  <c r="AI172" i="1"/>
  <c r="AJ172" i="1"/>
  <c r="AO173" i="1"/>
  <c r="AH174" i="1"/>
  <c r="AI174" i="1"/>
  <c r="AJ174" i="1"/>
  <c r="AO175" i="1"/>
  <c r="AO176" i="1"/>
  <c r="AO177" i="1"/>
  <c r="AH178" i="1"/>
  <c r="AI178" i="1"/>
  <c r="AJ178" i="1"/>
  <c r="AH179" i="1"/>
  <c r="AI179" i="1"/>
  <c r="AJ179" i="1"/>
  <c r="AH180" i="1"/>
  <c r="AI180" i="1"/>
  <c r="AJ180" i="1"/>
  <c r="AO181" i="1"/>
  <c r="AH182" i="1"/>
  <c r="AI182" i="1"/>
  <c r="AJ182" i="1"/>
  <c r="AO183" i="1"/>
  <c r="AH184" i="1"/>
  <c r="AI184" i="1"/>
  <c r="AJ184" i="1"/>
  <c r="AH185" i="1"/>
  <c r="AI185" i="1"/>
  <c r="AJ185" i="1"/>
  <c r="AO186" i="1"/>
  <c r="AH187" i="1"/>
  <c r="AI187" i="1"/>
  <c r="AJ187" i="1"/>
  <c r="AO188" i="1"/>
  <c r="AO189" i="1"/>
  <c r="AO190" i="1"/>
  <c r="AO191" i="1"/>
  <c r="AH192" i="1"/>
  <c r="AI192" i="1"/>
  <c r="AJ192" i="1"/>
  <c r="AO193" i="1"/>
  <c r="AO194" i="1"/>
  <c r="AO195" i="1"/>
  <c r="AO196" i="1"/>
  <c r="AH197" i="1"/>
  <c r="AI197" i="1"/>
  <c r="AJ197" i="1"/>
  <c r="AH198" i="1"/>
  <c r="AI198" i="1"/>
  <c r="AJ198" i="1"/>
  <c r="AH199" i="1"/>
  <c r="AI199" i="1"/>
  <c r="AJ199" i="1"/>
  <c r="AO200" i="1"/>
  <c r="AH201" i="1"/>
  <c r="AI201" i="1"/>
  <c r="AJ201" i="1"/>
  <c r="AH202" i="1"/>
  <c r="AI202" i="1"/>
  <c r="AJ202" i="1"/>
  <c r="AO203" i="1"/>
  <c r="AO204" i="1"/>
  <c r="AO205" i="1"/>
  <c r="AO206" i="1"/>
  <c r="AO207" i="1"/>
  <c r="AH208" i="1"/>
  <c r="AI208" i="1"/>
  <c r="AJ208" i="1"/>
  <c r="AH209" i="1"/>
  <c r="AI209" i="1"/>
  <c r="AJ209" i="1"/>
  <c r="AH210" i="1"/>
  <c r="AI210" i="1"/>
  <c r="AJ210" i="1"/>
  <c r="AO212" i="1"/>
  <c r="AH213" i="1"/>
  <c r="AI213" i="1"/>
  <c r="AJ213" i="1"/>
  <c r="AH214" i="1"/>
  <c r="AI214" i="1"/>
  <c r="AJ214" i="1"/>
  <c r="AH215" i="1"/>
  <c r="AI215" i="1"/>
  <c r="AJ215" i="1"/>
  <c r="AH216" i="1"/>
  <c r="AI216" i="1"/>
  <c r="AJ216" i="1"/>
  <c r="AH217" i="1"/>
  <c r="AI217" i="1"/>
  <c r="AJ217" i="1"/>
  <c r="AO218" i="1"/>
  <c r="AO219" i="1"/>
  <c r="AH220" i="1"/>
  <c r="AI220" i="1"/>
  <c r="AJ220" i="1"/>
  <c r="AO221" i="1"/>
  <c r="AO222" i="1"/>
  <c r="AO223" i="1"/>
  <c r="AH224" i="1"/>
  <c r="AI224" i="1"/>
  <c r="AJ224" i="1"/>
  <c r="AO227" i="1"/>
  <c r="AH228" i="1"/>
  <c r="AI228" i="1"/>
  <c r="AJ228" i="1"/>
  <c r="AO229" i="1"/>
  <c r="AO230" i="1"/>
  <c r="AH231" i="1"/>
  <c r="AI231" i="1"/>
  <c r="AJ231" i="1"/>
  <c r="AH232" i="1"/>
  <c r="AI232" i="1"/>
  <c r="AJ232" i="1"/>
  <c r="AO233" i="1"/>
  <c r="AO234" i="1"/>
  <c r="AO235" i="1"/>
  <c r="AO236" i="1"/>
  <c r="AO237" i="1"/>
  <c r="AO238" i="1"/>
  <c r="AO239" i="1"/>
  <c r="AH240" i="1"/>
  <c r="AI240" i="1"/>
  <c r="AJ240" i="1"/>
  <c r="AO241" i="1"/>
  <c r="AO242" i="1"/>
  <c r="AO243" i="1"/>
  <c r="AO244" i="1"/>
  <c r="AO245" i="1"/>
  <c r="AO246" i="1"/>
  <c r="AO247" i="1"/>
  <c r="AO248" i="1"/>
  <c r="AO249" i="1"/>
  <c r="AO250" i="1"/>
  <c r="AH251" i="1"/>
  <c r="AI251" i="1"/>
  <c r="AJ251" i="1"/>
  <c r="AH252" i="1"/>
  <c r="AI252" i="1"/>
  <c r="AJ252" i="1"/>
  <c r="AH253" i="1"/>
  <c r="AI253" i="1"/>
  <c r="AJ253" i="1"/>
  <c r="AO254" i="1"/>
  <c r="AO255" i="1"/>
  <c r="AO256" i="1"/>
  <c r="AO257" i="1"/>
  <c r="AO258" i="1"/>
  <c r="AO260" i="1"/>
  <c r="AO261" i="1"/>
  <c r="AO262" i="1"/>
  <c r="AO264" i="1"/>
  <c r="AO265" i="1"/>
  <c r="AO267" i="1"/>
  <c r="AO268" i="1"/>
  <c r="AO269" i="1"/>
  <c r="AO271" i="1"/>
  <c r="AO272" i="1"/>
  <c r="AO273" i="1"/>
  <c r="AH274" i="1"/>
  <c r="AI274" i="1"/>
  <c r="AJ274" i="1"/>
  <c r="AO275" i="1"/>
  <c r="AO276" i="1"/>
  <c r="AO277" i="1"/>
  <c r="AH279" i="1"/>
  <c r="AI279" i="1"/>
  <c r="AJ279" i="1"/>
  <c r="AO280" i="1"/>
  <c r="AH281" i="1"/>
  <c r="AI281" i="1"/>
  <c r="AJ281" i="1"/>
  <c r="AO282" i="1"/>
  <c r="AH283" i="1"/>
  <c r="AI283" i="1"/>
  <c r="AJ283" i="1"/>
  <c r="AO284" i="1"/>
  <c r="AO285" i="1"/>
  <c r="AH286" i="1"/>
  <c r="AI286" i="1"/>
  <c r="AJ286" i="1"/>
  <c r="AH287" i="1"/>
  <c r="AI287" i="1"/>
  <c r="AJ287" i="1"/>
  <c r="AO288" i="1"/>
  <c r="AO289" i="1"/>
  <c r="AH290" i="1"/>
  <c r="AI290" i="1"/>
  <c r="AJ290" i="1"/>
  <c r="AO291" i="1"/>
  <c r="AO292" i="1"/>
  <c r="AO293" i="1"/>
  <c r="AO294" i="1"/>
  <c r="AO295" i="1"/>
  <c r="AH296" i="1"/>
  <c r="AI296" i="1"/>
  <c r="AJ296" i="1"/>
  <c r="AO297" i="1"/>
  <c r="AO298" i="1"/>
  <c r="AO299" i="1"/>
  <c r="AH300" i="1"/>
  <c r="AI300" i="1"/>
  <c r="AJ300" i="1"/>
  <c r="AH301" i="1"/>
  <c r="AI301" i="1"/>
  <c r="AJ301" i="1"/>
  <c r="AO302" i="1"/>
  <c r="AH303" i="1"/>
  <c r="AI303" i="1"/>
  <c r="AJ303" i="1"/>
  <c r="AO304" i="1"/>
  <c r="AO305" i="1"/>
  <c r="AH306" i="1"/>
  <c r="AI306" i="1"/>
  <c r="AJ306" i="1"/>
  <c r="AH307" i="1"/>
  <c r="AI307" i="1"/>
  <c r="AJ307" i="1"/>
  <c r="AH308" i="1"/>
  <c r="AI308" i="1"/>
  <c r="AJ308" i="1"/>
  <c r="AH309" i="1"/>
  <c r="AI309" i="1"/>
  <c r="AJ309" i="1"/>
  <c r="AH310" i="1"/>
  <c r="AI310" i="1"/>
  <c r="AJ310" i="1"/>
  <c r="AO311" i="1"/>
  <c r="AO312" i="1"/>
  <c r="AO313" i="1"/>
  <c r="AO314" i="1"/>
  <c r="AO315" i="1"/>
  <c r="AO316" i="1"/>
  <c r="AO317" i="1"/>
  <c r="AH318" i="1"/>
  <c r="AI318" i="1"/>
  <c r="AJ318" i="1"/>
  <c r="AO319" i="1"/>
  <c r="AO320" i="1"/>
  <c r="AO321" i="1"/>
  <c r="AO322" i="1"/>
  <c r="AO323" i="1"/>
  <c r="AO324" i="1"/>
  <c r="AO326" i="1"/>
  <c r="AH327" i="1"/>
  <c r="AI327" i="1"/>
  <c r="AJ327" i="1"/>
  <c r="AO328" i="1"/>
  <c r="AO329" i="1"/>
  <c r="AH330" i="1"/>
  <c r="AI330" i="1"/>
  <c r="AJ330" i="1"/>
  <c r="AH331" i="1"/>
  <c r="AI331" i="1"/>
  <c r="AJ331" i="1"/>
  <c r="AO332" i="1"/>
  <c r="AH333" i="1"/>
  <c r="AI333" i="1"/>
  <c r="AJ333" i="1"/>
  <c r="AO334" i="1"/>
  <c r="AH336" i="1"/>
  <c r="AI336" i="1"/>
  <c r="AJ336" i="1"/>
  <c r="AO337" i="1"/>
  <c r="AO338" i="1"/>
  <c r="AO340" i="1"/>
  <c r="AO341" i="1"/>
  <c r="AO344" i="1"/>
  <c r="AO345" i="1"/>
  <c r="AO346" i="1"/>
  <c r="AO347" i="1"/>
  <c r="AO348" i="1"/>
  <c r="AH349" i="1"/>
  <c r="AI349" i="1"/>
  <c r="AJ349" i="1"/>
  <c r="AH350" i="1"/>
  <c r="AI350" i="1"/>
  <c r="AJ350" i="1"/>
  <c r="AO351" i="1"/>
  <c r="AO352" i="1"/>
  <c r="AO353" i="1"/>
  <c r="AO354" i="1"/>
  <c r="AO355" i="1"/>
  <c r="AO356" i="1"/>
  <c r="AO357" i="1"/>
  <c r="AH358" i="1"/>
  <c r="AI358" i="1"/>
  <c r="AJ358" i="1"/>
  <c r="N54" i="5" s="1"/>
  <c r="AO359" i="1"/>
  <c r="AH22" i="1"/>
  <c r="AI22" i="1"/>
  <c r="C116" i="1"/>
  <c r="C126" i="1"/>
  <c r="AH141" i="1"/>
  <c r="AI141" i="1"/>
  <c r="AJ141" i="1"/>
  <c r="AH150" i="1"/>
  <c r="AI150" i="1"/>
  <c r="AJ150" i="1"/>
  <c r="AH159" i="1"/>
  <c r="AI159" i="1"/>
  <c r="AJ159" i="1"/>
  <c r="AH163" i="1"/>
  <c r="AI163" i="1"/>
  <c r="AJ163" i="1"/>
  <c r="AH175" i="1"/>
  <c r="AI175" i="1"/>
  <c r="AJ175" i="1"/>
  <c r="AH196" i="1"/>
  <c r="AI196" i="1"/>
  <c r="AJ196" i="1"/>
  <c r="AH204" i="1"/>
  <c r="AI204" i="1"/>
  <c r="AJ204" i="1"/>
  <c r="AH206" i="1"/>
  <c r="AI206" i="1"/>
  <c r="AJ206" i="1"/>
  <c r="AH221" i="1"/>
  <c r="AI221" i="1"/>
  <c r="AJ221" i="1"/>
  <c r="AH222" i="1"/>
  <c r="AI222" i="1"/>
  <c r="AJ222" i="1"/>
  <c r="AH229" i="1"/>
  <c r="AI229" i="1"/>
  <c r="AJ229" i="1"/>
  <c r="AH230" i="1"/>
  <c r="AI230" i="1"/>
  <c r="AJ230" i="1"/>
  <c r="AH233" i="1"/>
  <c r="AI233" i="1"/>
  <c r="AJ233" i="1"/>
  <c r="AH234" i="1"/>
  <c r="AI234" i="1"/>
  <c r="AJ234" i="1"/>
  <c r="AH235" i="1"/>
  <c r="AI235" i="1"/>
  <c r="AJ235" i="1"/>
  <c r="AH237" i="1"/>
  <c r="AI237" i="1"/>
  <c r="AJ237" i="1"/>
  <c r="AH238" i="1"/>
  <c r="AI238" i="1"/>
  <c r="AJ238" i="1"/>
  <c r="AH239" i="1"/>
  <c r="AI239" i="1"/>
  <c r="AJ239" i="1"/>
  <c r="AH242" i="1"/>
  <c r="AI242" i="1"/>
  <c r="AJ242" i="1"/>
  <c r="AH244" i="1"/>
  <c r="AI244" i="1"/>
  <c r="AJ244" i="1"/>
  <c r="AH245" i="1"/>
  <c r="AI245" i="1"/>
  <c r="AJ245" i="1"/>
  <c r="AH246" i="1"/>
  <c r="AI246" i="1"/>
  <c r="AJ246" i="1"/>
  <c r="AH247" i="1"/>
  <c r="AK247" i="1" s="1"/>
  <c r="C248" i="1" s="1"/>
  <c r="AI247" i="1"/>
  <c r="AJ247" i="1"/>
  <c r="AH248" i="1"/>
  <c r="AI248" i="1"/>
  <c r="AJ248" i="1"/>
  <c r="AH250" i="1"/>
  <c r="AI250" i="1"/>
  <c r="AJ250" i="1"/>
  <c r="AH254" i="1"/>
  <c r="AI254" i="1"/>
  <c r="AJ254" i="1"/>
  <c r="AH255" i="1"/>
  <c r="AI255" i="1"/>
  <c r="AJ255" i="1"/>
  <c r="AH256" i="1"/>
  <c r="AI256" i="1"/>
  <c r="AJ256" i="1"/>
  <c r="AH257" i="1"/>
  <c r="AI257" i="1"/>
  <c r="AJ257" i="1"/>
  <c r="AH258" i="1"/>
  <c r="AI258" i="1"/>
  <c r="AJ258" i="1"/>
  <c r="C281" i="1"/>
  <c r="AH302" i="1"/>
  <c r="AI302" i="1"/>
  <c r="AJ302" i="1"/>
  <c r="AH320" i="1"/>
  <c r="AI320" i="1"/>
  <c r="AJ320" i="1"/>
  <c r="AH321" i="1"/>
  <c r="AI321" i="1"/>
  <c r="AJ321" i="1"/>
  <c r="AH52" i="1"/>
  <c r="AH53" i="1"/>
  <c r="AH115" i="1"/>
  <c r="AH116" i="1"/>
  <c r="AH117" i="1"/>
  <c r="AH125" i="1"/>
  <c r="AH170" i="1"/>
  <c r="AH173" i="1"/>
  <c r="AH176" i="1"/>
  <c r="AH193" i="1"/>
  <c r="AH194" i="1"/>
  <c r="AH195" i="1"/>
  <c r="AH200" i="1"/>
  <c r="AH219" i="1"/>
  <c r="AH261" i="1"/>
  <c r="AH262" i="1"/>
  <c r="AH265" i="1"/>
  <c r="AH269" i="1"/>
  <c r="AH271" i="1"/>
  <c r="AH272" i="1"/>
  <c r="AH275" i="1"/>
  <c r="AH276" i="1"/>
  <c r="AH277" i="1"/>
  <c r="AH280" i="1"/>
  <c r="AH284" i="1"/>
  <c r="AH285" i="1"/>
  <c r="AH288" i="1"/>
  <c r="AH292" i="1"/>
  <c r="AH293" i="1"/>
  <c r="AH294" i="1"/>
  <c r="AH298" i="1"/>
  <c r="AH311" i="1"/>
  <c r="AH312" i="1"/>
  <c r="AH313" i="1"/>
  <c r="AH314" i="1"/>
  <c r="AH315" i="1"/>
  <c r="AH316" i="1"/>
  <c r="AH317" i="1"/>
  <c r="AH319" i="1"/>
  <c r="AH322" i="1"/>
  <c r="AH324" i="1"/>
  <c r="AH326" i="1"/>
  <c r="AH332" i="1"/>
  <c r="AH340" i="1"/>
  <c r="AH341" i="1"/>
  <c r="AH344" i="1"/>
  <c r="AH345" i="1"/>
  <c r="AH346" i="1"/>
  <c r="AH351" i="1"/>
  <c r="AH352" i="1"/>
  <c r="AH353" i="1"/>
  <c r="AH359" i="1"/>
  <c r="AH17" i="1"/>
  <c r="AH26" i="1"/>
  <c r="X333" i="1"/>
  <c r="AN16" i="1"/>
  <c r="AI17" i="1"/>
  <c r="AJ17" i="1"/>
  <c r="AI359" i="1"/>
  <c r="AJ359" i="1"/>
  <c r="AI332" i="1"/>
  <c r="AJ332" i="1"/>
  <c r="X125" i="1"/>
  <c r="X117" i="1"/>
  <c r="AH16" i="1"/>
  <c r="AI16" i="1"/>
  <c r="AJ16" i="1"/>
  <c r="AI26" i="1"/>
  <c r="AJ26" i="1"/>
  <c r="AI52" i="1"/>
  <c r="AJ52" i="1"/>
  <c r="AI53" i="1"/>
  <c r="AJ53" i="1"/>
  <c r="AI116" i="1"/>
  <c r="AJ116" i="1"/>
  <c r="AI170" i="1"/>
  <c r="AJ170" i="1"/>
  <c r="AI173" i="1"/>
  <c r="AJ173" i="1"/>
  <c r="AI176" i="1"/>
  <c r="AJ176" i="1"/>
  <c r="AI193" i="1"/>
  <c r="AJ193" i="1"/>
  <c r="AI194" i="1"/>
  <c r="AJ194" i="1"/>
  <c r="AI195" i="1"/>
  <c r="AJ195" i="1"/>
  <c r="AI200" i="1"/>
  <c r="AJ200" i="1"/>
  <c r="AI219" i="1"/>
  <c r="AJ219" i="1"/>
  <c r="AI261" i="1"/>
  <c r="AJ261" i="1"/>
  <c r="AI262" i="1"/>
  <c r="AJ262" i="1"/>
  <c r="AI265" i="1"/>
  <c r="AJ265" i="1"/>
  <c r="AI269" i="1"/>
  <c r="AJ269" i="1"/>
  <c r="AI272" i="1"/>
  <c r="AJ272" i="1"/>
  <c r="AI275" i="1"/>
  <c r="AJ275" i="1"/>
  <c r="AI276" i="1"/>
  <c r="AJ276" i="1"/>
  <c r="AI277" i="1"/>
  <c r="AJ277" i="1"/>
  <c r="AI285" i="1"/>
  <c r="AJ285" i="1"/>
  <c r="AI288" i="1"/>
  <c r="AJ288" i="1"/>
  <c r="AI292" i="1"/>
  <c r="AJ292" i="1"/>
  <c r="AI293" i="1"/>
  <c r="AJ293" i="1"/>
  <c r="AI294" i="1"/>
  <c r="AJ294" i="1"/>
  <c r="AI298" i="1"/>
  <c r="AJ298" i="1"/>
  <c r="AI311" i="1"/>
  <c r="AJ311" i="1"/>
  <c r="AI312" i="1"/>
  <c r="AJ312" i="1"/>
  <c r="AI313" i="1"/>
  <c r="AJ313" i="1"/>
  <c r="AI314" i="1"/>
  <c r="AJ314" i="1"/>
  <c r="AI315" i="1"/>
  <c r="AJ315" i="1"/>
  <c r="AI316" i="1"/>
  <c r="AJ316" i="1"/>
  <c r="AI317" i="1"/>
  <c r="AJ317" i="1"/>
  <c r="AI319" i="1"/>
  <c r="AJ319" i="1"/>
  <c r="AI322" i="1"/>
  <c r="AJ322" i="1"/>
  <c r="AI324" i="1"/>
  <c r="AJ324" i="1"/>
  <c r="AI326" i="1"/>
  <c r="AJ326" i="1"/>
  <c r="AI340" i="1"/>
  <c r="AJ340" i="1"/>
  <c r="AI341" i="1"/>
  <c r="AJ341" i="1"/>
  <c r="AI344" i="1"/>
  <c r="AJ344" i="1"/>
  <c r="AI345" i="1"/>
  <c r="AJ345" i="1"/>
  <c r="AI346" i="1"/>
  <c r="AJ346" i="1"/>
  <c r="AI351" i="1"/>
  <c r="AJ351" i="1"/>
  <c r="AI352" i="1"/>
  <c r="AJ352" i="1"/>
  <c r="AI353" i="1"/>
  <c r="AJ353" i="1"/>
  <c r="I367" i="1"/>
  <c r="I366" i="1"/>
  <c r="I365" i="1"/>
  <c r="I364" i="1"/>
  <c r="AO16" i="1"/>
  <c r="X251" i="1"/>
  <c r="X253" i="1"/>
  <c r="X217" i="1"/>
  <c r="X301" i="1"/>
  <c r="X86" i="1"/>
  <c r="X231" i="1"/>
  <c r="X61" i="1"/>
  <c r="X73" i="1"/>
  <c r="X274" i="1"/>
  <c r="X290" i="1"/>
  <c r="X227" i="1"/>
  <c r="X32" i="1"/>
  <c r="X281" i="1"/>
  <c r="X55" i="1"/>
  <c r="X104" i="1"/>
  <c r="X101" i="1"/>
  <c r="X337" i="1"/>
  <c r="X91" i="1"/>
  <c r="X155" i="1"/>
  <c r="X252" i="1"/>
  <c r="X128" i="1"/>
  <c r="X165" i="1"/>
  <c r="X90" i="1"/>
  <c r="X174" i="1"/>
  <c r="X135" i="1"/>
  <c r="X54" i="1"/>
  <c r="X200" i="1"/>
  <c r="X162" i="1"/>
  <c r="X332" i="1"/>
  <c r="X168" i="1"/>
  <c r="X310" i="1"/>
  <c r="X124" i="1"/>
  <c r="X146" i="1"/>
  <c r="X147" i="1"/>
  <c r="X160" i="1"/>
  <c r="X179" i="1"/>
  <c r="X201" i="1"/>
  <c r="X328" i="1"/>
  <c r="X144" i="1"/>
  <c r="X232" i="1"/>
  <c r="AM16" i="1"/>
  <c r="X35" i="1"/>
  <c r="X46" i="1"/>
  <c r="X52" i="1"/>
  <c r="X53" i="1"/>
  <c r="X58" i="1"/>
  <c r="X64" i="1"/>
  <c r="X65" i="1"/>
  <c r="X66" i="1"/>
  <c r="X77" i="1"/>
  <c r="X171" i="1"/>
  <c r="X172" i="1"/>
  <c r="X173" i="1"/>
  <c r="X175" i="1"/>
  <c r="X176" i="1"/>
  <c r="X177" i="1"/>
  <c r="X178" i="1"/>
  <c r="X180" i="1"/>
  <c r="X181" i="1"/>
  <c r="X182" i="1"/>
  <c r="X183" i="1"/>
  <c r="X184" i="1"/>
  <c r="X185" i="1"/>
  <c r="X186" i="1"/>
  <c r="X187" i="1"/>
  <c r="X188" i="1"/>
  <c r="X189" i="1"/>
  <c r="X190" i="1"/>
  <c r="X193" i="1"/>
  <c r="X194" i="1"/>
  <c r="X192" i="1"/>
  <c r="X191" i="1"/>
  <c r="X195" i="1"/>
  <c r="X196" i="1"/>
  <c r="X197" i="1"/>
  <c r="X198" i="1"/>
  <c r="X199" i="1"/>
  <c r="X202" i="1"/>
  <c r="X203" i="1"/>
  <c r="X204" i="1"/>
  <c r="X205" i="1"/>
  <c r="X206" i="1"/>
  <c r="X207" i="1"/>
  <c r="X208" i="1"/>
  <c r="X209" i="1"/>
  <c r="X210" i="1"/>
  <c r="X212" i="1"/>
  <c r="X213" i="1"/>
  <c r="X214" i="1"/>
  <c r="X215" i="1"/>
  <c r="X216" i="1"/>
  <c r="X218" i="1"/>
  <c r="X219" i="1"/>
  <c r="X221" i="1"/>
  <c r="X220" i="1"/>
  <c r="X222" i="1"/>
  <c r="X223" i="1"/>
  <c r="X224" i="1"/>
  <c r="X228" i="1"/>
  <c r="X229" i="1"/>
  <c r="X297" i="1"/>
  <c r="X31" i="1"/>
  <c r="X355" i="1"/>
  <c r="X71" i="1"/>
  <c r="X304" i="1"/>
  <c r="X329" i="1"/>
  <c r="X152" i="1"/>
  <c r="X264" i="1"/>
  <c r="X295" i="1"/>
  <c r="X38" i="1"/>
  <c r="X268" i="1"/>
  <c r="X273" i="1"/>
  <c r="X249" i="1"/>
  <c r="X267" i="1"/>
  <c r="X51" i="1"/>
  <c r="AB51" i="1"/>
  <c r="X330" i="1"/>
  <c r="X108" i="1"/>
  <c r="X127" i="1"/>
  <c r="X99" i="1"/>
  <c r="X132" i="1"/>
  <c r="X140" i="1"/>
  <c r="X102" i="1"/>
  <c r="X103" i="1"/>
  <c r="X98" i="1"/>
  <c r="X137" i="1"/>
  <c r="X166" i="1"/>
  <c r="X60" i="1"/>
  <c r="X70" i="1"/>
  <c r="X136" i="1"/>
  <c r="X78" i="1"/>
  <c r="X338" i="1"/>
  <c r="X59" i="1"/>
  <c r="X357" i="1"/>
  <c r="X126" i="1"/>
  <c r="X334" i="1"/>
  <c r="X17" i="1"/>
  <c r="AM17" i="1"/>
  <c r="AO17" i="1"/>
  <c r="AM22" i="1"/>
  <c r="AO22" i="1"/>
  <c r="X28" i="1"/>
  <c r="X33" i="1"/>
  <c r="X36" i="1"/>
  <c r="X37" i="1"/>
  <c r="X39" i="1"/>
  <c r="X47" i="1"/>
  <c r="X48" i="1"/>
  <c r="X49" i="1"/>
  <c r="X50" i="1"/>
  <c r="X56" i="1"/>
  <c r="X62" i="1"/>
  <c r="X63" i="1"/>
  <c r="X67" i="1"/>
  <c r="X68" i="1"/>
  <c r="D40" i="3" s="1"/>
  <c r="D41" i="3" s="1"/>
  <c r="D43" i="3" s="1"/>
  <c r="B43" i="3" s="1"/>
  <c r="B44" i="3" s="1"/>
  <c r="L8" i="5"/>
  <c r="J8" i="5" s="1"/>
  <c r="L9" i="5"/>
  <c r="J9" i="5" s="1"/>
  <c r="L10" i="5"/>
  <c r="J10" i="5" s="1"/>
  <c r="L11" i="5"/>
  <c r="J11" i="5" s="1"/>
  <c r="L12" i="5"/>
  <c r="J12" i="5" s="1"/>
  <c r="L7" i="5"/>
  <c r="J7" i="5" s="1"/>
  <c r="M8" i="5"/>
  <c r="K8" i="5" s="1"/>
  <c r="M9" i="5"/>
  <c r="K9" i="5" s="1"/>
  <c r="M10" i="5"/>
  <c r="K10" i="5" s="1"/>
  <c r="M11" i="5"/>
  <c r="K11" i="5" s="1"/>
  <c r="M12" i="5"/>
  <c r="K12" i="5" s="1"/>
  <c r="M7" i="5"/>
  <c r="K7" i="5" s="1"/>
  <c r="C40" i="3" s="1"/>
  <c r="C41" i="3" s="1"/>
  <c r="C42" i="3" s="1"/>
  <c r="C43" i="3" s="1"/>
  <c r="C44" i="3" s="1"/>
  <c r="C45" i="3" s="1"/>
  <c r="C46" i="3" s="1"/>
  <c r="C47" i="3" s="1"/>
  <c r="C39" i="3" s="1"/>
  <c r="D45" i="3" s="1"/>
  <c r="D46" i="3" s="1"/>
  <c r="D47" i="3" s="1"/>
  <c r="B45" i="3" s="1"/>
  <c r="B46" i="3" s="1"/>
  <c r="B47" i="3" s="1"/>
  <c r="B39" i="3"/>
  <c r="X309" i="1"/>
  <c r="X303" i="1"/>
  <c r="X74" i="1"/>
  <c r="X291" i="1"/>
  <c r="X131" i="1"/>
  <c r="X100" i="1"/>
  <c r="X89" i="1"/>
  <c r="X348" i="1"/>
  <c r="H17" i="5"/>
  <c r="H54" i="5" s="1"/>
  <c r="H58" i="5"/>
  <c r="M58" i="5" s="1"/>
  <c r="I17" i="5"/>
  <c r="I54" i="5" s="1"/>
  <c r="I58" i="5"/>
  <c r="N58" i="5" s="1"/>
  <c r="H53" i="5"/>
  <c r="I53" i="5"/>
  <c r="H15" i="5"/>
  <c r="H52" i="5" s="1"/>
  <c r="I15" i="5"/>
  <c r="I52" i="5" s="1"/>
  <c r="H51" i="5"/>
  <c r="I51" i="5"/>
  <c r="H50" i="5"/>
  <c r="I50" i="5"/>
  <c r="H12" i="5"/>
  <c r="H49" i="5" s="1"/>
  <c r="H75" i="5" s="1"/>
  <c r="I12" i="5"/>
  <c r="I49" i="5" s="1"/>
  <c r="I75" i="5" s="1"/>
  <c r="H11" i="5"/>
  <c r="H48" i="5" s="1"/>
  <c r="H74" i="5" s="1"/>
  <c r="I11" i="5"/>
  <c r="H10" i="5"/>
  <c r="H47" i="5" s="1"/>
  <c r="H73" i="5" s="1"/>
  <c r="I10" i="5"/>
  <c r="I47" i="5" s="1"/>
  <c r="I73" i="5" s="1"/>
  <c r="H9" i="5"/>
  <c r="H46" i="5" s="1"/>
  <c r="H72" i="5" s="1"/>
  <c r="I9" i="5"/>
  <c r="I46" i="5" s="1"/>
  <c r="I72" i="5" s="1"/>
  <c r="H8" i="5"/>
  <c r="H45" i="5" s="1"/>
  <c r="H71" i="5" s="1"/>
  <c r="I8" i="5"/>
  <c r="I45" i="5" s="1"/>
  <c r="I71" i="5" s="1"/>
  <c r="I7" i="5"/>
  <c r="I44" i="5" s="1"/>
  <c r="H7" i="5"/>
  <c r="H44" i="5" s="1"/>
  <c r="G17" i="5"/>
  <c r="G54" i="5" s="1"/>
  <c r="G58" i="5"/>
  <c r="L58" i="5" s="1"/>
  <c r="G53" i="5"/>
  <c r="G15" i="5"/>
  <c r="G52" i="5" s="1"/>
  <c r="G14" i="5"/>
  <c r="G51" i="5" s="1"/>
  <c r="G13" i="5"/>
  <c r="G50" i="5" s="1"/>
  <c r="G12" i="5"/>
  <c r="G49" i="5" s="1"/>
  <c r="G75" i="5" s="1"/>
  <c r="G11" i="5"/>
  <c r="G48" i="5" s="1"/>
  <c r="G74" i="5" s="1"/>
  <c r="G10" i="5"/>
  <c r="G47" i="5" s="1"/>
  <c r="G73" i="5" s="1"/>
  <c r="G9" i="5"/>
  <c r="G46" i="5" s="1"/>
  <c r="G72" i="5" s="1"/>
  <c r="G8" i="5"/>
  <c r="G45" i="5" s="1"/>
  <c r="G7" i="5"/>
  <c r="G44" i="5" s="1"/>
  <c r="G70" i="5" s="1"/>
  <c r="B58" i="5"/>
  <c r="C58" i="5"/>
  <c r="D58" i="5"/>
  <c r="E58" i="5"/>
  <c r="E53" i="5"/>
  <c r="D54" i="5"/>
  <c r="E54" i="5"/>
  <c r="E52" i="5"/>
  <c r="A51" i="5"/>
  <c r="A52" i="5"/>
  <c r="A50" i="5"/>
  <c r="B55" i="5"/>
  <c r="B76" i="5" s="1"/>
  <c r="C55" i="5"/>
  <c r="C76" i="5"/>
  <c r="D55" i="5"/>
  <c r="D76" i="5" s="1"/>
  <c r="E55" i="5"/>
  <c r="E76" i="5" s="1"/>
  <c r="F55" i="5"/>
  <c r="F76" i="5" s="1"/>
  <c r="J77" i="5"/>
  <c r="J78" i="5" s="1"/>
  <c r="AC10" i="5"/>
  <c r="AL9" i="5" s="1"/>
  <c r="L13" i="5"/>
  <c r="J13" i="5" s="1"/>
  <c r="L14" i="5"/>
  <c r="J14" i="5" s="1"/>
  <c r="L15" i="5"/>
  <c r="J15" i="5" s="1"/>
  <c r="L17" i="5"/>
  <c r="J17" i="5" s="1"/>
  <c r="M13" i="5"/>
  <c r="M14" i="5"/>
  <c r="M15" i="5"/>
  <c r="K17" i="5"/>
  <c r="AE12" i="5"/>
  <c r="AE11" i="5"/>
  <c r="AE10" i="5"/>
  <c r="AC12" i="5"/>
  <c r="AC11" i="5"/>
  <c r="G42" i="5"/>
  <c r="X105" i="1"/>
  <c r="X106" i="1"/>
  <c r="X107" i="1"/>
  <c r="X109" i="1"/>
  <c r="X110" i="1"/>
  <c r="X111" i="1"/>
  <c r="X113" i="1"/>
  <c r="X114" i="1"/>
  <c r="X116" i="1"/>
  <c r="X112" i="1"/>
  <c r="X119" i="1"/>
  <c r="X120" i="1"/>
  <c r="X122" i="1"/>
  <c r="X123" i="1"/>
  <c r="X129" i="1"/>
  <c r="X141" i="1"/>
  <c r="X133" i="1"/>
  <c r="X134" i="1"/>
  <c r="X138" i="1"/>
  <c r="X139" i="1"/>
  <c r="X142" i="1"/>
  <c r="X143" i="1"/>
  <c r="X145" i="1"/>
  <c r="X148" i="1"/>
  <c r="X149" i="1"/>
  <c r="X150" i="1"/>
  <c r="X151" i="1"/>
  <c r="X153" i="1"/>
  <c r="X154" i="1"/>
  <c r="X156" i="1"/>
  <c r="X157" i="1"/>
  <c r="X159" i="1"/>
  <c r="AK8" i="5"/>
  <c r="AK9" i="5" s="1"/>
  <c r="AK10" i="5" s="1"/>
  <c r="AK11" i="5" s="1"/>
  <c r="AK12" i="5" s="1"/>
  <c r="AK13" i="5" s="1"/>
  <c r="AK14" i="5" s="1"/>
  <c r="AK15" i="5" s="1"/>
  <c r="AK16" i="5" s="1"/>
  <c r="AH8" i="5"/>
  <c r="AH9" i="5" s="1"/>
  <c r="AH10" i="5" s="1"/>
  <c r="AH11" i="5" s="1"/>
  <c r="AH12" i="5" s="1"/>
  <c r="AH13" i="5" s="1"/>
  <c r="AH14" i="5" s="1"/>
  <c r="AH15" i="5" s="1"/>
  <c r="AH16" i="5" s="1"/>
  <c r="X356" i="1"/>
  <c r="X358" i="1"/>
  <c r="X353" i="1"/>
  <c r="X354" i="1"/>
  <c r="K14" i="5"/>
  <c r="K13" i="5"/>
  <c r="X296" i="1"/>
  <c r="X75" i="1"/>
  <c r="X359" i="1"/>
  <c r="X352" i="1"/>
  <c r="X351" i="1"/>
  <c r="X350" i="1"/>
  <c r="X349" i="1"/>
  <c r="X347" i="1"/>
  <c r="X346" i="1"/>
  <c r="X345" i="1"/>
  <c r="X344" i="1"/>
  <c r="X341" i="1"/>
  <c r="X340" i="1"/>
  <c r="X336" i="1"/>
  <c r="X331" i="1"/>
  <c r="X327" i="1"/>
  <c r="X326" i="1"/>
  <c r="X324" i="1"/>
  <c r="X323" i="1"/>
  <c r="X322" i="1"/>
  <c r="X318" i="1"/>
  <c r="X321" i="1"/>
  <c r="X320" i="1"/>
  <c r="X319" i="1"/>
  <c r="X317" i="1"/>
  <c r="X316" i="1"/>
  <c r="X315" i="1"/>
  <c r="X314" i="1"/>
  <c r="X307" i="1"/>
  <c r="X313" i="1"/>
  <c r="X306" i="1"/>
  <c r="X312" i="1"/>
  <c r="X311" i="1"/>
  <c r="X308" i="1"/>
  <c r="X305" i="1"/>
  <c r="X302" i="1"/>
  <c r="X300" i="1"/>
  <c r="X299" i="1"/>
  <c r="X298" i="1"/>
  <c r="X294" i="1"/>
  <c r="X293" i="1"/>
  <c r="X292" i="1"/>
  <c r="X288" i="1"/>
  <c r="X287" i="1"/>
  <c r="X286" i="1"/>
  <c r="X285" i="1"/>
  <c r="X283" i="1"/>
  <c r="X282" i="1"/>
  <c r="X279" i="1"/>
  <c r="X277" i="1"/>
  <c r="X276" i="1"/>
  <c r="X275" i="1"/>
  <c r="X272" i="1"/>
  <c r="X269" i="1"/>
  <c r="X265" i="1"/>
  <c r="X262" i="1"/>
  <c r="X261" i="1"/>
  <c r="X260" i="1"/>
  <c r="X258" i="1"/>
  <c r="X257" i="1"/>
  <c r="X256" i="1"/>
  <c r="X255" i="1"/>
  <c r="X254" i="1"/>
  <c r="X250" i="1"/>
  <c r="X248" i="1"/>
  <c r="X247" i="1"/>
  <c r="X246" i="1"/>
  <c r="X245" i="1"/>
  <c r="X244" i="1"/>
  <c r="X243" i="1"/>
  <c r="X242" i="1"/>
  <c r="X241" i="1"/>
  <c r="X240" i="1"/>
  <c r="X239" i="1"/>
  <c r="X238" i="1"/>
  <c r="X237" i="1"/>
  <c r="X236" i="1"/>
  <c r="X235" i="1"/>
  <c r="X234" i="1"/>
  <c r="X233" i="1"/>
  <c r="X230" i="1"/>
  <c r="X170" i="1"/>
  <c r="X169" i="1"/>
  <c r="X167" i="1"/>
  <c r="X161" i="1"/>
  <c r="X164" i="1"/>
  <c r="X163" i="1"/>
  <c r="X97" i="1"/>
  <c r="X96" i="1"/>
  <c r="X94" i="1"/>
  <c r="X92" i="1"/>
  <c r="X88" i="1"/>
  <c r="X87" i="1"/>
  <c r="X85" i="1"/>
  <c r="X84" i="1"/>
  <c r="X81" i="1"/>
  <c r="X79" i="1"/>
  <c r="X76" i="1"/>
  <c r="X2" i="1"/>
  <c r="D49" i="5"/>
  <c r="D75" i="5" s="1"/>
  <c r="D47" i="5"/>
  <c r="D73" i="5" s="1"/>
  <c r="D45" i="5"/>
  <c r="D52" i="5"/>
  <c r="D48" i="5"/>
  <c r="D74" i="5" s="1"/>
  <c r="N52" i="5"/>
  <c r="E45" i="5"/>
  <c r="E71" i="5" s="1"/>
  <c r="E49" i="5"/>
  <c r="E75" i="5" s="1"/>
  <c r="E51" i="5"/>
  <c r="E47" i="5"/>
  <c r="E73" i="5" s="1"/>
  <c r="L54" i="5"/>
  <c r="M52" i="5"/>
  <c r="D51" i="5"/>
  <c r="D39" i="3"/>
  <c r="B42" i="3"/>
  <c r="C38" i="3"/>
  <c r="B41" i="3"/>
  <c r="D44" i="3"/>
  <c r="D42" i="3"/>
  <c r="AZ46" i="1"/>
  <c r="D19" i="5" l="1"/>
  <c r="A11" i="21"/>
  <c r="AH55" i="21" s="1"/>
  <c r="AH54" i="21"/>
  <c r="E19" i="5"/>
  <c r="AK178" i="1"/>
  <c r="AO178" i="1" s="1"/>
  <c r="AK319" i="1"/>
  <c r="E44" i="5"/>
  <c r="E70" i="5" s="1"/>
  <c r="E77" i="5" s="1"/>
  <c r="E78" i="5" s="1"/>
  <c r="AK22" i="1"/>
  <c r="C23" i="1" s="1"/>
  <c r="D82" i="3"/>
  <c r="C70" i="5"/>
  <c r="C19" i="5"/>
  <c r="B19" i="5"/>
  <c r="AK253" i="1"/>
  <c r="AO253" i="1" s="1"/>
  <c r="N51" i="5"/>
  <c r="AH362" i="1"/>
  <c r="N47" i="5"/>
  <c r="AK251" i="1"/>
  <c r="G9" i="21"/>
  <c r="AK250" i="1"/>
  <c r="C251" i="1" s="1"/>
  <c r="AK298" i="1"/>
  <c r="AK163" i="1"/>
  <c r="C164" i="1" s="1"/>
  <c r="M54" i="5"/>
  <c r="AK232" i="1"/>
  <c r="C233" i="1" s="1"/>
  <c r="AK228" i="1"/>
  <c r="AK220" i="1"/>
  <c r="AK216" i="1"/>
  <c r="AO216" i="1" s="1"/>
  <c r="N46" i="5"/>
  <c r="L47" i="5"/>
  <c r="L45" i="5"/>
  <c r="M49" i="5"/>
  <c r="AI367" i="1"/>
  <c r="M45" i="5"/>
  <c r="AK198" i="1"/>
  <c r="C199" i="1" s="1"/>
  <c r="AK182" i="1"/>
  <c r="AO182" i="1" s="1"/>
  <c r="AK353" i="1"/>
  <c r="AK345" i="1"/>
  <c r="D83" i="3"/>
  <c r="C71" i="5"/>
  <c r="P28" i="3"/>
  <c r="AK193" i="1"/>
  <c r="AK299" i="1"/>
  <c r="AK329" i="1"/>
  <c r="AM329" i="1" s="1"/>
  <c r="P27" i="3"/>
  <c r="AI362" i="1"/>
  <c r="AK245" i="1"/>
  <c r="C246" i="1" s="1"/>
  <c r="AK290" i="1"/>
  <c r="AO290" i="1" s="1"/>
  <c r="AK286" i="1"/>
  <c r="AO286" i="1" s="1"/>
  <c r="AK39" i="1"/>
  <c r="AN39" i="1" s="1"/>
  <c r="AK47" i="1"/>
  <c r="AN47" i="1" s="1"/>
  <c r="AK304" i="1"/>
  <c r="AM304" i="1" s="1"/>
  <c r="N53" i="5"/>
  <c r="P29" i="3"/>
  <c r="AK23" i="1"/>
  <c r="F9" i="21"/>
  <c r="AK153" i="1"/>
  <c r="C154" i="1" s="1"/>
  <c r="AK36" i="1"/>
  <c r="AN36" i="1" s="1"/>
  <c r="AK146" i="1"/>
  <c r="AK138" i="1"/>
  <c r="C139" i="1" s="1"/>
  <c r="AK46" i="1"/>
  <c r="C47" i="1" s="1"/>
  <c r="AK130" i="1"/>
  <c r="AN130" i="1" s="1"/>
  <c r="AK122" i="1"/>
  <c r="C123" i="1" s="1"/>
  <c r="AK328" i="1"/>
  <c r="AK291" i="1"/>
  <c r="C292" i="1" s="1"/>
  <c r="AK289" i="1"/>
  <c r="C290" i="1" s="1"/>
  <c r="AK207" i="1"/>
  <c r="AK191" i="1"/>
  <c r="AK294" i="1"/>
  <c r="AK272" i="1"/>
  <c r="AK261" i="1"/>
  <c r="AK170" i="1"/>
  <c r="AK26" i="1"/>
  <c r="AK239" i="1"/>
  <c r="C240" i="1" s="1"/>
  <c r="AK141" i="1"/>
  <c r="C142" i="1" s="1"/>
  <c r="AK104" i="1"/>
  <c r="AO104" i="1" s="1"/>
  <c r="F17" i="5"/>
  <c r="F54" i="5" s="1"/>
  <c r="C10" i="21"/>
  <c r="AL54" i="21" s="1"/>
  <c r="D10" i="21"/>
  <c r="G10" i="21" s="1"/>
  <c r="C87" i="3"/>
  <c r="B75" i="5"/>
  <c r="AK308" i="1"/>
  <c r="C309" i="1" s="1"/>
  <c r="AK194" i="1"/>
  <c r="AK237" i="1"/>
  <c r="C238" i="1" s="1"/>
  <c r="AK235" i="1"/>
  <c r="C236" i="1" s="1"/>
  <c r="AK221" i="1"/>
  <c r="C222" i="1" s="1"/>
  <c r="AK336" i="1"/>
  <c r="AO336" i="1" s="1"/>
  <c r="AK331" i="1"/>
  <c r="AO331" i="1" s="1"/>
  <c r="AK231" i="1"/>
  <c r="AK210" i="1"/>
  <c r="AO210" i="1" s="1"/>
  <c r="AK135" i="1"/>
  <c r="C136" i="1" s="1"/>
  <c r="AK134" i="1"/>
  <c r="C135" i="1" s="1"/>
  <c r="AK48" i="1"/>
  <c r="AK183" i="1"/>
  <c r="C184" i="1" s="1"/>
  <c r="AK181" i="1"/>
  <c r="AN181" i="1" s="1"/>
  <c r="AK151" i="1"/>
  <c r="AN151" i="1" s="1"/>
  <c r="AK149" i="1"/>
  <c r="AK145" i="1"/>
  <c r="AN145" i="1" s="1"/>
  <c r="AK119" i="1"/>
  <c r="AN119" i="1" s="1"/>
  <c r="AK140" i="1"/>
  <c r="C141" i="1" s="1"/>
  <c r="AK313" i="1"/>
  <c r="AK288" i="1"/>
  <c r="AK262" i="1"/>
  <c r="AK195" i="1"/>
  <c r="AK173" i="1"/>
  <c r="AK332" i="1"/>
  <c r="AK234" i="1"/>
  <c r="C235" i="1" s="1"/>
  <c r="AK310" i="1"/>
  <c r="AO310" i="1" s="1"/>
  <c r="AK162" i="1"/>
  <c r="AO162" i="1" s="1"/>
  <c r="AK156" i="1"/>
  <c r="C157" i="1" s="1"/>
  <c r="AK337" i="1"/>
  <c r="C338" i="1" s="1"/>
  <c r="AK260" i="1"/>
  <c r="AN260" i="1" s="1"/>
  <c r="AK227" i="1"/>
  <c r="AN227" i="1" s="1"/>
  <c r="AK167" i="1"/>
  <c r="AN167" i="1" s="1"/>
  <c r="AK109" i="1"/>
  <c r="C110" i="1" s="1"/>
  <c r="AK105" i="1"/>
  <c r="C106" i="1" s="1"/>
  <c r="AK97" i="1"/>
  <c r="AN97" i="1" s="1"/>
  <c r="AK132" i="1"/>
  <c r="C133" i="1" s="1"/>
  <c r="AK102" i="1"/>
  <c r="AM102" i="1" s="1"/>
  <c r="AK98" i="1"/>
  <c r="C99" i="1" s="1"/>
  <c r="AK346" i="1"/>
  <c r="AK340" i="1"/>
  <c r="AK201" i="1"/>
  <c r="AO201" i="1" s="1"/>
  <c r="AK90" i="1"/>
  <c r="AO90" i="1" s="1"/>
  <c r="AK63" i="1"/>
  <c r="AO63" i="1" s="1"/>
  <c r="AK25" i="1"/>
  <c r="AO25" i="1" s="1"/>
  <c r="AK87" i="1"/>
  <c r="AN87" i="1" s="1"/>
  <c r="AK62" i="1"/>
  <c r="AN62" i="1" s="1"/>
  <c r="AK50" i="1"/>
  <c r="AN50" i="1" s="1"/>
  <c r="C86" i="3"/>
  <c r="B74" i="5"/>
  <c r="C85" i="3"/>
  <c r="B73" i="5"/>
  <c r="C83" i="3"/>
  <c r="B71" i="5"/>
  <c r="AO146" i="1"/>
  <c r="C147" i="1"/>
  <c r="AK326" i="1"/>
  <c r="AK314" i="1"/>
  <c r="AK277" i="1"/>
  <c r="AK219" i="1"/>
  <c r="AK359" i="1"/>
  <c r="AK321" i="1"/>
  <c r="C322" i="1" s="1"/>
  <c r="AK258" i="1"/>
  <c r="C259" i="1" s="1"/>
  <c r="AK256" i="1"/>
  <c r="C257" i="1" s="1"/>
  <c r="AK248" i="1"/>
  <c r="C249" i="1" s="1"/>
  <c r="AK159" i="1"/>
  <c r="C160" i="1" s="1"/>
  <c r="AK306" i="1"/>
  <c r="AO306" i="1" s="1"/>
  <c r="AK202" i="1"/>
  <c r="AO202" i="1" s="1"/>
  <c r="AK192" i="1"/>
  <c r="AO192" i="1" s="1"/>
  <c r="AK185" i="1"/>
  <c r="AO185" i="1" s="1"/>
  <c r="AK154" i="1"/>
  <c r="AO154" i="1" s="1"/>
  <c r="AK143" i="1"/>
  <c r="AO143" i="1" s="1"/>
  <c r="AK96" i="1"/>
  <c r="AO96" i="1" s="1"/>
  <c r="AK86" i="1"/>
  <c r="AO86" i="1" s="1"/>
  <c r="AK33" i="1"/>
  <c r="AK32" i="1"/>
  <c r="AK76" i="1"/>
  <c r="AN76" i="1" s="1"/>
  <c r="AK68" i="1"/>
  <c r="C69" i="1" s="1"/>
  <c r="AK136" i="1"/>
  <c r="C137" i="1" s="1"/>
  <c r="AK127" i="1"/>
  <c r="C128" i="1" s="1"/>
  <c r="AK60" i="1"/>
  <c r="AM60" i="1" s="1"/>
  <c r="AK51" i="1"/>
  <c r="C52" i="1" s="1"/>
  <c r="AK45" i="1"/>
  <c r="AK344" i="1"/>
  <c r="AK317" i="1"/>
  <c r="AK285" i="1"/>
  <c r="AK116" i="1"/>
  <c r="AK206" i="1"/>
  <c r="C207" i="1" s="1"/>
  <c r="AK204" i="1"/>
  <c r="C205" i="1" s="1"/>
  <c r="AK196" i="1"/>
  <c r="C197" i="1" s="1"/>
  <c r="AK333" i="1"/>
  <c r="AO333" i="1" s="1"/>
  <c r="AK330" i="1"/>
  <c r="AO330" i="1" s="1"/>
  <c r="AK327" i="1"/>
  <c r="AO327" i="1" s="1"/>
  <c r="AK215" i="1"/>
  <c r="AO215" i="1" s="1"/>
  <c r="AK174" i="1"/>
  <c r="C175" i="1" s="1"/>
  <c r="AK133" i="1"/>
  <c r="AO133" i="1" s="1"/>
  <c r="AK128" i="1"/>
  <c r="C129" i="1" s="1"/>
  <c r="AK123" i="1"/>
  <c r="AO123" i="1" s="1"/>
  <c r="AK113" i="1"/>
  <c r="AO113" i="1" s="1"/>
  <c r="AK348" i="1"/>
  <c r="AN348" i="1" s="1"/>
  <c r="AK305" i="1"/>
  <c r="AN305" i="1" s="1"/>
  <c r="AK88" i="1"/>
  <c r="AN88" i="1" s="1"/>
  <c r="AK297" i="1"/>
  <c r="AM297" i="1" s="1"/>
  <c r="AK273" i="1"/>
  <c r="AM273" i="1" s="1"/>
  <c r="AK249" i="1"/>
  <c r="AM249" i="1" s="1"/>
  <c r="AK186" i="1"/>
  <c r="C187" i="1" s="1"/>
  <c r="AK12" i="1"/>
  <c r="AK320" i="1"/>
  <c r="C321" i="1" s="1"/>
  <c r="AK255" i="1"/>
  <c r="C256" i="1" s="1"/>
  <c r="AK318" i="1"/>
  <c r="AO318" i="1" s="1"/>
  <c r="AK209" i="1"/>
  <c r="C210" i="1" s="1"/>
  <c r="AK199" i="1"/>
  <c r="C200" i="1" s="1"/>
  <c r="AK161" i="1"/>
  <c r="AO161" i="1" s="1"/>
  <c r="AK112" i="1"/>
  <c r="C113" i="1" s="1"/>
  <c r="AK54" i="1"/>
  <c r="AK177" i="1"/>
  <c r="C178" i="1" s="1"/>
  <c r="AK84" i="1"/>
  <c r="AN84" i="1" s="1"/>
  <c r="AK357" i="1"/>
  <c r="AM357" i="1" s="1"/>
  <c r="AK338" i="1"/>
  <c r="AM338" i="1" s="1"/>
  <c r="AK152" i="1"/>
  <c r="C153" i="1" s="1"/>
  <c r="AK137" i="1"/>
  <c r="AM137" i="1" s="1"/>
  <c r="AK92" i="1"/>
  <c r="AM92" i="1" s="1"/>
  <c r="AK14" i="1"/>
  <c r="AO14" i="1" s="1"/>
  <c r="AK40" i="1"/>
  <c r="C41" i="1" s="1"/>
  <c r="AN299" i="1"/>
  <c r="C300" i="1"/>
  <c r="AI363" i="1"/>
  <c r="AK17" i="1"/>
  <c r="C18" i="1" s="1"/>
  <c r="AK351" i="1"/>
  <c r="AK341" i="1"/>
  <c r="AK324" i="1"/>
  <c r="AK316" i="1"/>
  <c r="AK312" i="1"/>
  <c r="AK293" i="1"/>
  <c r="AK275" i="1"/>
  <c r="AK265" i="1"/>
  <c r="AK200" i="1"/>
  <c r="AK176" i="1"/>
  <c r="L46" i="5"/>
  <c r="AK52" i="1"/>
  <c r="AK242" i="1"/>
  <c r="C243" i="1" s="1"/>
  <c r="AK222" i="1"/>
  <c r="C223" i="1" s="1"/>
  <c r="AK175" i="1"/>
  <c r="C176" i="1" s="1"/>
  <c r="AK309" i="1"/>
  <c r="C310" i="1" s="1"/>
  <c r="AK307" i="1"/>
  <c r="C308" i="1" s="1"/>
  <c r="AK287" i="1"/>
  <c r="AO287" i="1" s="1"/>
  <c r="AK252" i="1"/>
  <c r="C253" i="1" s="1"/>
  <c r="AK240" i="1"/>
  <c r="C241" i="1" s="1"/>
  <c r="AK224" i="1"/>
  <c r="C225" i="1" s="1"/>
  <c r="AK217" i="1"/>
  <c r="C218" i="1" s="1"/>
  <c r="AK208" i="1"/>
  <c r="AO208" i="1" s="1"/>
  <c r="AK197" i="1"/>
  <c r="AO197" i="1" s="1"/>
  <c r="AK184" i="1"/>
  <c r="AO184" i="1" s="1"/>
  <c r="AK160" i="1"/>
  <c r="AO160" i="1" s="1"/>
  <c r="AK155" i="1"/>
  <c r="AO155" i="1" s="1"/>
  <c r="AK144" i="1"/>
  <c r="C145" i="1" s="1"/>
  <c r="AK139" i="1"/>
  <c r="AO139" i="1" s="1"/>
  <c r="AK129" i="1"/>
  <c r="C130" i="1" s="1"/>
  <c r="AK124" i="1"/>
  <c r="AO124" i="1" s="1"/>
  <c r="AK114" i="1"/>
  <c r="AO114" i="1" s="1"/>
  <c r="AK101" i="1"/>
  <c r="AO101" i="1" s="1"/>
  <c r="AK334" i="1"/>
  <c r="C335" i="1" s="1"/>
  <c r="AK148" i="1"/>
  <c r="AN148" i="1" s="1"/>
  <c r="AK142" i="1"/>
  <c r="C143" i="1" s="1"/>
  <c r="AK126" i="1"/>
  <c r="C127" i="1" s="1"/>
  <c r="AK120" i="1"/>
  <c r="AN120" i="1" s="1"/>
  <c r="AK111" i="1"/>
  <c r="AN111" i="1" s="1"/>
  <c r="AK85" i="1"/>
  <c r="C86" i="1" s="1"/>
  <c r="AK79" i="1"/>
  <c r="AN79" i="1" s="1"/>
  <c r="AK56" i="1"/>
  <c r="AN56" i="1" s="1"/>
  <c r="AK49" i="1"/>
  <c r="C50" i="1" s="1"/>
  <c r="AK27" i="1"/>
  <c r="AN27" i="1" s="1"/>
  <c r="AK295" i="1"/>
  <c r="C296" i="1" s="1"/>
  <c r="AK268" i="1"/>
  <c r="AM268" i="1" s="1"/>
  <c r="AK267" i="1"/>
  <c r="AM267" i="1" s="1"/>
  <c r="AK264" i="1"/>
  <c r="C265" i="1" s="1"/>
  <c r="AK212" i="1"/>
  <c r="C213" i="1" s="1"/>
  <c r="AK203" i="1"/>
  <c r="AM203" i="1" s="1"/>
  <c r="AK190" i="1"/>
  <c r="C191" i="1" s="1"/>
  <c r="AK166" i="1"/>
  <c r="C167" i="1" s="1"/>
  <c r="AK131" i="1"/>
  <c r="C132" i="1" s="1"/>
  <c r="AK108" i="1"/>
  <c r="AM108" i="1" s="1"/>
  <c r="AK103" i="1"/>
  <c r="C104" i="1" s="1"/>
  <c r="AK121" i="1"/>
  <c r="C122" i="1" s="1"/>
  <c r="AK225" i="1"/>
  <c r="AN225" i="1" s="1"/>
  <c r="AK325" i="1"/>
  <c r="AK322" i="1"/>
  <c r="AK311" i="1"/>
  <c r="AK276" i="1"/>
  <c r="AJ363" i="1"/>
  <c r="AK257" i="1"/>
  <c r="C258" i="1" s="1"/>
  <c r="AK246" i="1"/>
  <c r="C247" i="1" s="1"/>
  <c r="AK244" i="1"/>
  <c r="C245" i="1" s="1"/>
  <c r="AK238" i="1"/>
  <c r="C239" i="1" s="1"/>
  <c r="AK233" i="1"/>
  <c r="C234" i="1" s="1"/>
  <c r="L48" i="5"/>
  <c r="AK358" i="1"/>
  <c r="AK349" i="1"/>
  <c r="AO349" i="1" s="1"/>
  <c r="AK301" i="1"/>
  <c r="C302" i="1" s="1"/>
  <c r="AK296" i="1"/>
  <c r="AO296" i="1" s="1"/>
  <c r="AK281" i="1"/>
  <c r="C282" i="1" s="1"/>
  <c r="AK274" i="1"/>
  <c r="AO274" i="1" s="1"/>
  <c r="AK214" i="1"/>
  <c r="AO214" i="1" s="1"/>
  <c r="AK179" i="1"/>
  <c r="C180" i="1" s="1"/>
  <c r="AK172" i="1"/>
  <c r="AO172" i="1" s="1"/>
  <c r="AK169" i="1"/>
  <c r="AO169" i="1" s="1"/>
  <c r="AK165" i="1"/>
  <c r="C166" i="1" s="1"/>
  <c r="AK147" i="1"/>
  <c r="AO147" i="1" s="1"/>
  <c r="AK110" i="1"/>
  <c r="AO110" i="1" s="1"/>
  <c r="AK106" i="1"/>
  <c r="AO106" i="1" s="1"/>
  <c r="N45" i="5"/>
  <c r="AK73" i="1"/>
  <c r="AO73" i="1" s="1"/>
  <c r="AK72" i="1"/>
  <c r="AO72" i="1" s="1"/>
  <c r="AK69" i="1"/>
  <c r="AO69" i="1" s="1"/>
  <c r="AK65" i="1"/>
  <c r="C66" i="1" s="1"/>
  <c r="AK64" i="1"/>
  <c r="C65" i="1" s="1"/>
  <c r="AK61" i="1"/>
  <c r="AK37" i="1"/>
  <c r="C38" i="1" s="1"/>
  <c r="AK282" i="1"/>
  <c r="C283" i="1" s="1"/>
  <c r="N48" i="5"/>
  <c r="AK236" i="1"/>
  <c r="C237" i="1" s="1"/>
  <c r="AK223" i="1"/>
  <c r="AN223" i="1" s="1"/>
  <c r="AK205" i="1"/>
  <c r="C206" i="1" s="1"/>
  <c r="AK188" i="1"/>
  <c r="C189" i="1" s="1"/>
  <c r="AK158" i="1"/>
  <c r="AN158" i="1" s="1"/>
  <c r="AK356" i="1"/>
  <c r="C357" i="1" s="1"/>
  <c r="AK354" i="1"/>
  <c r="C355" i="1" s="1"/>
  <c r="AK100" i="1"/>
  <c r="AM100" i="1" s="1"/>
  <c r="AK99" i="1"/>
  <c r="AM99" i="1" s="1"/>
  <c r="AK89" i="1"/>
  <c r="AM89" i="1" s="1"/>
  <c r="AK74" i="1"/>
  <c r="AM74" i="1" s="1"/>
  <c r="AK71" i="1"/>
  <c r="C72" i="1" s="1"/>
  <c r="AK70" i="1"/>
  <c r="AM70" i="1" s="1"/>
  <c r="AK67" i="1"/>
  <c r="AM67" i="1" s="1"/>
  <c r="AK59" i="1"/>
  <c r="C60" i="1" s="1"/>
  <c r="AK31" i="1"/>
  <c r="C32" i="1" s="1"/>
  <c r="AK15" i="1"/>
  <c r="AK226" i="1"/>
  <c r="AK41" i="1"/>
  <c r="C45" i="1" s="1"/>
  <c r="AK323" i="1"/>
  <c r="N49" i="5"/>
  <c r="AK302" i="1"/>
  <c r="C303" i="1" s="1"/>
  <c r="AK254" i="1"/>
  <c r="C255" i="1" s="1"/>
  <c r="AK150" i="1"/>
  <c r="C151" i="1" s="1"/>
  <c r="AK352" i="1"/>
  <c r="M50" i="5"/>
  <c r="AK315" i="1"/>
  <c r="AK292" i="1"/>
  <c r="AK269" i="1"/>
  <c r="AK53" i="1"/>
  <c r="AK229" i="1"/>
  <c r="C230" i="1" s="1"/>
  <c r="L51" i="5"/>
  <c r="AK303" i="1"/>
  <c r="AO303" i="1" s="1"/>
  <c r="AK300" i="1"/>
  <c r="AO300" i="1" s="1"/>
  <c r="AK283" i="1"/>
  <c r="AO283" i="1" s="1"/>
  <c r="AK279" i="1"/>
  <c r="C280" i="1" s="1"/>
  <c r="AK213" i="1"/>
  <c r="AO213" i="1" s="1"/>
  <c r="AK187" i="1"/>
  <c r="C188" i="1" s="1"/>
  <c r="AK180" i="1"/>
  <c r="C181" i="1" s="1"/>
  <c r="AK171" i="1"/>
  <c r="AO171" i="1" s="1"/>
  <c r="AK168" i="1"/>
  <c r="C169" i="1" s="1"/>
  <c r="AK164" i="1"/>
  <c r="AO164" i="1" s="1"/>
  <c r="AH366" i="1"/>
  <c r="AK94" i="1"/>
  <c r="C95" i="1" s="1"/>
  <c r="AK91" i="1"/>
  <c r="AO91" i="1" s="1"/>
  <c r="AK81" i="1"/>
  <c r="AO81" i="1" s="1"/>
  <c r="AK77" i="1"/>
  <c r="AO77" i="1" s="1"/>
  <c r="AK66" i="1"/>
  <c r="C67" i="1" s="1"/>
  <c r="AK58" i="1"/>
  <c r="C59" i="1" s="1"/>
  <c r="AK55" i="1"/>
  <c r="AO55" i="1" s="1"/>
  <c r="AK243" i="1"/>
  <c r="C244" i="1" s="1"/>
  <c r="AK241" i="1"/>
  <c r="AN241" i="1" s="1"/>
  <c r="AK218" i="1"/>
  <c r="C219" i="1" s="1"/>
  <c r="AK189" i="1"/>
  <c r="C190" i="1" s="1"/>
  <c r="AK157" i="1"/>
  <c r="AN157" i="1" s="1"/>
  <c r="AK75" i="1"/>
  <c r="AN75" i="1" s="1"/>
  <c r="AK355" i="1"/>
  <c r="C356" i="1" s="1"/>
  <c r="AK347" i="1"/>
  <c r="AM347" i="1" s="1"/>
  <c r="AJ367" i="1"/>
  <c r="AK78" i="1"/>
  <c r="AM78" i="1" s="1"/>
  <c r="AK38" i="1"/>
  <c r="AM38" i="1" s="1"/>
  <c r="AK35" i="1"/>
  <c r="AM35" i="1" s="1"/>
  <c r="AK29" i="1"/>
  <c r="C30" i="1" s="1"/>
  <c r="AK28" i="1"/>
  <c r="C29" i="1" s="1"/>
  <c r="AK21" i="1"/>
  <c r="AO21" i="1" s="1"/>
  <c r="AK11" i="1"/>
  <c r="AN11" i="1" s="1"/>
  <c r="AK19" i="1"/>
  <c r="C20" i="1" s="1"/>
  <c r="F12" i="5"/>
  <c r="F49" i="5" s="1"/>
  <c r="F75" i="5" s="1"/>
  <c r="F11" i="5"/>
  <c r="F48" i="5" s="1"/>
  <c r="F74" i="5" s="1"/>
  <c r="C232" i="1"/>
  <c r="AO231" i="1"/>
  <c r="C140" i="1"/>
  <c r="AM295" i="1"/>
  <c r="AO358" i="1"/>
  <c r="C297" i="1"/>
  <c r="C173" i="1"/>
  <c r="AN236" i="1"/>
  <c r="AM354" i="1"/>
  <c r="C252" i="1"/>
  <c r="AO251" i="1"/>
  <c r="AO232" i="1"/>
  <c r="C229" i="1"/>
  <c r="AO228" i="1"/>
  <c r="AO220" i="1"/>
  <c r="C221" i="1"/>
  <c r="C261" i="1"/>
  <c r="AN149" i="1"/>
  <c r="C150" i="1"/>
  <c r="AN122" i="1"/>
  <c r="C25" i="1"/>
  <c r="AN23" i="1"/>
  <c r="AM289" i="1"/>
  <c r="C274" i="1"/>
  <c r="C208" i="1"/>
  <c r="AM207" i="1"/>
  <c r="C192" i="1"/>
  <c r="AM191" i="1"/>
  <c r="C329" i="1"/>
  <c r="AM328" i="1"/>
  <c r="D85" i="3"/>
  <c r="C73" i="5"/>
  <c r="C72" i="5"/>
  <c r="D84" i="3"/>
  <c r="AI366" i="1"/>
  <c r="M51" i="5"/>
  <c r="L44" i="5"/>
  <c r="M46" i="5"/>
  <c r="M44" i="5"/>
  <c r="L49" i="5"/>
  <c r="L19" i="5"/>
  <c r="K19" i="5" s="1"/>
  <c r="C291" i="1"/>
  <c r="C254" i="1"/>
  <c r="AK230" i="1"/>
  <c r="C105" i="1"/>
  <c r="AK350" i="1"/>
  <c r="AK107" i="1"/>
  <c r="C48" i="5"/>
  <c r="F13" i="5"/>
  <c r="F50" i="5" s="1"/>
  <c r="F10" i="5"/>
  <c r="F47" i="5" s="1"/>
  <c r="F73" i="5" s="1"/>
  <c r="F9" i="5"/>
  <c r="F46" i="5" s="1"/>
  <c r="F72" i="5" s="1"/>
  <c r="F8" i="5"/>
  <c r="F45" i="5" s="1"/>
  <c r="F71" i="5" s="1"/>
  <c r="F7" i="5"/>
  <c r="F44" i="5" s="1"/>
  <c r="N44" i="5"/>
  <c r="L50" i="5"/>
  <c r="N55" i="5"/>
  <c r="AJ366" i="1"/>
  <c r="N50" i="5"/>
  <c r="AJ362" i="1"/>
  <c r="L55" i="5"/>
  <c r="K15" i="5"/>
  <c r="AH367" i="1"/>
  <c r="AH363" i="1"/>
  <c r="AK16" i="1"/>
  <c r="C330" i="1"/>
  <c r="C305" i="1"/>
  <c r="C183" i="1"/>
  <c r="C179" i="1"/>
  <c r="C152" i="1"/>
  <c r="AO198" i="1"/>
  <c r="AO138" i="1"/>
  <c r="AM98" i="1"/>
  <c r="F15" i="5"/>
  <c r="F52" i="5" s="1"/>
  <c r="H19" i="5"/>
  <c r="M47" i="5"/>
  <c r="M55" i="5"/>
  <c r="M48" i="5"/>
  <c r="F14" i="5"/>
  <c r="F51" i="5" s="1"/>
  <c r="F58" i="5"/>
  <c r="D56" i="5"/>
  <c r="D57" i="5" s="1"/>
  <c r="G19" i="5"/>
  <c r="I19" i="5"/>
  <c r="Q30" i="3"/>
  <c r="O28" i="3"/>
  <c r="O27" i="3"/>
  <c r="N27" i="3"/>
  <c r="Q29" i="3"/>
  <c r="Q28" i="3"/>
  <c r="D38" i="3"/>
  <c r="Q27" i="3"/>
  <c r="AL10" i="5"/>
  <c r="AL11" i="5" s="1"/>
  <c r="AL12" i="5" s="1"/>
  <c r="AL13" i="5" s="1"/>
  <c r="AL14" i="5" s="1"/>
  <c r="AL15" i="5" s="1"/>
  <c r="AL16" i="5" s="1"/>
  <c r="B40" i="3"/>
  <c r="AI17" i="5"/>
  <c r="AJ18" i="5" s="1"/>
  <c r="I370" i="1"/>
  <c r="B44" i="5"/>
  <c r="H56" i="5"/>
  <c r="H57" i="5" s="1"/>
  <c r="H70" i="5"/>
  <c r="H77" i="5" s="1"/>
  <c r="H78" i="5" s="1"/>
  <c r="I70" i="5"/>
  <c r="G71" i="5"/>
  <c r="G77" i="5" s="1"/>
  <c r="G78" i="5" s="1"/>
  <c r="G56" i="5"/>
  <c r="G57" i="5" s="1"/>
  <c r="M53" i="5"/>
  <c r="C54" i="5"/>
  <c r="D92" i="3" s="1"/>
  <c r="F16" i="5"/>
  <c r="F53" i="5" s="1"/>
  <c r="L53" i="5"/>
  <c r="M19" i="5"/>
  <c r="D71" i="5"/>
  <c r="D77" i="5" s="1"/>
  <c r="D78" i="5" s="1"/>
  <c r="I48" i="5"/>
  <c r="I74" i="5" s="1"/>
  <c r="B46" i="5"/>
  <c r="C49" i="5"/>
  <c r="C11" i="21" l="1"/>
  <c r="AL55" i="21" s="1"/>
  <c r="C63" i="1"/>
  <c r="E56" i="5"/>
  <c r="E57" i="5" s="1"/>
  <c r="C51" i="1"/>
  <c r="A12" i="21"/>
  <c r="AH56" i="21" s="1"/>
  <c r="C40" i="1"/>
  <c r="C48" i="1"/>
  <c r="AN22" i="1"/>
  <c r="D11" i="21"/>
  <c r="G11" i="21" s="1"/>
  <c r="C138" i="1"/>
  <c r="C306" i="1"/>
  <c r="AO46" i="1"/>
  <c r="AO128" i="1"/>
  <c r="AO308" i="1"/>
  <c r="AN85" i="1"/>
  <c r="AN205" i="1"/>
  <c r="AM29" i="1"/>
  <c r="C242" i="1"/>
  <c r="AO144" i="1"/>
  <c r="AO179" i="1"/>
  <c r="C198" i="1"/>
  <c r="J54" i="5"/>
  <c r="AM28" i="1"/>
  <c r="AM166" i="1"/>
  <c r="AO309" i="1"/>
  <c r="C163" i="1"/>
  <c r="C101" i="1"/>
  <c r="AM121" i="1"/>
  <c r="C98" i="1"/>
  <c r="C64" i="1"/>
  <c r="AO156" i="1"/>
  <c r="AO94" i="1"/>
  <c r="C89" i="1"/>
  <c r="C79" i="1"/>
  <c r="C70" i="1"/>
  <c r="AN49" i="1"/>
  <c r="AM51" i="1"/>
  <c r="AO58" i="1"/>
  <c r="AN177" i="1"/>
  <c r="AO199" i="1"/>
  <c r="C28" i="1"/>
  <c r="C161" i="1"/>
  <c r="AM132" i="1"/>
  <c r="AO66" i="1"/>
  <c r="AO281" i="1"/>
  <c r="C185" i="1"/>
  <c r="O51" i="5"/>
  <c r="C287" i="1"/>
  <c r="AO168" i="1"/>
  <c r="AN126" i="1"/>
  <c r="C87" i="1"/>
  <c r="C76" i="1"/>
  <c r="C172" i="1"/>
  <c r="AO135" i="1"/>
  <c r="C73" i="1"/>
  <c r="AM131" i="1"/>
  <c r="AN142" i="1"/>
  <c r="AO240" i="1"/>
  <c r="C319" i="1"/>
  <c r="AO209" i="1"/>
  <c r="AO224" i="1"/>
  <c r="C203" i="1"/>
  <c r="C339" i="1"/>
  <c r="C22" i="1"/>
  <c r="C61" i="1"/>
  <c r="AM355" i="1"/>
  <c r="C250" i="1"/>
  <c r="AM291" i="1"/>
  <c r="C120" i="1"/>
  <c r="C134" i="1"/>
  <c r="C100" i="1"/>
  <c r="AO37" i="1"/>
  <c r="O54" i="5"/>
  <c r="C204" i="1"/>
  <c r="C182" i="1"/>
  <c r="AO153" i="1"/>
  <c r="C77" i="1"/>
  <c r="C168" i="1"/>
  <c r="C211" i="1"/>
  <c r="AM127" i="1"/>
  <c r="C359" i="1"/>
  <c r="AM212" i="1"/>
  <c r="C102" i="1"/>
  <c r="AO307" i="1"/>
  <c r="C331" i="1"/>
  <c r="AM152" i="1"/>
  <c r="C103" i="1"/>
  <c r="C26" i="1"/>
  <c r="C328" i="1"/>
  <c r="C193" i="1"/>
  <c r="AM41" i="1"/>
  <c r="C80" i="1"/>
  <c r="AN243" i="1"/>
  <c r="AO165" i="1"/>
  <c r="J49" i="5"/>
  <c r="C155" i="1"/>
  <c r="AN105" i="1"/>
  <c r="C93" i="1"/>
  <c r="C311" i="1"/>
  <c r="J52" i="5"/>
  <c r="C334" i="1"/>
  <c r="O49" i="5"/>
  <c r="AM140" i="1"/>
  <c r="C337" i="1"/>
  <c r="C68" i="1"/>
  <c r="AO112" i="1"/>
  <c r="C349" i="1"/>
  <c r="C91" i="1"/>
  <c r="C39" i="1"/>
  <c r="AN218" i="1"/>
  <c r="C82" i="1"/>
  <c r="C202" i="1"/>
  <c r="C186" i="1"/>
  <c r="C71" i="1"/>
  <c r="C288" i="1"/>
  <c r="C165" i="1"/>
  <c r="C37" i="1"/>
  <c r="AN337" i="1"/>
  <c r="AN189" i="1"/>
  <c r="AO134" i="1"/>
  <c r="C348" i="1"/>
  <c r="C92" i="1"/>
  <c r="C301" i="1"/>
  <c r="C114" i="1"/>
  <c r="C159" i="1"/>
  <c r="C269" i="1"/>
  <c r="AO129" i="1"/>
  <c r="C304" i="1"/>
  <c r="O52" i="5"/>
  <c r="C75" i="1"/>
  <c r="C107" i="1"/>
  <c r="AM103" i="1"/>
  <c r="C112" i="1"/>
  <c r="C209" i="1"/>
  <c r="AN68" i="1"/>
  <c r="F10" i="21"/>
  <c r="AI54" i="21" s="1"/>
  <c r="O50" i="5"/>
  <c r="C88" i="1"/>
  <c r="C78" i="1"/>
  <c r="J47" i="5"/>
  <c r="C350" i="1"/>
  <c r="C268" i="1"/>
  <c r="C125" i="1"/>
  <c r="AN109" i="1"/>
  <c r="AN183" i="1"/>
  <c r="C97" i="1"/>
  <c r="C56" i="1"/>
  <c r="C275" i="1"/>
  <c r="C109" i="1"/>
  <c r="AM264" i="1"/>
  <c r="C121" i="1"/>
  <c r="C115" i="1"/>
  <c r="AO217" i="1"/>
  <c r="AN17" i="1"/>
  <c r="AO180" i="1"/>
  <c r="AM136" i="1"/>
  <c r="C12" i="21"/>
  <c r="AL56" i="21" s="1"/>
  <c r="D12" i="21"/>
  <c r="A13" i="21"/>
  <c r="AH57" i="21" s="1"/>
  <c r="J50" i="5"/>
  <c r="O46" i="5"/>
  <c r="AO174" i="1"/>
  <c r="AM19" i="1"/>
  <c r="C284" i="1"/>
  <c r="AM186" i="1"/>
  <c r="C298" i="1"/>
  <c r="C85" i="1"/>
  <c r="C162" i="1"/>
  <c r="AM59" i="1"/>
  <c r="C90" i="1"/>
  <c r="AM356" i="1"/>
  <c r="C224" i="1"/>
  <c r="AN282" i="1"/>
  <c r="AO65" i="1"/>
  <c r="C170" i="1"/>
  <c r="AO301" i="1"/>
  <c r="AM190" i="1"/>
  <c r="C57" i="1"/>
  <c r="C149" i="1"/>
  <c r="AN334" i="1"/>
  <c r="C156" i="1"/>
  <c r="AO252" i="1"/>
  <c r="AO187" i="1"/>
  <c r="O45" i="5"/>
  <c r="C307" i="1"/>
  <c r="C158" i="1"/>
  <c r="O47" i="5"/>
  <c r="J46" i="5"/>
  <c r="AM31" i="1"/>
  <c r="AM71" i="1"/>
  <c r="AN188" i="1"/>
  <c r="AO64" i="1"/>
  <c r="C74" i="1"/>
  <c r="C148" i="1"/>
  <c r="AO279" i="1"/>
  <c r="AK366" i="1"/>
  <c r="J45" i="5"/>
  <c r="J58" i="5"/>
  <c r="O58" i="5" s="1"/>
  <c r="C108" i="1"/>
  <c r="AO107" i="1"/>
  <c r="AK362" i="1"/>
  <c r="O44" i="5"/>
  <c r="AK363" i="1"/>
  <c r="J44" i="5"/>
  <c r="D86" i="3"/>
  <c r="C74" i="5"/>
  <c r="O55" i="5"/>
  <c r="AK367" i="1"/>
  <c r="J51" i="5"/>
  <c r="J48" i="5"/>
  <c r="C231" i="1"/>
  <c r="O48" i="5"/>
  <c r="AO350" i="1"/>
  <c r="C351" i="1"/>
  <c r="I56" i="5"/>
  <c r="I57" i="5" s="1"/>
  <c r="I77" i="5"/>
  <c r="I78" i="5" s="1"/>
  <c r="AJ21" i="5"/>
  <c r="AF10" i="5" s="1"/>
  <c r="AJ27" i="5"/>
  <c r="AF12" i="5" s="1"/>
  <c r="AI26" i="5"/>
  <c r="AI23" i="5"/>
  <c r="AI18" i="5"/>
  <c r="AL17" i="5"/>
  <c r="C82" i="3"/>
  <c r="B70" i="5"/>
  <c r="B72" i="5"/>
  <c r="C84" i="3"/>
  <c r="B56" i="5"/>
  <c r="B57" i="5" s="1"/>
  <c r="C56" i="5"/>
  <c r="C57" i="5" s="1"/>
  <c r="D87" i="3"/>
  <c r="C75" i="5"/>
  <c r="F70" i="5"/>
  <c r="F77" i="5" s="1"/>
  <c r="F78" i="5" s="1"/>
  <c r="F56" i="5"/>
  <c r="F57" i="5" s="1"/>
  <c r="J19" i="5"/>
  <c r="F19" i="5"/>
  <c r="F11" i="21" l="1"/>
  <c r="AI55" i="21" s="1"/>
  <c r="AN363" i="1"/>
  <c r="AM363" i="1"/>
  <c r="G12" i="21"/>
  <c r="F12" i="21"/>
  <c r="AI56" i="21" s="1"/>
  <c r="AO363" i="1"/>
  <c r="AM362" i="1"/>
  <c r="AN362" i="1"/>
  <c r="A14" i="21"/>
  <c r="AH58" i="21" s="1"/>
  <c r="D13" i="21"/>
  <c r="C13" i="21"/>
  <c r="AL57" i="21" s="1"/>
  <c r="O53" i="5"/>
  <c r="AO362" i="1"/>
  <c r="C77" i="5"/>
  <c r="C78" i="5" s="1"/>
  <c r="J56" i="5"/>
  <c r="J57" i="5" s="1"/>
  <c r="AI24" i="5"/>
  <c r="AD11" i="5" s="1"/>
  <c r="AI27" i="5"/>
  <c r="AD12" i="5" s="1"/>
  <c r="AI21" i="5"/>
  <c r="AD10" i="5" s="1"/>
  <c r="AJ24" i="5"/>
  <c r="AF11" i="5" s="1"/>
  <c r="B77" i="5"/>
  <c r="B78" i="5" s="1"/>
  <c r="N26" i="3"/>
  <c r="P26" i="3"/>
  <c r="Q26" i="3"/>
  <c r="O26" i="3"/>
  <c r="M26" i="3"/>
  <c r="P25" i="3"/>
  <c r="N25" i="3"/>
  <c r="O25" i="3"/>
  <c r="Q25" i="3"/>
  <c r="M25" i="3"/>
  <c r="F13" i="21" l="1"/>
  <c r="AI57" i="21" s="1"/>
  <c r="G13" i="21"/>
  <c r="D14" i="21"/>
  <c r="C14" i="21"/>
  <c r="AL58" i="21" s="1"/>
  <c r="A15" i="21"/>
  <c r="AH59" i="21" s="1"/>
  <c r="F14" i="21" l="1"/>
  <c r="AI58" i="21" s="1"/>
  <c r="G14" i="21"/>
  <c r="D15" i="21"/>
  <c r="C15" i="21"/>
  <c r="AL59" i="21" s="1"/>
  <c r="A16" i="21"/>
  <c r="AH60" i="21" s="1"/>
  <c r="F15" i="21" l="1"/>
  <c r="AI59" i="21" s="1"/>
  <c r="G15" i="21"/>
  <c r="C16" i="21"/>
  <c r="AL60" i="21" s="1"/>
  <c r="D16" i="21"/>
  <c r="A17" i="21"/>
  <c r="AH61" i="21" s="1"/>
  <c r="F16" i="21" l="1"/>
  <c r="AI60" i="21" s="1"/>
  <c r="G16" i="21"/>
  <c r="A18" i="21"/>
  <c r="AH62" i="21" s="1"/>
  <c r="D17" i="21"/>
  <c r="C17" i="21"/>
  <c r="AL61" i="21" s="1"/>
  <c r="G17" i="21" l="1"/>
  <c r="F17" i="21"/>
  <c r="AI61" i="21" s="1"/>
  <c r="C18" i="21"/>
  <c r="AL62" i="21" s="1"/>
  <c r="D18" i="21"/>
  <c r="A19" i="21"/>
  <c r="AH63" i="21" s="1"/>
  <c r="G18" i="21" l="1"/>
  <c r="F18" i="21"/>
  <c r="A20" i="21"/>
  <c r="AH64" i="21" s="1"/>
  <c r="C19" i="21"/>
  <c r="AL63" i="21" s="1"/>
  <c r="D19" i="21"/>
  <c r="AI62" i="21" l="1"/>
  <c r="F19" i="21"/>
  <c r="AI63" i="21" s="1"/>
  <c r="G19" i="21"/>
  <c r="C20" i="21"/>
  <c r="AL64" i="21" s="1"/>
  <c r="D20" i="21"/>
  <c r="A21" i="21"/>
  <c r="AH65" i="21" s="1"/>
  <c r="G20" i="21" l="1"/>
  <c r="F20" i="21"/>
  <c r="AI64" i="21" s="1"/>
  <c r="C21" i="21"/>
  <c r="AL65" i="21" s="1"/>
  <c r="A22" i="21"/>
  <c r="AH66" i="21" s="1"/>
  <c r="D21" i="21"/>
  <c r="G21" i="21" l="1"/>
  <c r="F21" i="21"/>
  <c r="AI65" i="21" s="1"/>
  <c r="C22" i="21"/>
  <c r="AL66" i="21" s="1"/>
  <c r="D22" i="21"/>
  <c r="A23" i="21"/>
  <c r="AH67" i="21" s="1"/>
  <c r="G22" i="21" l="1"/>
  <c r="F22" i="21"/>
  <c r="AI66" i="21" s="1"/>
  <c r="C23" i="21"/>
  <c r="AL67" i="21" s="1"/>
  <c r="A24" i="21"/>
  <c r="AH68" i="21" s="1"/>
  <c r="D23" i="21"/>
  <c r="G23" i="21" l="1"/>
  <c r="F23" i="21"/>
  <c r="AI67" i="21" s="1"/>
  <c r="D24" i="21"/>
  <c r="C24" i="21"/>
  <c r="A25" i="21"/>
  <c r="AH69" i="21" s="1"/>
  <c r="F24" i="21" l="1"/>
  <c r="AI68" i="21" s="1"/>
  <c r="AL68" i="21"/>
  <c r="G24" i="21"/>
  <c r="C25" i="21"/>
  <c r="AL69" i="21" s="1"/>
  <c r="A26" i="21"/>
  <c r="AH70" i="21" s="1"/>
  <c r="D25" i="21"/>
  <c r="G25" i="21" l="1"/>
  <c r="F25" i="21"/>
  <c r="AI69" i="21" s="1"/>
  <c r="D26" i="21"/>
  <c r="A27" i="21"/>
  <c r="AH71" i="21" s="1"/>
  <c r="C26" i="21"/>
  <c r="AL70" i="21" s="1"/>
  <c r="F26" i="21" l="1"/>
  <c r="G26" i="21"/>
  <c r="A28" i="21"/>
  <c r="AH72" i="21" s="1"/>
  <c r="C27" i="21"/>
  <c r="AL71" i="21" s="1"/>
  <c r="D27" i="21"/>
  <c r="T62" i="21" l="1"/>
  <c r="AI70" i="21"/>
  <c r="G27" i="21"/>
  <c r="F27" i="21"/>
  <c r="AI71" i="21" s="1"/>
  <c r="C28" i="21"/>
  <c r="AL72" i="21" s="1"/>
  <c r="D28" i="21"/>
  <c r="A29" i="21"/>
  <c r="AH73" i="21" s="1"/>
  <c r="G28" i="21" l="1"/>
  <c r="F28" i="21"/>
  <c r="AI72" i="21" s="1"/>
  <c r="C29" i="21"/>
  <c r="AL73" i="21" s="1"/>
  <c r="A30" i="21"/>
  <c r="AH74" i="21" s="1"/>
  <c r="D29" i="21"/>
  <c r="G29" i="21" l="1"/>
  <c r="F29" i="21"/>
  <c r="AI73" i="21" s="1"/>
  <c r="C30" i="21"/>
  <c r="AL74" i="21" s="1"/>
  <c r="D30" i="21"/>
  <c r="A31" i="21"/>
  <c r="AH75" i="21" s="1"/>
  <c r="G30" i="21" l="1"/>
  <c r="F30" i="21"/>
  <c r="AI74" i="21" s="1"/>
  <c r="C31" i="21"/>
  <c r="AL75" i="21" s="1"/>
  <c r="A32" i="21"/>
  <c r="AH76" i="21" s="1"/>
  <c r="D31" i="21"/>
  <c r="G31" i="21" l="1"/>
  <c r="F31" i="21"/>
  <c r="AI75" i="21" s="1"/>
  <c r="C32" i="21"/>
  <c r="AL76" i="21" s="1"/>
  <c r="D32" i="21"/>
  <c r="A33" i="21"/>
  <c r="AH77" i="21" s="1"/>
  <c r="G32" i="21" l="1"/>
  <c r="F32" i="21"/>
  <c r="AI76" i="21" s="1"/>
  <c r="A34" i="21"/>
  <c r="AH78" i="21" s="1"/>
  <c r="C33" i="21"/>
  <c r="AL77" i="21" s="1"/>
  <c r="D33" i="21"/>
  <c r="F33" i="21" l="1"/>
  <c r="AI77" i="21" s="1"/>
  <c r="G33" i="21"/>
  <c r="C34" i="21"/>
  <c r="AL78" i="21" s="1"/>
  <c r="D34" i="21"/>
  <c r="A35" i="21"/>
  <c r="AH79" i="21" s="1"/>
  <c r="G34" i="21" l="1"/>
  <c r="F34" i="21"/>
  <c r="AI78" i="21" s="1"/>
  <c r="A36" i="21"/>
  <c r="AH80" i="21" s="1"/>
  <c r="C35" i="21"/>
  <c r="AL79" i="21" s="1"/>
  <c r="D35" i="21"/>
  <c r="F35" i="21" l="1"/>
  <c r="AI79" i="21" s="1"/>
  <c r="G35" i="21"/>
  <c r="C36" i="21"/>
  <c r="AL80" i="21" s="1"/>
  <c r="D36" i="21"/>
  <c r="A37" i="21"/>
  <c r="AH81" i="21" s="1"/>
  <c r="G36" i="21" l="1"/>
  <c r="F36" i="21"/>
  <c r="AI80" i="21" s="1"/>
  <c r="C37" i="21"/>
  <c r="AL81" i="21" s="1"/>
  <c r="A38" i="21"/>
  <c r="AH82" i="21" s="1"/>
  <c r="D37" i="21"/>
  <c r="G37" i="21" l="1"/>
  <c r="F37" i="21"/>
  <c r="AI81" i="21" s="1"/>
  <c r="C38" i="21"/>
  <c r="AL82" i="21" s="1"/>
  <c r="D38" i="21"/>
  <c r="A39" i="21"/>
  <c r="AH83" i="21" s="1"/>
  <c r="G38" i="21" l="1"/>
  <c r="F38" i="21"/>
  <c r="AI82" i="21" s="1"/>
  <c r="C39" i="21"/>
  <c r="AL83" i="21" s="1"/>
  <c r="A40" i="21"/>
  <c r="AH84" i="21" s="1"/>
  <c r="D39" i="21"/>
  <c r="G39" i="21" l="1"/>
  <c r="F39" i="21"/>
  <c r="AI83" i="21" s="1"/>
  <c r="C40" i="21"/>
  <c r="AL84" i="21" s="1"/>
  <c r="D40" i="21"/>
  <c r="A41" i="21"/>
  <c r="AH85" i="21" s="1"/>
  <c r="G40" i="21" l="1"/>
  <c r="F40" i="21"/>
  <c r="AI84" i="21" s="1"/>
  <c r="A42" i="21"/>
  <c r="AH86" i="21" s="1"/>
  <c r="C41" i="21"/>
  <c r="AL85" i="21" s="1"/>
  <c r="D41" i="21"/>
  <c r="F41" i="21" l="1"/>
  <c r="AI85" i="21" s="1"/>
  <c r="G41" i="21"/>
  <c r="C42" i="21"/>
  <c r="AL86" i="21" s="1"/>
  <c r="D42" i="21"/>
  <c r="A43" i="21"/>
  <c r="AH87" i="21" s="1"/>
  <c r="G42" i="21" l="1"/>
  <c r="F42" i="21"/>
  <c r="AI86" i="21" s="1"/>
  <c r="A44" i="21"/>
  <c r="AH88" i="21" s="1"/>
  <c r="C43" i="21"/>
  <c r="AL87" i="21" s="1"/>
  <c r="D43" i="21"/>
  <c r="F43" i="21" l="1"/>
  <c r="AI87" i="21" s="1"/>
  <c r="G43" i="21"/>
  <c r="C44" i="21"/>
  <c r="AL88" i="21" s="1"/>
  <c r="D44" i="21"/>
  <c r="A45" i="21"/>
  <c r="AH89" i="21" s="1"/>
  <c r="F44" i="21" l="1"/>
  <c r="AI88" i="21" s="1"/>
  <c r="G44" i="21"/>
  <c r="C45" i="21"/>
  <c r="AL89" i="21" s="1"/>
  <c r="A46" i="21"/>
  <c r="AH90" i="21" s="1"/>
  <c r="D45" i="21"/>
  <c r="G45" i="21" l="1"/>
  <c r="F45" i="21"/>
  <c r="AI89" i="21" s="1"/>
  <c r="C46" i="21"/>
  <c r="AL90" i="21" s="1"/>
  <c r="D46" i="21"/>
  <c r="A47" i="21"/>
  <c r="AH91" i="21" s="1"/>
  <c r="F46" i="21" l="1"/>
  <c r="AI90" i="21" s="1"/>
  <c r="G46" i="21"/>
  <c r="C47" i="21"/>
  <c r="AL91" i="21" s="1"/>
  <c r="A48" i="21"/>
  <c r="AH92" i="21" s="1"/>
  <c r="D47" i="21"/>
  <c r="G47" i="21" l="1"/>
  <c r="F47" i="21"/>
  <c r="AI91" i="21" s="1"/>
  <c r="C48" i="21"/>
  <c r="AL92" i="21" s="1"/>
  <c r="D48" i="21"/>
  <c r="A49" i="21"/>
  <c r="AH93" i="21" s="1"/>
  <c r="F48" i="21" l="1"/>
  <c r="AI92" i="21" s="1"/>
  <c r="G48" i="21"/>
  <c r="A50" i="21"/>
  <c r="AH94" i="21" s="1"/>
  <c r="C49" i="21"/>
  <c r="AL93" i="21" s="1"/>
  <c r="D49" i="21"/>
  <c r="G49" i="21" l="1"/>
  <c r="F49" i="21"/>
  <c r="AI93" i="21" s="1"/>
  <c r="C50" i="21"/>
  <c r="AL94" i="21" s="1"/>
  <c r="D50" i="21"/>
  <c r="A51" i="21"/>
  <c r="AH95" i="21" s="1"/>
  <c r="G50" i="21" l="1"/>
  <c r="F50" i="21"/>
  <c r="AI94" i="21" s="1"/>
  <c r="A52" i="21"/>
  <c r="AH96" i="21" s="1"/>
  <c r="D51" i="21"/>
  <c r="C51" i="21"/>
  <c r="AL95" i="21" s="1"/>
  <c r="F51" i="21" l="1"/>
  <c r="AI95" i="21" s="1"/>
  <c r="G51" i="21"/>
  <c r="C52" i="21"/>
  <c r="AL96" i="21" s="1"/>
  <c r="A53" i="21"/>
  <c r="AH97" i="21" s="1"/>
  <c r="D52" i="21"/>
  <c r="G52" i="21" l="1"/>
  <c r="F52" i="21"/>
  <c r="AI96" i="21" s="1"/>
  <c r="A54" i="21"/>
  <c r="AH98" i="21" s="1"/>
  <c r="C53" i="21"/>
  <c r="AL97" i="21" s="1"/>
  <c r="D53" i="21"/>
  <c r="G53" i="21" l="1"/>
  <c r="F53" i="21"/>
  <c r="AI97" i="21" s="1"/>
  <c r="C54" i="21"/>
  <c r="AL98" i="21" s="1"/>
  <c r="A55" i="21"/>
  <c r="AH99" i="21" s="1"/>
  <c r="D54" i="21"/>
  <c r="G54" i="21" l="1"/>
  <c r="F54" i="21"/>
  <c r="AI98" i="21" s="1"/>
  <c r="A56" i="21"/>
  <c r="AH100" i="21" s="1"/>
  <c r="D55" i="21"/>
  <c r="C55" i="21"/>
  <c r="AL99" i="21" s="1"/>
  <c r="F55" i="21" l="1"/>
  <c r="AI99" i="21" s="1"/>
  <c r="G55" i="21"/>
  <c r="C56" i="21"/>
  <c r="AL100" i="21" s="1"/>
  <c r="A57" i="21"/>
  <c r="AH101" i="21" s="1"/>
  <c r="D56" i="21"/>
  <c r="G56" i="21" l="1"/>
  <c r="F56" i="21"/>
  <c r="AI100" i="21" s="1"/>
  <c r="D57" i="21"/>
  <c r="A58" i="21"/>
  <c r="AH102" i="21" s="1"/>
  <c r="C57" i="21"/>
  <c r="AL101" i="21" s="1"/>
  <c r="G57" i="21" l="1"/>
  <c r="F57" i="21"/>
  <c r="AI101" i="21" s="1"/>
  <c r="D58" i="21"/>
  <c r="A59" i="21"/>
  <c r="AH103" i="21" s="1"/>
  <c r="C58" i="21"/>
  <c r="AL102" i="21" s="1"/>
  <c r="F58" i="21" l="1"/>
  <c r="AI102" i="21" s="1"/>
  <c r="G58" i="21"/>
  <c r="A60" i="21"/>
  <c r="AH104" i="21" s="1"/>
  <c r="D59" i="21"/>
  <c r="C59" i="21"/>
  <c r="AL103" i="21" s="1"/>
  <c r="F59" i="21" l="1"/>
  <c r="AI103" i="21" s="1"/>
  <c r="G59" i="21"/>
  <c r="C60" i="21"/>
  <c r="AL104" i="21" s="1"/>
  <c r="A61" i="21"/>
  <c r="AH105" i="21" s="1"/>
  <c r="D60" i="21"/>
  <c r="G60" i="21" l="1"/>
  <c r="F60" i="21"/>
  <c r="AI104" i="21" s="1"/>
  <c r="C61" i="21"/>
  <c r="AL105" i="21" s="1"/>
  <c r="A62" i="21"/>
  <c r="AH106" i="21" s="1"/>
  <c r="D61" i="21"/>
  <c r="G61" i="21" l="1"/>
  <c r="F61" i="21"/>
  <c r="AI105" i="21" s="1"/>
  <c r="C62" i="21"/>
  <c r="AL106" i="21" s="1"/>
  <c r="A63" i="21"/>
  <c r="AH107" i="21" s="1"/>
  <c r="D62" i="21"/>
  <c r="G62" i="21" l="1"/>
  <c r="F62" i="21"/>
  <c r="AI106" i="21" s="1"/>
  <c r="D63" i="21"/>
  <c r="C63" i="21"/>
  <c r="AL107" i="21" s="1"/>
  <c r="A64" i="21"/>
  <c r="AH108" i="21" s="1"/>
  <c r="G63" i="21" l="1"/>
  <c r="F63" i="21"/>
  <c r="AI107" i="21" s="1"/>
  <c r="D64" i="21"/>
  <c r="A65" i="21"/>
  <c r="AH109" i="21" s="1"/>
  <c r="C64" i="21"/>
  <c r="AL108" i="21" s="1"/>
  <c r="G64" i="21" l="1"/>
  <c r="F64" i="21"/>
  <c r="AI108" i="21" s="1"/>
  <c r="C65" i="21"/>
  <c r="AL109" i="21" s="1"/>
  <c r="A66" i="21"/>
  <c r="AH110" i="21" s="1"/>
  <c r="D65" i="21"/>
  <c r="G65" i="21" l="1"/>
  <c r="F65" i="21"/>
  <c r="AI109" i="21" s="1"/>
  <c r="C66" i="21"/>
  <c r="AL110" i="21" s="1"/>
  <c r="D66" i="21"/>
  <c r="A67" i="21"/>
  <c r="AH111" i="21" s="1"/>
  <c r="F66" i="21" l="1"/>
  <c r="AI110" i="21" s="1"/>
  <c r="G66" i="21"/>
  <c r="C67" i="21"/>
  <c r="AL111" i="21" s="1"/>
  <c r="D67" i="21"/>
  <c r="A68" i="21"/>
  <c r="AH112" i="21" s="1"/>
  <c r="G67" i="21" l="1"/>
  <c r="F67" i="21"/>
  <c r="AI111" i="21" s="1"/>
  <c r="C68" i="21"/>
  <c r="AL112" i="21" s="1"/>
  <c r="D68" i="21"/>
  <c r="A69" i="21"/>
  <c r="AH113" i="21" s="1"/>
  <c r="G68" i="21" l="1"/>
  <c r="F68" i="21"/>
  <c r="AI112" i="21" s="1"/>
  <c r="A70" i="21"/>
  <c r="AH114" i="21" s="1"/>
  <c r="C69" i="21"/>
  <c r="AL113" i="21" s="1"/>
  <c r="D69" i="21"/>
  <c r="G69" i="21" l="1"/>
  <c r="F69" i="21"/>
  <c r="AI113" i="21" s="1"/>
  <c r="C70" i="21"/>
  <c r="AL114" i="21" s="1"/>
  <c r="D70" i="21"/>
  <c r="A71" i="21"/>
  <c r="AH115" i="21" s="1"/>
  <c r="F70" i="21" l="1"/>
  <c r="AI114" i="21" s="1"/>
  <c r="G70" i="21"/>
  <c r="A72" i="21"/>
  <c r="AH116" i="21" s="1"/>
  <c r="D71" i="21"/>
  <c r="C71" i="21"/>
  <c r="AL115" i="21" s="1"/>
  <c r="F71" i="21" l="1"/>
  <c r="AI115" i="21" s="1"/>
  <c r="G71" i="21"/>
  <c r="D72" i="21"/>
  <c r="A73" i="21"/>
  <c r="AH117" i="21" s="1"/>
  <c r="C72" i="21"/>
  <c r="AL116" i="21" s="1"/>
  <c r="F72" i="21" l="1"/>
  <c r="AI116" i="21" s="1"/>
  <c r="G72" i="21"/>
  <c r="C73" i="21"/>
  <c r="AL117" i="21" s="1"/>
  <c r="A74" i="21"/>
  <c r="AH118" i="21" s="1"/>
  <c r="D73" i="21"/>
  <c r="G73" i="21" l="1"/>
  <c r="F73" i="21"/>
  <c r="AI117" i="21" s="1"/>
  <c r="C74" i="21"/>
  <c r="AL118" i="21" s="1"/>
  <c r="A75" i="21"/>
  <c r="AH119" i="21" s="1"/>
  <c r="D74" i="21"/>
  <c r="F74" i="21" l="1"/>
  <c r="AI118" i="21" s="1"/>
  <c r="G74" i="21"/>
  <c r="D75" i="21"/>
  <c r="A76" i="21"/>
  <c r="AH120" i="21" s="1"/>
  <c r="C75" i="21"/>
  <c r="AL119" i="21" s="1"/>
  <c r="F75" i="21" l="1"/>
  <c r="AI119" i="21" s="1"/>
  <c r="G75" i="21"/>
  <c r="C76" i="21"/>
  <c r="AL120" i="21" s="1"/>
  <c r="D76" i="21"/>
  <c r="A77" i="21"/>
  <c r="T61" i="21" l="1"/>
  <c r="S61" i="21"/>
  <c r="R61" i="21"/>
  <c r="O61" i="21"/>
  <c r="Q61" i="21"/>
  <c r="G76" i="21"/>
  <c r="F76" i="21"/>
  <c r="AI120" i="21" s="1"/>
  <c r="C77" i="21"/>
  <c r="A78" i="21"/>
  <c r="D77" i="21"/>
  <c r="R62" i="21" l="1"/>
  <c r="Q62" i="21"/>
  <c r="S62" i="21"/>
  <c r="P61" i="21"/>
  <c r="G77" i="21"/>
  <c r="F77" i="21"/>
  <c r="A79" i="21"/>
  <c r="C78" i="21"/>
  <c r="D78" i="21"/>
  <c r="F78" i="21" l="1"/>
  <c r="G78" i="21"/>
  <c r="A80" i="21"/>
  <c r="C79" i="21"/>
  <c r="D79" i="21"/>
  <c r="G79" i="21" l="1"/>
  <c r="F79" i="21"/>
  <c r="C80" i="21"/>
  <c r="A81" i="21"/>
  <c r="D80" i="21"/>
  <c r="F80" i="21" l="1"/>
  <c r="G80" i="21"/>
  <c r="C81" i="21"/>
  <c r="A82" i="21"/>
  <c r="D81" i="21"/>
  <c r="G81" i="21" l="1"/>
  <c r="F81" i="21"/>
  <c r="C82" i="21"/>
  <c r="A83" i="21"/>
  <c r="D82" i="21"/>
  <c r="G82" i="21" l="1"/>
  <c r="F82" i="21"/>
  <c r="C83" i="21"/>
  <c r="D83" i="21"/>
  <c r="A84" i="21"/>
  <c r="G83" i="21" l="1"/>
  <c r="F83" i="21"/>
  <c r="C84" i="21"/>
  <c r="D84" i="21"/>
  <c r="A85" i="21"/>
  <c r="F84" i="21" l="1"/>
  <c r="G84" i="21"/>
  <c r="A86" i="21"/>
  <c r="C85" i="21"/>
  <c r="D85" i="21"/>
  <c r="F85" i="21" l="1"/>
  <c r="G85" i="21"/>
  <c r="A87" i="21"/>
  <c r="C86" i="21"/>
  <c r="D86" i="21"/>
  <c r="F86" i="21" l="1"/>
  <c r="G86" i="21"/>
  <c r="A88" i="21"/>
  <c r="D87" i="21"/>
  <c r="G87" i="21" s="1"/>
  <c r="C87" i="21"/>
  <c r="F87" i="21" l="1"/>
  <c r="C88" i="21"/>
  <c r="A89" i="21"/>
  <c r="D88" i="21"/>
  <c r="G88" i="21" l="1"/>
  <c r="F88" i="21"/>
  <c r="C89" i="21"/>
  <c r="A90" i="21"/>
  <c r="D89" i="21"/>
  <c r="G89" i="21" l="1"/>
  <c r="F89" i="21"/>
  <c r="C90" i="21"/>
  <c r="D90" i="21"/>
  <c r="A91" i="21"/>
  <c r="G90" i="21" l="1"/>
  <c r="F90" i="21"/>
  <c r="A92" i="21"/>
  <c r="D92" i="21" s="1"/>
  <c r="D91" i="21"/>
  <c r="C91" i="21"/>
  <c r="G91" i="21" l="1"/>
  <c r="F91" i="21"/>
  <c r="C92" i="21"/>
  <c r="A93" i="21"/>
  <c r="G92" i="21" l="1"/>
  <c r="F92" i="21"/>
  <c r="C93" i="21"/>
  <c r="A94" i="21"/>
  <c r="D93" i="21"/>
  <c r="G93" i="21" l="1"/>
  <c r="F93" i="21"/>
  <c r="A95" i="21"/>
  <c r="C94" i="21"/>
  <c r="D94" i="21"/>
  <c r="F94" i="21" l="1"/>
  <c r="G94" i="21"/>
  <c r="A96" i="21"/>
  <c r="D95" i="21"/>
  <c r="C95" i="21"/>
  <c r="G95" i="21" l="1"/>
  <c r="F95" i="21"/>
  <c r="C96" i="21"/>
  <c r="D96" i="21"/>
  <c r="A97" i="21"/>
  <c r="G96" i="21" l="1"/>
  <c r="F96" i="21"/>
  <c r="C97" i="21"/>
  <c r="A98" i="21"/>
  <c r="D97" i="21"/>
  <c r="G97" i="21" l="1"/>
  <c r="F97" i="21"/>
  <c r="D98" i="21"/>
  <c r="A99" i="21"/>
  <c r="C98" i="21"/>
  <c r="G98" i="21" l="1"/>
  <c r="F98" i="21"/>
  <c r="A100" i="21"/>
  <c r="D99" i="21"/>
  <c r="C99" i="21"/>
  <c r="G99" i="21" l="1"/>
  <c r="F99" i="21"/>
  <c r="C100" i="21"/>
  <c r="D100" i="21"/>
  <c r="A101" i="21"/>
  <c r="G100" i="21" l="1"/>
  <c r="F100" i="21"/>
  <c r="A102" i="21"/>
  <c r="C101" i="21"/>
  <c r="D101" i="21"/>
  <c r="F101" i="21" l="1"/>
  <c r="G101" i="21"/>
  <c r="D102" i="21"/>
  <c r="A103" i="21"/>
  <c r="C102" i="21"/>
  <c r="F102" i="21" l="1"/>
  <c r="G102" i="21"/>
  <c r="A104" i="21"/>
  <c r="D103" i="21"/>
  <c r="C103" i="21"/>
  <c r="F103" i="21" l="1"/>
  <c r="G103" i="21"/>
  <c r="A105" i="21"/>
  <c r="C104" i="21"/>
  <c r="D104" i="21"/>
  <c r="F104" i="21" l="1"/>
  <c r="G104" i="21"/>
  <c r="D105" i="21"/>
  <c r="C105" i="21"/>
  <c r="A106" i="21"/>
  <c r="F105" i="21" l="1"/>
  <c r="G105" i="21"/>
  <c r="A107" i="21"/>
  <c r="C106" i="21"/>
  <c r="D106" i="21"/>
  <c r="F106" i="21" l="1"/>
  <c r="G106" i="21"/>
  <c r="D107" i="21"/>
  <c r="A108" i="21"/>
  <c r="C107" i="21"/>
  <c r="F107" i="21" l="1"/>
  <c r="G107" i="21"/>
  <c r="D108" i="21"/>
  <c r="A109" i="21"/>
  <c r="C108" i="21"/>
  <c r="F108" i="21" l="1"/>
  <c r="G108" i="21"/>
  <c r="C109" i="21"/>
  <c r="A110" i="21"/>
  <c r="D109" i="21"/>
  <c r="G109" i="21" l="1"/>
  <c r="F109" i="21"/>
  <c r="D110" i="21"/>
  <c r="A111" i="21"/>
  <c r="C110" i="21"/>
  <c r="F110" i="21" l="1"/>
  <c r="G110" i="21"/>
  <c r="A112" i="21"/>
  <c r="D111" i="21"/>
  <c r="C111" i="21"/>
  <c r="G111" i="21" l="1"/>
  <c r="F111" i="21"/>
  <c r="A113" i="21"/>
  <c r="C112" i="21"/>
  <c r="D112" i="21"/>
  <c r="G112" i="21" l="1"/>
  <c r="F112" i="21"/>
  <c r="C113" i="21"/>
  <c r="A114" i="21"/>
  <c r="D113" i="21"/>
  <c r="G113" i="21" l="1"/>
  <c r="F113" i="21"/>
  <c r="D114" i="21"/>
  <c r="C114" i="21"/>
  <c r="A115" i="21"/>
  <c r="F114" i="21" l="1"/>
  <c r="G114" i="21"/>
  <c r="A116" i="21"/>
  <c r="D115" i="21"/>
  <c r="C115" i="21"/>
  <c r="G115" i="21" l="1"/>
  <c r="F115" i="21"/>
  <c r="D116" i="21"/>
  <c r="A117" i="21"/>
  <c r="C116" i="21"/>
  <c r="F116" i="21" l="1"/>
  <c r="G116" i="21"/>
  <c r="D117" i="21"/>
  <c r="C117" i="21"/>
  <c r="A118" i="21"/>
  <c r="F117" i="21" l="1"/>
  <c r="D118" i="21"/>
  <c r="C118" i="21"/>
  <c r="G117" i="21"/>
  <c r="F118" i="21" l="1"/>
  <c r="G118" i="21"/>
</calcChain>
</file>

<file path=xl/sharedStrings.xml><?xml version="1.0" encoding="utf-8"?>
<sst xmlns="http://schemas.openxmlformats.org/spreadsheetml/2006/main" count="3065" uniqueCount="1145">
  <si>
    <t>MINE/PROJECT &amp; LOCATION</t>
  </si>
  <si>
    <t>ORE TYPE</t>
  </si>
  <si>
    <t>DAM TYPE</t>
  </si>
  <si>
    <t>DAM FILL MATERIAL</t>
  </si>
  <si>
    <t>DAM HEIGHT (meters)</t>
  </si>
  <si>
    <t>STORAGE VOLUME
(cu. meters)</t>
  </si>
  <si>
    <t>ICOLD INCIDENT CLASSIFICATIONS</t>
  </si>
  <si>
    <t>INCIDENT YEAR</t>
  </si>
  <si>
    <t>INCIDENT DATE</t>
  </si>
  <si>
    <t>RELEASE
(cu. meters)</t>
  </si>
  <si>
    <t>RUNOUT (km)</t>
  </si>
  <si>
    <t>DEATHS</t>
  </si>
  <si>
    <t>SOURCES</t>
  </si>
  <si>
    <t>NOTES</t>
  </si>
  <si>
    <t>Est. Size (resource)  Mtonnes</t>
  </si>
  <si>
    <t>Cu, %</t>
  </si>
  <si>
    <t>Au, ppm</t>
  </si>
  <si>
    <t>CuEq, %</t>
  </si>
  <si>
    <t>1st Prod</t>
  </si>
  <si>
    <t>Est. Mill through-put to event, Mtonnes</t>
  </si>
  <si>
    <t>Adverse Minerals</t>
  </si>
  <si>
    <t>Type Number</t>
  </si>
  <si>
    <t>Type Key</t>
  </si>
  <si>
    <t>Type Cause</t>
  </si>
  <si>
    <t>ORE DEPOSIT DATA</t>
  </si>
  <si>
    <t>Mishor Rotem, Israel (ICL Rotem)</t>
  </si>
  <si>
    <t>P</t>
  </si>
  <si>
    <t>A</t>
  </si>
  <si>
    <t>SI</t>
  </si>
  <si>
    <t>Tonglvshan Mine, Hubei Province, China (China Daye Ltd.)</t>
  </si>
  <si>
    <t>Cu Au Ag Fe</t>
  </si>
  <si>
    <t>WISE</t>
  </si>
  <si>
    <t>Au?</t>
  </si>
  <si>
    <t>B</t>
  </si>
  <si>
    <t>ST</t>
  </si>
  <si>
    <t>-</t>
  </si>
  <si>
    <t>Antamok leak under control, Baguio Midland Courier Website, 6Nov16</t>
  </si>
  <si>
    <t>New Wales plant, Mulberry, Polk County, Florida (Mosaic Co)</t>
  </si>
  <si>
    <t>U</t>
  </si>
  <si>
    <t>WISE, WFLA.com</t>
  </si>
  <si>
    <t>Louyang Xiangjiang Wanji Aluminum, China</t>
  </si>
  <si>
    <t>Al</t>
  </si>
  <si>
    <t>AGU Landslide Blog 15Aug16, az-china.com 11Aug16</t>
  </si>
  <si>
    <t>Fe</t>
  </si>
  <si>
    <t>US</t>
  </si>
  <si>
    <t>MW</t>
  </si>
  <si>
    <t>Gold King Mine, near Silverton, Colorado</t>
  </si>
  <si>
    <t>Au</t>
  </si>
  <si>
    <t>N/A</t>
  </si>
  <si>
    <t>Yellow Giant Mine, Banks Island, British Columbia, Canada</t>
  </si>
  <si>
    <t>Effluent and mine waste leaked from a pair of underground mine sites, including from a “non-engineered” containment berm and a concrete plug at an old underground site. Discharge reached the ocean through a creek, several beaver-dam-created wetlands and Banks Lake before entering the ocean at Surrey Bay. (Vancouver Sun, 27Jul15) ("Pollution spill at Yellow Giant gold mine sparks investigation by Environment Canada," Hoekstra, Vancouver 29Jul15)</t>
  </si>
  <si>
    <t>Herculano Iron Mine, Itabirite, Minas Gerais, Brazil</t>
  </si>
  <si>
    <t>A large amount of waste was released on top of vehicles and workers. A truck driver, a bulldozer with operator and a Fiat Uno with the driver were all buried. "Tailings dam failure kills three workers," Mining.com, September 12, 2014.</t>
  </si>
  <si>
    <t>Buenavista del Cobre mine, Cananea, Sonora, Mexico (Grupo Mexico)</t>
  </si>
  <si>
    <t>Cu</t>
  </si>
  <si>
    <t xml:space="preserve">Southern Copper Corp. (Grupo México) Flow into the 420km-long Bacanuchi river waterway, a tributary of the Sonora River, directly affecting 800,000 people </t>
  </si>
  <si>
    <t>PCD</t>
  </si>
  <si>
    <t>Py</t>
  </si>
  <si>
    <t>Imperial Metals, Mt Polley, British Columbia, Canada</t>
  </si>
  <si>
    <t>Cu Au</t>
  </si>
  <si>
    <t>MCL</t>
  </si>
  <si>
    <t>FN</t>
  </si>
  <si>
    <t>Report on Mount Polley Tailings Storage Facility Breach, Independent Expert Engineering Investigation and Review Panel, Province of British Columbia, January 30, 2015; Imperial Metals 2015 Annual Report</t>
  </si>
  <si>
    <t>Dan River Steam Station, North Carolina (Duke Energy)</t>
  </si>
  <si>
    <t>Coal</t>
  </si>
  <si>
    <t>WISE, Caldwell 2014</t>
  </si>
  <si>
    <t>Collapse of an old drainage pipe under a 27-acre ash waste pond.  Ash flowing through drainage pipe into Dan River. Tailings Facility Failures in 2013/2014, Caldwell, 4Nov14</t>
  </si>
  <si>
    <t>Zangezur Copper Molybdenum Combine, Armenia</t>
  </si>
  <si>
    <t>Cu Mo</t>
  </si>
  <si>
    <t>WISE, Green Program</t>
  </si>
  <si>
    <t>Cronimet Mining AG. Tailings pipeline damage, tailings flowing into Norashenik River for several days (http://www.thegreenprogram.org/slopedoc2.html)</t>
  </si>
  <si>
    <t>WISE; Caldwell, 2014</t>
  </si>
  <si>
    <t>Casa Berardi Mine, La Sarre, Abitibi region, Quebec (Hecla Mining Company)</t>
  </si>
  <si>
    <t>OT</t>
  </si>
  <si>
    <t>Caldwell 2014</t>
  </si>
  <si>
    <t>Breach of an internal tailings dyke which resulted in a surge of liquids and suspended solids over the external tailings dyke. Tailings Facility Failures in 2013/2014, Caldwell, 4Nov14</t>
  </si>
  <si>
    <t>Gullbridge Mine Newfoundland</t>
  </si>
  <si>
    <t>DS</t>
  </si>
  <si>
    <t>E</t>
  </si>
  <si>
    <t>WISE, Caldwell 2013</t>
  </si>
  <si>
    <t>At 7:45 am on Monday December 17, the tailings dam at the former Gullbridge copper mine, central Newfoundland failed while work was under way to stabilize it. The failure resulted in a breach of the 7 m high dam approximately 25 m wide. The dam was impounding mine tailings that were partially covered by water forming a tailings pond.</t>
  </si>
  <si>
    <t>Sotkamo, Kainuu Province, Finland (Talvivaara)</t>
  </si>
  <si>
    <t>Ni U</t>
  </si>
  <si>
    <t>SE</t>
  </si>
  <si>
    <t>Talvivaara Mining Company Plc  Leak from gypsum pond through a "funnel-shaped hole." Nickel and zinc concentrations in nearby Snow River exceeded the values that are harmful to organisms tenfold or even a hundredfold, uranium concentrations more than tenfold. Heap-leach operation; leakage form gypsum pond also occured in 8 April 2013 (4th leak since 2008); after restarting operations, the gypsum leaked again on 21 May 2013</t>
  </si>
  <si>
    <t>Padcal No 3, Benquet Philippines (Philex)</t>
  </si>
  <si>
    <t>Au Cu</t>
  </si>
  <si>
    <t>NASSA &amp; CCCP</t>
  </si>
  <si>
    <t>20.6 million tonnes released due to heavy rains.  The Balog and Agno River are heavily polluted. "CSOs release results of independent investigation on Philex's tailings spill," NASSA &amp; CCCP press release, 2 October 2012</t>
  </si>
  <si>
    <t>Hudson Bay (HB) Mine, Salmo, British Columbia (Regional District of Central Kootenay &amp; Teck)</t>
  </si>
  <si>
    <t>Pb Zn</t>
  </si>
  <si>
    <t>Nelson Star, 9Jul12</t>
  </si>
  <si>
    <t>A sinkhole in the dam at the  the HB mine site south of Salmo has been determined as the primary cause of the slough that threatened the stability of the tailings pond last week.  Heavy rainfall throughout the month of June was a contributing factor to some seepage and the initial slough. The Regional District of Central Kootenay purchased the six-hectare tailings area in 1998 as part of their central landfill area. "Sinkhole to blame for slough at mine site near Salmo," Nelson Star, 9Jul12.</t>
  </si>
  <si>
    <t>Johson Gold Mining Corporation at Baranggay Bangong-Bayan</t>
  </si>
  <si>
    <t>ER</t>
  </si>
  <si>
    <t>Mambulaoans Worldwide Buzz, 2012</t>
  </si>
  <si>
    <t>Cyanide-laden mine tailings destroyed 10 houses. (http://mambulaoansworldwidebuzz.blogspot.com/2012/04/friday-13th-disaster-gold-miners_21.html)</t>
  </si>
  <si>
    <t>Mianyang City, Songpan County, Sichuan Province, China</t>
  </si>
  <si>
    <t>Mn</t>
  </si>
  <si>
    <t>Heavy rain on July 20 led the managers of the electrolytic manganese metal plant to release water from its tailing dams into the Fujiang River, which provides drinking water to Sichuan’s second largest city - (http://www.futuredirections.org.au/publications/food-and-water-crises/28-global-food-and-water-crises-swa/176-chinese-city-of-4-million-left-dry-as-pollution-contaminates-water.html)</t>
  </si>
  <si>
    <t>Compacted Fly Ash</t>
  </si>
  <si>
    <t>Kolontár Report, WISE, Zanbak 2010</t>
  </si>
  <si>
    <t>The Kolontar Report (https://www.google.com/?gws_rd=ssl#q=kolontar+hungary+disaster), 10 people dead and almost 150 injured, about 1,000 acres of polluted land.  8 square kilometres flooded, including several towns.  Failure Mechanism and Kinematics of the Ajka Tailings Pond, Hungary, C. Zanbak, 10 December 2010</t>
  </si>
  <si>
    <t>Zijin Mining, Xinyi Yinyan Tin Mine, Guangdong Province, China</t>
  </si>
  <si>
    <t>Sn</t>
  </si>
  <si>
    <t>Zijin Mining Group;  Fry et al, 2012</t>
  </si>
  <si>
    <t>Ag, Cu, Pb, Zn</t>
  </si>
  <si>
    <t>Contamination of río Escalera and río Opamayo 110 km downstream.  See Sampling and Monitoring for the Mine Life Cycle
edited by McLemore, Virginia T., Smith, Kathleen S., Russell, Carol C. Russell, SME, 2014</t>
  </si>
  <si>
    <t>Tranque Adosado Planta Alhué, Alhué, Region Metropolitana, Chile</t>
  </si>
  <si>
    <t>EQ</t>
  </si>
  <si>
    <t>Villavicencio</t>
  </si>
  <si>
    <t>Intraplate earthquake Mw = 8.8, R = 252 km, slope 4.5:1, slope instability with seismically induced deformations</t>
  </si>
  <si>
    <t>Las Palmas, Pencahue, VII Region, Maule, Chile (COMINOR)</t>
  </si>
  <si>
    <t>Intraplate earthquake Mw = 8.8, 80% of total volume estimated lost, overtopping with ﬂow failure</t>
  </si>
  <si>
    <t>Tranque Planta Chacón, Cachapoal, VI Region, Rancagua, Chile</t>
  </si>
  <si>
    <t>Intraplate earthquake Mw = 8.8, slope 1.8:1, slope instability with seismically induced deformations</t>
  </si>
  <si>
    <t>Veta del Agua Tranque No. 5, Nogales, V Region, Valparaíso, Chile</t>
  </si>
  <si>
    <t>Intraplate earthquake Mw = 8.8, slope 1.4:1, slope instability with seismically induced deformations</t>
  </si>
  <si>
    <t>Tranque Adosado Planta Alhué, Alhué, Region Metropolitana, Chile (Florida Mining)</t>
  </si>
  <si>
    <t>Intraplate earthquake Mw = 8.8, 80% of total volume estimated lost, slope 1.2:1, slope instability with seismically induced deformations</t>
  </si>
  <si>
    <t>Karamken, Magadan Region, Russia (cyanide-leach processing facility of gold mines in the region)</t>
  </si>
  <si>
    <t>WISE, MACE</t>
  </si>
  <si>
    <t xml:space="preserve">11 houses lost, 1 death (Karamken Update - MACE 2012-02-10); shutdown in 1990s; bad design, bad construction, no maintenance led to groundwater contamination prior to failure; </t>
  </si>
  <si>
    <t>Vein</t>
  </si>
  <si>
    <t>Huayuan County, Xiangxi Autonomous Prefecture, Hunan Province, China</t>
  </si>
  <si>
    <t>3 killed, 4 injured</t>
  </si>
  <si>
    <t>Kingston fossil plant, Harriman, Tennessee, USA (TVA)</t>
  </si>
  <si>
    <t>5.4 million cubic yards (1.09 billion gallons) of fly ash was released (http://www.sourcewatch.org/index.php?title=TVA_Kingston_Fossil_Plant_coal_ash_spill#TVA_Reaction)</t>
  </si>
  <si>
    <t>Strat</t>
  </si>
  <si>
    <t>Glebe Mines, UK</t>
  </si>
  <si>
    <t>F</t>
  </si>
  <si>
    <t>HSE Report</t>
  </si>
  <si>
    <t>Flourspar mine.  Initial Report of the HSE investigation into the Glebe Mines Stony Middleton dam failure 2007, HSE Central Division - Nottingham, UK, 23Feb07</t>
  </si>
  <si>
    <t>Mineracao Rio Pomba Cataguases, Mirai, Minas Gerais, Brazil, Mineração (Industrias Quimicas Cataguases)</t>
  </si>
  <si>
    <t>Laterite (Bauxite)</t>
  </si>
  <si>
    <t>?</t>
  </si>
  <si>
    <t>Nchanga, Chingola, Zambia (Konkola Copper Mines - Vedanta)</t>
  </si>
  <si>
    <t>Konkola Copper Mines Plc (51% Vedanta Resources plc)  Failure of tailings slurry pipeline from Nchanga tailings leaching plant to Muntimpa tailings dumps. Release of highly acidic tailings into Kafue river; high concentrations of copper, manganese, cobalt in river water; drinking water supply of downstream communities shut down.</t>
  </si>
  <si>
    <t>SSC</t>
  </si>
  <si>
    <t>Co</t>
  </si>
  <si>
    <t>Miliang, Zhen'an County, Shangluo, Shaanxi Province, China</t>
  </si>
  <si>
    <t xml:space="preserve">The landslide buried about 40 rooms of nine households, leaving 17 residents missing. Five injured people were taken to hospital. More than 130 local residents have been evacuated. Toxic potassium cyanide was released into the Huashui river, contaminating it approx. 5 km downstream. </t>
  </si>
  <si>
    <t>Bangs Lake, Jackson County, Mississippi, USA (Mississippi Phosphates Corp)</t>
  </si>
  <si>
    <t>Mississippi Phosphates Corp. Phosphogypsum stack failure, because the company was trying to increase the capacity of the pond at a faster rate than normal, according to Officials with the Mississippi Department of Environmental Quality (the company has blamed the spill on unusually heavy rainfall, though). Liquid poured into adjacent marsh lands, causing vegetation to die.</t>
  </si>
  <si>
    <t>Hg</t>
  </si>
  <si>
    <t>WR</t>
  </si>
  <si>
    <t>Vein-Strat</t>
  </si>
  <si>
    <t>Riverview, Florida, USA</t>
  </si>
  <si>
    <t>A dike at the top of a 100-foot-high gypsum stack holding 150-million gallons of polluted water broke after waves driven by Hurricane Frances bashed the dike's southwest corner. Liquid spilled into Archie Creek that leads to Hillsborough Bay.</t>
  </si>
  <si>
    <t>Ring</t>
  </si>
  <si>
    <t>A ring dike, enclosing an area of roughly 1 km2 and holding roughly 20 million cubic meters of coal ash, broke. The break left a hole roughly 50 meter wide in the dam. The ash flowed through a drainage canal into a tributary to the Partizanskaya River which empties in to Nahodka Bay in Primorski Krai (east of Vladivostok).  For details download Sept. 2004 report by Paul Robinson, SRIC.</t>
  </si>
  <si>
    <t>Malvési, Aude, France (Comurhex, Cogéma/Areva)</t>
  </si>
  <si>
    <t>Uranium slurries elevated nitrate in river. Decantation and evaporation pond of uranium conversion plant dam failure after heavy rain in preceding year. the release led to elevated nitrate concentrations of up to 170 mg/L in the canal of Tauran for several weeks.</t>
  </si>
  <si>
    <t>Cerro Negro, near Santiago, Chile, (5 of 5)</t>
  </si>
  <si>
    <t>T</t>
  </si>
  <si>
    <t>WISE, Villavicencio</t>
  </si>
  <si>
    <t>Sasa Mine, Macedonia</t>
  </si>
  <si>
    <t>Pb-Zn</t>
  </si>
  <si>
    <t>Vrhovnik et al, 2011; Vrhovnik et al, 2013; Peck, 2007</t>
  </si>
  <si>
    <t>Culvert failure under Sasa Mine Tailings Dam. (Avoiding tailings dam failures, Good practice in prevention, Philip Peck, UNEP GRID Arendal and IIIEE at Lund University, Workshop on the safety of Tailings Management Facilities, November 12, 2007, Yerevan, Armenia); Tailings dam break with waste flowing into Lake Kalimanci 12 km from mine. (http://www.geologija-revija.si/dokument.aspx?id=1229); The Occurrence of Heavy Metals and Metalloids in Surficial Lake Sediments before and after a Tailings Dam Failure, Petra Vrhovnik, Tadej Dolenec, Todor Serafimovski, Matej Dolenec, Nastja Rogan Šmuc, Pol. J. Environ. Stud. Vol. 22, No. 5 (2013), 1525-1538 (http://www.pjoes.com/pdf/22.5/Pol.J.Environ.Stud.Vol.22.No.5.1525-1538.pdf)</t>
  </si>
  <si>
    <t>El Cobre, Chile - El Soldado (Exxon)</t>
  </si>
  <si>
    <t>Strong rains and overﬂow</t>
  </si>
  <si>
    <t>HT Manto</t>
  </si>
  <si>
    <t>19th c</t>
  </si>
  <si>
    <t>El Cobre, Chile, 2, 3, 4, 5 (Exxon)</t>
  </si>
  <si>
    <t>San Marcelino Zambales, Philippines, Bayarong dam (Benguet Corp-Dizon Copper-Silver Mines Inc)</t>
  </si>
  <si>
    <t>WISE, Piplinks</t>
  </si>
  <si>
    <t>Dizon Copper Silver Mines Inc. Spillway of Bayarong tailings dam collapsed and Camalca tailings dam damaged during heavy rain. Low lying villages flooded with mine waste; 250 families evacuated; mined ceased operations in 1997</t>
  </si>
  <si>
    <t>San Marcelino Zambales, Philippines, Camalca dam (Benguet Corp-Dizon Copper-Silver Mines)</t>
  </si>
  <si>
    <t xml:space="preserve">Heavy rains impounded water on the Bayarong tailings dam and Camalca silt dam, and spillways, eroding these and eventually causing leak. Some tailings spilled into Mapanuepe Lake and eventually into the Sto. Tomas River.  </t>
  </si>
  <si>
    <t>Tarkwa, Ghana (Goldfields)</t>
  </si>
  <si>
    <t>Sebastião das Águas Claras, Nova Lima district, Minas Gerais, Brazil</t>
  </si>
  <si>
    <t>Nandan Tin mine, Dachang, Guangxi</t>
  </si>
  <si>
    <t>Wei, WISE</t>
  </si>
  <si>
    <t>WISE:15 killed, 100 missing, 100 houses destroyed</t>
  </si>
  <si>
    <t>Py, Asp, Ga</t>
  </si>
  <si>
    <t>Inez, Martin County, Kentucky, USA (Massey Energy subsidiary Martin Co. Coal Corp)</t>
  </si>
  <si>
    <t>Table 1</t>
  </si>
  <si>
    <t>ICOLD, WISE</t>
  </si>
  <si>
    <t>Estimated 250 million gallons (950,000 m3) of water and 155,000 cubic yards (118,500 m3) of coal waste into local streams 80' deep over a 15-18' crown pillar; $46M for cleanup, $3.5M in state fines; since this event, 22 impoundment spills attributed to Massey-operated sites through2010 (Wheeling Jesuit Univ.)</t>
  </si>
  <si>
    <t>Aitik mine, near Gällivare, Sweden (Boliden Ltd)</t>
  </si>
  <si>
    <t>MW &amp; E</t>
  </si>
  <si>
    <t>Failure at containment wall separating tailings pond from decant pond, which caused a 1.3m rise I nwater level. Discharge was controlled and only increase in suspended solids in the Leipojoki and Sakajoki Rivers was reported. https://pure.ltu.se/portal/files/96533586/Numerical_analysis_of_staged_construction_of_an_upstream_tailings_dam.pdf</t>
  </si>
  <si>
    <t>Borsa, Romania (Remin S.A - govt)</t>
  </si>
  <si>
    <t>22,000 t of heavy-metal contaminated tailings, contamination of the Vaser stream, tributary of the Tisza River. Company: Remin SA</t>
  </si>
  <si>
    <t xml:space="preserve">Baia Mare, Romania </t>
  </si>
  <si>
    <t>DS then US</t>
  </si>
  <si>
    <t>ICOLD, WISE, Rico</t>
  </si>
  <si>
    <t>(Aurul SA-Esmeralda Exploration, Australia (50%), Remin S.A. (44.8%))  Killed tonnes of fish and poisoned drinking water of more than 2 million people in Hungary; retreating old tailings (mining there for over 2,000 years) with cyanide; high snowfall led to water rise and overtopping causing a breach 25m wide and 2.5m deep (livebettermagazine.com)</t>
  </si>
  <si>
    <t>Tailings</t>
  </si>
  <si>
    <t>St, Bi, Py, Ga</t>
  </si>
  <si>
    <t>Toledo City, Philippines (Atlas Con Mining Corp)</t>
  </si>
  <si>
    <t>Piplinks</t>
  </si>
  <si>
    <t>Drainage tunnel blowout</t>
  </si>
  <si>
    <t>Red Mountain, BC</t>
  </si>
  <si>
    <t>Au Ag</t>
  </si>
  <si>
    <t>Jumbo</t>
  </si>
  <si>
    <t>Mt Polley Expert Panel 2015, App. I</t>
  </si>
  <si>
    <t>Failure of the surface water diversion culvert beneath the facility. Discharge of tailings into the water reclaim pond downstream of the impoundment and into Little Sheep Creek.</t>
  </si>
  <si>
    <t>ICOLD, Piplinks</t>
  </si>
  <si>
    <t>Manila Mining Corp.  Tailings spill from damaged concrete pipe.  17 homes buried, 51 hectares of riceland swamped.</t>
  </si>
  <si>
    <t>Placer</t>
  </si>
  <si>
    <t>Huelva, Spain (Fertiberia, Foret)</t>
  </si>
  <si>
    <t>Fertiberia phosphate mine, 50,000 m3 of acidic and toxic water</t>
  </si>
  <si>
    <t>Zamboanga Del Norte, Sibutad Gold Project (Philex Mining Corp)</t>
  </si>
  <si>
    <t>Philex Gold Philippines Inc. Heavy rain resulted in overflowing of silt dam at the Sibutad gold project</t>
  </si>
  <si>
    <t>Los Frailes, near Seville, Spain (Boliden Ltd.)</t>
  </si>
  <si>
    <t>R</t>
  </si>
  <si>
    <t>VMS</t>
  </si>
  <si>
    <t>PY</t>
  </si>
  <si>
    <t>Mulberry Phosphate, Polk County, Florida, USA (Mulberry Phosphate)</t>
  </si>
  <si>
    <t>WISE; Beavers 2013.</t>
  </si>
  <si>
    <t>Philex Gold Philippines Inc. Heavy rain caused mudflow and rockslide into silt dam at Lalab. Flashfloods damaged nearby houses and rice fields.</t>
  </si>
  <si>
    <t>Pinto Valley, Arizona, USA (BHP Copper)</t>
  </si>
  <si>
    <t>Tailings dam slope failure. Tailings flow covers 16 hectares.</t>
  </si>
  <si>
    <t>Algarrobo, IV Region, Vallenar, Chile</t>
  </si>
  <si>
    <t>Intraplate earthquake Ms = 7.0, R = 100 km, dam slope 1.5:1</t>
  </si>
  <si>
    <t>Magmatic</t>
  </si>
  <si>
    <t>Intraplate earthquake Ms = 7.0, R = 80 km, dam slope 1.5:1</t>
  </si>
  <si>
    <t>Maitén, IV Region, Vallenar, Chile</t>
  </si>
  <si>
    <t>Intraplate earthquake Ms = 7.0, R = 120 km, dam slope 1.5:1</t>
  </si>
  <si>
    <t>Tranque Antiguo Planta La Cocinera, IV Region, Vallenar, Chile</t>
  </si>
  <si>
    <t>US/CL</t>
  </si>
  <si>
    <t>Intraplate earthquake Ms = 7.0, R = 80 km, dam slope 1.7:1; deaths in 1943 failure after 7.9 magnitude eartquake</t>
  </si>
  <si>
    <t>Amatista, Nazca, Peru</t>
  </si>
  <si>
    <t>Liquefaction failure of upstream-type tailings dam during M6.4 earthquake. Flow runout of about 600 meters, spill into river, croplands contaminated.</t>
  </si>
  <si>
    <t>El Porco, Bolivia (Comsur-62%, Rio Tinto-33%)</t>
  </si>
  <si>
    <t>ICOLD, WISE, Piplinks</t>
  </si>
  <si>
    <t>Sgurigrad, Bulgaria</t>
  </si>
  <si>
    <t>ICOLD, Rico</t>
  </si>
  <si>
    <t>Negros Occidental, Bulawan Mine Sipalay River, Philippines (Philex Mining Corp)</t>
  </si>
  <si>
    <t>Pressure exerted by impounded tailings caused leak in decant tower of tailings pond 1 at the Bulawan gold mine. This was the 4th discharge in this area (1st was in 1982);  mine reactivated by Philex in 1996 and decommissioned in 2002 after which tailings dried up causing a dust problem as far as 5km from site</t>
  </si>
  <si>
    <t>Golden Cross, Waitekauri Valley, New Zealand (Coeur d'Alène Mines)</t>
  </si>
  <si>
    <t>ICOLD</t>
  </si>
  <si>
    <t>Movement of dam</t>
  </si>
  <si>
    <t xml:space="preserve">12 people killed, coastal pollution </t>
  </si>
  <si>
    <t>Omai Mine, Tailings dam No 1, 2, Guyana (Cambior)</t>
  </si>
  <si>
    <t>Cambior Inc., Canada (65%), Golden Star Resources Inc., Colorado, USA (30%) 80 km of Essequibo River declared environmental disaster zone.</t>
  </si>
  <si>
    <t>Middle Arm, Launceston, Tasmania</t>
  </si>
  <si>
    <t>CL</t>
  </si>
  <si>
    <t>Riltec, Mathinna, Tasmania</t>
  </si>
  <si>
    <t>Hopewell Mine, Hillsborough County, Florida, USA</t>
  </si>
  <si>
    <t>IMC-Agrico.  Water from a clay settling pond spilled into nearby wetlands and the Alafia River, Keysville flooded.</t>
  </si>
  <si>
    <t>Payne Creek Mine, Polk County, Florida, USA</t>
  </si>
  <si>
    <t>IMC-Agrico. Majority of spill contained on adjacent mining area; 500,000 m3 released into Hickey Branch, a tributary of Payne Creek.</t>
  </si>
  <si>
    <t xml:space="preserve">Fort Meade Phosphate, Florida, USA </t>
  </si>
  <si>
    <t>Cargill. Phosphogypsum process (?) water. Spill into Peace River near Fort Meade.</t>
  </si>
  <si>
    <t>IMC-Agrico Phosphate, Florida, USA</t>
  </si>
  <si>
    <t>IMC-Agrico. Sinkhole opens in phosphogypsum stack.</t>
  </si>
  <si>
    <t>Merriespruit, near Virginia, South Africa (Harmony) - No 4A Tailings Complex</t>
  </si>
  <si>
    <t>US paddock</t>
  </si>
  <si>
    <t>WITS</t>
  </si>
  <si>
    <t>Cu U</t>
  </si>
  <si>
    <t>Minera Sera Grande: Crixas, Goias, Brazil</t>
  </si>
  <si>
    <t>CST</t>
  </si>
  <si>
    <t>2.25Mt</t>
  </si>
  <si>
    <t>Fort Meade, Florida, Cargill phosphate (#3 of 3)</t>
  </si>
  <si>
    <t>Longjiaoshan, Daye Iron Ore mine, Hubei</t>
  </si>
  <si>
    <t>Wei</t>
  </si>
  <si>
    <t>Marcopper, Marinduque Island, Mogpog Philippines(12/6) (#1 of 2) (Placer Dome-President Marcos)</t>
  </si>
  <si>
    <t>Siltation (tailings) dam failure. Mogpog River and Mogpog town flooded. The dam was completed in 1992.</t>
  </si>
  <si>
    <t>Gibsonton, Florida, USA (Cargill)</t>
  </si>
  <si>
    <t xml:space="preserve">Fish killed when acidic water spilled into Archie Creek (WISE). </t>
  </si>
  <si>
    <t>TD 7, Chingola, Zambia</t>
  </si>
  <si>
    <t>T&amp;E</t>
  </si>
  <si>
    <t>Itogon-Suyoc, Baguio gold district, Luzon, Philippines (Benguet Corp)</t>
  </si>
  <si>
    <t>Itogon-Suyoc Mines.  Overtopping at the dam of the Itogon-Suyoc gold and silver mines occurred during a typhoon when the dam’s penstock and diversion tunnel were blocked. Siltation of the adjoining river. No production after this event.</t>
  </si>
  <si>
    <t>&gt;50</t>
  </si>
  <si>
    <t>Saaiplaas, South Africa, failure on south ring dyke (22Mar93)</t>
  </si>
  <si>
    <t>Blight, ICOLD</t>
  </si>
  <si>
    <t xml:space="preserve">Slope Stability in Surface Mining, W. A. Hustrulid, M. Kim McCarter, Dirk J. A. Van Zyl, 2001, Chapter 42, Management and Operational Background to the Three Tailings Dam Failures in South Africa, G Blight, p. 386.  Three separate events within 4 days.  </t>
  </si>
  <si>
    <t>Wits</t>
  </si>
  <si>
    <t>Saaiplaas, South Africa, 2 failures on west ring dyke (18-19Mar93)</t>
  </si>
  <si>
    <t>Ray Complex, Pinal County, Arizona, AB-BA Impoundment</t>
  </si>
  <si>
    <t>EPA 1997</t>
  </si>
  <si>
    <t>Swollen out of its banks by the heavy rains, the Gila River breached the AB-BC tailings impoundment containment dike on the night of January 9, 1993.  Continued flooding over the next several days resulted in a total of 13 separate breaches of the dike, three of which eroded through the dike and into the toe of the tailings pile.</t>
  </si>
  <si>
    <t>Marsa, Peru (Marsa Mining Corp)</t>
  </si>
  <si>
    <t>Dam failure from overtopping.</t>
  </si>
  <si>
    <t>Kojkovac, Montenegro</t>
  </si>
  <si>
    <t>Maritsa Istok 1, Bulgaria</t>
  </si>
  <si>
    <t>Ash</t>
  </si>
  <si>
    <t>Dam failure from inundation of the beach.</t>
  </si>
  <si>
    <t>Tubu, Benguet, No.2 Tailings Pond, Luzon, Philippines - Padcal (Philex)</t>
  </si>
  <si>
    <t>Philex Mining Corp. Collapse of dam wall (foundation failure). 80,000,000 tonnes released, siltation affected government irrigation system; the 2nd of 3 dams that Philex controls failed in 1994 and a 3rd breached in 2001; Benguet Corp and Lepanto mines have built 5 TSFs each and no longer operate their mines; Itogon-Suyac;s TSF collapsed in 1994 (from UN report (2007))</t>
  </si>
  <si>
    <t>The Kolontar Report (https://www.google.com/?gws_rd=ssl#q=kolontar+hungary+disaster)  Dam break occurred during the construction of Reservoir 10 resulting in alkaline (pH = 10-11) slag water escaping, polluting the rivers Marcal and Rába through the Torna stream to a traceable extent.</t>
  </si>
  <si>
    <t>Iron Dyke, Sullivan Mine, Kimberley, BC, Canada (Cominco, Inc)</t>
  </si>
  <si>
    <t>ICOLD, WISE, Mt Polley Expert Panel 2015, App I</t>
  </si>
  <si>
    <t>Dam failure (liquefaction in old tailings foundation during construction of incremental raise), material was contained in an adjacent pond.</t>
  </si>
  <si>
    <t>Magma Mine Tailings Dam #3</t>
  </si>
  <si>
    <t>On January 4, 1991, the face of Tailings Dam No. 3 failed, allowing 150 to 250 tons of tailings to enter Pinto Creek. The tailings discharge was accompanied by approximately two million gallons of water which were released over a period of 16 hours.</t>
  </si>
  <si>
    <t>Brewer Gold Mine Jefferson South Carolina</t>
  </si>
  <si>
    <t>NWF, 2012</t>
  </si>
  <si>
    <t>The spill killed 11,000 fish and decimated 50 miles of the Lynches River. (Protecting America's Waters from Irresponsible Mining, National Wildlife Federation, February, 2012)</t>
  </si>
  <si>
    <t>Matachewan Mines, Kirtland Lake, Ontario</t>
  </si>
  <si>
    <t>Proceedings of Canadian dam safety conference, Niagara Falls (Canada), Oct 1996; Ontario Environment, 1990</t>
  </si>
  <si>
    <t>Proceedings: Failure of the dam in 1990, when it discharged 190,000 cu m of tailings into Davidson Creek and the Montreal River. The contaminant plume was observed as far away as Lake Temiskaming, some 168 km downstream. (https://www.etde.org/etdeweb/details.jsp?query_id=1&amp;page=0&amp;osti_id=415194); Ontario Environment (https://archive.org/details/matachewanmineta00ontauoft)</t>
  </si>
  <si>
    <t>Soda Lake, California, USA</t>
  </si>
  <si>
    <t>Na</t>
  </si>
  <si>
    <t>Silver King, Idaho, USA</t>
  </si>
  <si>
    <t>Ag Pb</t>
  </si>
  <si>
    <t>Small</t>
  </si>
  <si>
    <t>Big Four, Florida, USA</t>
  </si>
  <si>
    <t>Thompson Creek, Idaho, USA (Cyprus)</t>
  </si>
  <si>
    <t>Mo</t>
  </si>
  <si>
    <t>Southern Clay, Tennessee, USA</t>
  </si>
  <si>
    <t>Clay</t>
  </si>
  <si>
    <t>Stancil, Maryland, USA</t>
  </si>
  <si>
    <t>Sand</t>
  </si>
  <si>
    <t>ICOLD, Rico, WISE</t>
  </si>
  <si>
    <t>Unidentified, Hernando, County, Florida, USA #2</t>
  </si>
  <si>
    <t>Limestone</t>
  </si>
  <si>
    <t>Jinduicheng, Shaanxi Province., China</t>
  </si>
  <si>
    <t>Consolidated Coal No.1, Tennessee, USA,</t>
  </si>
  <si>
    <t>Unidentified, Hernando, County, Florida, USA</t>
  </si>
  <si>
    <t>Rain Starter Dam, Elko, Nevada, USA</t>
  </si>
  <si>
    <t>Riverview, Hillsborough County, Florida</t>
  </si>
  <si>
    <t>Gardiner/Cargill.  A breach at a Riverview phosphogypsum stack caused the release of 65,000 gallons of process water into Hillsborough Bay, impacting coastal ecosystems, including sea grasses and mangroves. Acidic spill. Thousands of fish killed at mouth of Alafia River. (An Overview of Phosphate Mining and Reclamation in Florida, Casey Beavers, University of Florida thesis, April 2013)</t>
  </si>
  <si>
    <t>Surigao Del Norte Placer, Philippines (#1 of 3) (Manila Mining Corp)</t>
  </si>
  <si>
    <t>Montcoal No.7, Raleigh County, West Virginia, USA</t>
  </si>
  <si>
    <t>tailings flow 80 km downstream</t>
  </si>
  <si>
    <t>Bekovsky, Western Siberia</t>
  </si>
  <si>
    <t>Argillite, aleurolite</t>
  </si>
  <si>
    <t>Xishimen, China</t>
  </si>
  <si>
    <t>Montana Tunnels, MT, USA (Pegasus Gold)</t>
  </si>
  <si>
    <t>Marianna Mine #58, PA</t>
  </si>
  <si>
    <t>Mankayan District, Luzon, Phillippines, No.3 Tailings Pond (Benguet Corp subsidiary Lepanto Con Mining Co)</t>
  </si>
  <si>
    <t>Lepanto Consolidated Mining Corporation. Collapse of tailings pond 3 due to weakened dam embankment caused by additional loading. Siltation of the Abra River which affected 9 municipalities</t>
  </si>
  <si>
    <t xml:space="preserve">Fe </t>
  </si>
  <si>
    <t>Rossarden, Tasmania</t>
  </si>
  <si>
    <t>Story’s Creek, Tasmania</t>
  </si>
  <si>
    <t>Valley side</t>
  </si>
  <si>
    <t>Itabirito, Minas Gerais, Brazil</t>
  </si>
  <si>
    <t>Gravity</t>
  </si>
  <si>
    <t>Masonry</t>
  </si>
  <si>
    <t xml:space="preserve">Itaminos Comercio de Minerios.  Dam wall burst. </t>
  </si>
  <si>
    <t>Mineral King, BC, Canada</t>
  </si>
  <si>
    <t>ICOLD, MT Polley Expert Panel 2015, App I</t>
  </si>
  <si>
    <t>Tailings spilt out through dam but were almost completely contained by the emergency pond downstream of the dam.</t>
  </si>
  <si>
    <t>Huangmeishan, China</t>
  </si>
  <si>
    <t>Spring Creek Plant, Borger, Texas, USA</t>
  </si>
  <si>
    <t>Bonsal, North Carolina, USA</t>
  </si>
  <si>
    <t>Prestavel Mine - Stava, North Italy, 2, 3 (Prealpi Mineraria)</t>
  </si>
  <si>
    <t>Damage valued at Euro133M; razed 20 buildings in Stava and flowed in to Avisio River; mining of argentiferous galena since 16th c.; fluorite mining commenced in 1934 and throughput increased from 30tpd to 200tpd in 1961; 1st TSF in use by 1962, 2nd by 1970</t>
  </si>
  <si>
    <t>La Belle, Pennsylvania, USA</t>
  </si>
  <si>
    <t>Cerro Negro No. (4 of 5)</t>
  </si>
  <si>
    <t>ICOLD WISE, Rico</t>
  </si>
  <si>
    <t>Veta de Agua</t>
  </si>
  <si>
    <t>WISE, Rico</t>
  </si>
  <si>
    <t>Niujiaolong, Shizhuyuan Non-ferrous Metals Co., Hunan</t>
  </si>
  <si>
    <t>El Cobre No. 4 - El Soldado (Exxon)</t>
  </si>
  <si>
    <t>Marga, Chile - El Teniente (Codelco)</t>
  </si>
  <si>
    <t>Olinghouse, Nevada, USA</t>
  </si>
  <si>
    <t>Quintette, MaËmot, BC, Canada</t>
  </si>
  <si>
    <t>Blight &amp; Fourie, 2004</t>
  </si>
  <si>
    <t>Waste dump failure - pore pressure resulting from collapse settlement. River valley filled with waste for 2.5km. (Blight &amp; Fourie, 2004)</t>
  </si>
  <si>
    <t>Texasgulf 4B Pond, Beaufort, Co., North Carolina, USA</t>
  </si>
  <si>
    <t>Mirolubovka, Southern Ukraine</t>
  </si>
  <si>
    <t>E&amp;T</t>
  </si>
  <si>
    <t>Battle Mt. Gold, Nevada,</t>
  </si>
  <si>
    <t>Virginia Vermiculite, Louisa County, Virginia, USA</t>
  </si>
  <si>
    <t>Vermiculite</t>
  </si>
  <si>
    <t>Clayton Mine, Idaho, USA</t>
  </si>
  <si>
    <t>Mine shut down in 1986</t>
  </si>
  <si>
    <t>Golden Sunlight, MT, USA</t>
  </si>
  <si>
    <t>Vallenar 1 and 2</t>
  </si>
  <si>
    <t>Grey Eagle, California, USA</t>
  </si>
  <si>
    <t xml:space="preserve"> Sipalay, Phillippines, No.3 Tailings Pond (Maricalum Mining Corp)</t>
  </si>
  <si>
    <t>dam failure, due to slippage of foundations on clayey soils.  Widespread inundation of agricultural land up to 1.5 m high; 1st of 4 discharges reported in this area (4th in 1995); mine reactivated by Philex in 1996 and decommissioned in 2002 after which tailings dried up causing a dust problem as far as 5km from site</t>
  </si>
  <si>
    <t>~100</t>
  </si>
  <si>
    <t>Royster, Florida, USA</t>
  </si>
  <si>
    <t>Gypsum</t>
  </si>
  <si>
    <t>Ages, Harlan County, Kentucky, USA</t>
  </si>
  <si>
    <t>Dixie Mine, Colorado, USA</t>
  </si>
  <si>
    <t>Ceased operations in 1954</t>
  </si>
  <si>
    <t>Py Ga</t>
  </si>
  <si>
    <t>Balka Chuficheva, Russia</t>
  </si>
  <si>
    <t>Texasgulf No. 1 Pond, Beaufort Co., North Carolina, USA</t>
  </si>
  <si>
    <t>Veta de Aqua A</t>
  </si>
  <si>
    <t>Veta de Agua B</t>
  </si>
  <si>
    <t>Tyrone, New Mexico (Phelps Dodge)</t>
  </si>
  <si>
    <t>Sweeney Tailings Dam, Longmont, Colorado, USA</t>
  </si>
  <si>
    <t>Marga, Sewell, VI Region, Rancagua, Chile - El Teniente (Codelco)</t>
  </si>
  <si>
    <t>Arena, Sewell, VI Region, Rancagua, Chile - El Teniente (Codelco)</t>
  </si>
  <si>
    <t>Kyanite Mining, Virginia, USA</t>
  </si>
  <si>
    <t>Kyanite</t>
  </si>
  <si>
    <t>Churchill Copper, BC</t>
  </si>
  <si>
    <t>Seepage and piping with release of 10,000,000 gallons of supernatant.</t>
  </si>
  <si>
    <t>Churchrock, New Mexico, United Nuclear</t>
  </si>
  <si>
    <t>ICOLD, Wikipedia, Rico</t>
  </si>
  <si>
    <t>Union Carbide, Uravan, Colorado, USA</t>
  </si>
  <si>
    <t>Suncor E-W Dike, Alberta, Canada</t>
  </si>
  <si>
    <t>Oil Sands</t>
  </si>
  <si>
    <t xml:space="preserve">Unidentified, British Columbia, Canada </t>
  </si>
  <si>
    <t xml:space="preserve">Piping in the sand beach of the tailings dam </t>
  </si>
  <si>
    <t>Incident No. 1, Elliot, Ontario, Canada</t>
  </si>
  <si>
    <t>Arcturus, Zimbabwe</t>
  </si>
  <si>
    <t>1.7-2.0 Mt</t>
  </si>
  <si>
    <t>Asp, Py</t>
  </si>
  <si>
    <t>Norosawa, Japan</t>
  </si>
  <si>
    <t>Hirayama, Japan</t>
  </si>
  <si>
    <t>Syncrude, Alberta, Canada</t>
  </si>
  <si>
    <t>Madison, Missouri, USA</t>
  </si>
  <si>
    <t>Pb</t>
  </si>
  <si>
    <t>Grants, Milan, New Mexico, USA mill site (Homestake Mining)</t>
  </si>
  <si>
    <t>Dam failure, due to rupture of plugged slurry pipeline; mill decommissioned in 1993</t>
  </si>
  <si>
    <t>n.a.</t>
  </si>
  <si>
    <t>Pit No. 2, Western</t>
  </si>
  <si>
    <t>REE</t>
  </si>
  <si>
    <t>Western Nuclear, Jeffrey City, Wyoming, USA #2</t>
  </si>
  <si>
    <t>Kerr-McGee, Churchrock, New Mexico, USA</t>
  </si>
  <si>
    <t xml:space="preserve"> dam failure, due to high phreatic surface and seepage breakout on the embankment face.  Tailings flow reached and polluted nearby river</t>
  </si>
  <si>
    <t>Dashihe, China</t>
  </si>
  <si>
    <t>Unidentified, Idaho, USA</t>
  </si>
  <si>
    <t>Cadet No. 2, Montana,</t>
  </si>
  <si>
    <t>Barite</t>
  </si>
  <si>
    <t>Silverton, Colorado, USA</t>
  </si>
  <si>
    <t>Madjarevo, Bulgaria</t>
  </si>
  <si>
    <t>Carr Fork, Utah, USA (Anaconda)</t>
  </si>
  <si>
    <t>Adjacent to Bingham Canyon open pit; underground mine operated form 1979-1982 and re-opened in 1984</t>
  </si>
  <si>
    <t>Skarn</t>
  </si>
  <si>
    <t>Mike Horse, Montana, USA (Asarco)</t>
  </si>
  <si>
    <t>Py, En, Ga</t>
  </si>
  <si>
    <t>Dresser No. 4, Montana,</t>
  </si>
  <si>
    <t>Keystone Mine, Crested Butte, Colorado, USA</t>
  </si>
  <si>
    <t>Heath Steele main dam, Brunswick, Canada (American Metals)</t>
  </si>
  <si>
    <t>R,E</t>
  </si>
  <si>
    <t>PY Ga</t>
  </si>
  <si>
    <t>PCS Rocanville, Saskatchewan, Canada</t>
  </si>
  <si>
    <t>K</t>
  </si>
  <si>
    <t>Unidentified, Green River, Wyoming, USA</t>
  </si>
  <si>
    <t>Trona</t>
  </si>
  <si>
    <t>Pt</t>
  </si>
  <si>
    <t>Golden Gilpin Mine, Colorado, USA</t>
  </si>
  <si>
    <t>Deneen Mica Yancey County, North Carolina, USA</t>
  </si>
  <si>
    <t>Mica</t>
  </si>
  <si>
    <t>Ag</t>
  </si>
  <si>
    <t>Galena Mine, Idaho, USA #2 of 2 (ASARCO)</t>
  </si>
  <si>
    <t>Berrien, France</t>
  </si>
  <si>
    <t>GCOS, Alberta, Canada</t>
  </si>
  <si>
    <t>Unidentified, Mississippi, USA #2</t>
  </si>
  <si>
    <t>Unidentified, Canaca, Mexico</t>
  </si>
  <si>
    <t>Ray Mine, Arizona, USA inc #2 (Kennecott)</t>
  </si>
  <si>
    <t>(unidentified), Southwestern USA</t>
  </si>
  <si>
    <t>noted as "Southwestern US" in WISE</t>
  </si>
  <si>
    <t>Earth Resources, N M,</t>
  </si>
  <si>
    <t>Ray Mine, Arizona, USA</t>
  </si>
  <si>
    <t>Buffalo Creek, West Virginia, USA (Pittson Coal Co.)</t>
  </si>
  <si>
    <t>Tailings traveled 27 km downstream, 125 people lost their lives, 500 homes were destroyed. Property and highway damage exceeded $65 million</t>
  </si>
  <si>
    <t>Galena Mine, Idaho, USA #1 of 2 (ASARCO)</t>
  </si>
  <si>
    <t>Cities Service, Fort Meade, Florida,  phosphate</t>
  </si>
  <si>
    <t>Certej gold mine, Romania</t>
  </si>
  <si>
    <t>Mining Watch Romania, 30Oct14;  Adevărul, 14Oct10</t>
  </si>
  <si>
    <t>43 years since the Certej gold mine dam failure, Mining Watch Romania, October 30, 2014; Certej 1971 forgotten tragedy of 89 lives buried under 300 thousand cubic meters of mud, Adevărul, October 14, 2010</t>
  </si>
  <si>
    <t>Pinchi Lake, BC, Canada</t>
  </si>
  <si>
    <t>Western Nuclear, Jeffrey City, Wyoming, USA</t>
  </si>
  <si>
    <t>Mufulira, Zambia (Roan Consolidated Mines)</t>
  </si>
  <si>
    <t>MS</t>
  </si>
  <si>
    <t>Saturated slime tailings deposited in a TSF #3 over subsidence feature flowed into an underground mine killing 89 miners.</t>
  </si>
  <si>
    <t>Maggie Pye, United Kingdom, clay</t>
  </si>
  <si>
    <t>Park, United Kingdom</t>
  </si>
  <si>
    <t>Portworthy, United Kingdom</t>
  </si>
  <si>
    <t>Unidentified, Mississippi, USA</t>
  </si>
  <si>
    <t>Williamsport Washer, Maury County, Tennessee, USA</t>
  </si>
  <si>
    <t>Bilbao, Spain</t>
  </si>
  <si>
    <t>Monsanto Dike 15, TN,</t>
  </si>
  <si>
    <t>Phoenix Copper, BC</t>
  </si>
  <si>
    <t>Piping failure occurred 25 years after closure with a release of 9 million gallons of tailings and supernatant.</t>
  </si>
  <si>
    <t>Stoney Middleton, UK</t>
  </si>
  <si>
    <t>Hokkaido, Japan</t>
  </si>
  <si>
    <t>Agrico Chemical, Florida, USA</t>
  </si>
  <si>
    <t>IMC K-2, Saskatchewan, Canada</t>
  </si>
  <si>
    <t>Climax, Colorado, USA - Mill (Climax Molybdenum Co)</t>
  </si>
  <si>
    <t>Mill decommissioned in 1970</t>
  </si>
  <si>
    <t>Mobil Chemical, Fort Meade, Florida,  phosphate</t>
  </si>
  <si>
    <t>250,000 m3 of phosphatic clay slimes, 1.8 million m3 of water.  Spill reaches Peace River, fish kill reported</t>
  </si>
  <si>
    <t>Unidentified, United Kingdom</t>
  </si>
  <si>
    <t>Unidentified, United Kingdom #3</t>
  </si>
  <si>
    <t>Unidentified, United Kingdom #2</t>
  </si>
  <si>
    <t>Aberfan, South Wales Colliery</t>
  </si>
  <si>
    <t>Williamthorpe, UK</t>
  </si>
  <si>
    <t>Unidentified, Texas, USA</t>
  </si>
  <si>
    <t>Gypsum Tailings Dam (Texas, USA)</t>
  </si>
  <si>
    <t>UP</t>
  </si>
  <si>
    <t>Rico, WISE</t>
  </si>
  <si>
    <t>Summary of Research on Analyses of Flow Failures of Mine Tailings Impoundments, J. K. Jeyapalan, J. M. Duncan, and H. B. Seed</t>
  </si>
  <si>
    <t>Derbyshire, United Kingdom</t>
  </si>
  <si>
    <t>Williamthorpe, UK #2</t>
  </si>
  <si>
    <t>El Cobre Old Dam</t>
  </si>
  <si>
    <t>The talings failures of March 28, 1965, were from La Ligua, Chile, earthquake.  This accounts for a sigificant part of the large number of earthquakes in the period of 1960-1970.  About half of the failed dams  were abandoned, and half were lecated at operating mines. (see Villavicencio et al, 2014)</t>
  </si>
  <si>
    <t>El Cobre New Dam</t>
  </si>
  <si>
    <t>Bellavista, Chile</t>
  </si>
  <si>
    <t>Cerro Blanco de Polpaico, Chile</t>
  </si>
  <si>
    <t>El Cerrado, Chile</t>
  </si>
  <si>
    <t>Hierro Viejo, Chile</t>
  </si>
  <si>
    <t>La Patagua New Dam, Chile (La Patagua - private)</t>
  </si>
  <si>
    <t>Los Maquis No. 1</t>
  </si>
  <si>
    <t>Los Maquis No. 3</t>
  </si>
  <si>
    <t>Ramayana No. 1, Chile</t>
  </si>
  <si>
    <t>Sauce No. 1, Chile</t>
  </si>
  <si>
    <t>Sauce No. 2, Chile</t>
  </si>
  <si>
    <t>Sauce No. 3, Chile</t>
  </si>
  <si>
    <t>Sauce No. 4, Chile</t>
  </si>
  <si>
    <t>American Cyanamid, Florida #2</t>
  </si>
  <si>
    <t>Cerro Negro No. (1 of 5)</t>
  </si>
  <si>
    <t>Cracking due to EQ</t>
  </si>
  <si>
    <t>Cerro Negro No. (2 of 5)</t>
  </si>
  <si>
    <t>Cerro Negro No. (3 of 5)</t>
  </si>
  <si>
    <t>dam failied due to EQ</t>
  </si>
  <si>
    <t>El Cobre Small Dam - El Soldado (Penarroya)</t>
  </si>
  <si>
    <t>21st c</t>
  </si>
  <si>
    <t>N'yukka Creek, USSR</t>
  </si>
  <si>
    <t>Alcoa, Texas, USA</t>
  </si>
  <si>
    <t>Utah Construction, Riverton, Wyoming, USA</t>
  </si>
  <si>
    <t>Mines Development, Edgemont, South Dakota, USA</t>
  </si>
  <si>
    <t>Huogudu, Yunnan Tin Group Co., Yunnan</t>
  </si>
  <si>
    <t>American Cyanamid, Florida</t>
  </si>
  <si>
    <t>ICOLD; Beavers 2013.</t>
  </si>
  <si>
    <t>A gypsum stack dike break occurred at American Cyanamid Phosphate Complex in Brewster, Florida.  Approximately 3 billion gallons of process water were released into Hooker's Prairie.  The water was contained and limed on-site before the water was discharged into the South Prong of the Alafia River.  (An Overview of Phosphate Mining and Reclamation in Florida, Casey Beavers, University of Florida thesis, April 2013)</t>
  </si>
  <si>
    <t>Union Carbide, Maybell, Colorado, USA</t>
  </si>
  <si>
    <t>Jupille, Belgium</t>
  </si>
  <si>
    <t>Cause - Fly ash dum faulure due to removal of toe support of dump. 11 deaths, houses destroyed.</t>
  </si>
  <si>
    <t>Lower Indian Creek, MO, USA</t>
  </si>
  <si>
    <t>Union Carbide, Green River, Utah, USA</t>
  </si>
  <si>
    <t>Grootvlei, South Africa</t>
  </si>
  <si>
    <t>Unidentified, Peace River, Florida, USA 3/52</t>
  </si>
  <si>
    <t>Unidentified, Alfaria River, Florida, USA 2/52</t>
  </si>
  <si>
    <t>Unidentified, Peace River, Florida, USA 9/51</t>
  </si>
  <si>
    <t>Unidentified, Peace River, Florida 7/51</t>
  </si>
  <si>
    <t>Unidentified, Peace River, Florida, USA 2/51</t>
  </si>
  <si>
    <t>Sullivan Mine, Kimberley, BC, Canada</t>
  </si>
  <si>
    <t>Castle Dome, Arizona, USA</t>
  </si>
  <si>
    <t>Hollinger, Canada</t>
  </si>
  <si>
    <t>Captains Flat Dump 3, Australia</t>
  </si>
  <si>
    <t>Kennecott, Utah, USA</t>
  </si>
  <si>
    <t>Kennecott, Garfield, Utah, USA</t>
  </si>
  <si>
    <t>St. Joe Lead, Flat Missouri, USA</t>
  </si>
  <si>
    <t>Los Cedros, Tlalpujahua, Michoacán, México</t>
  </si>
  <si>
    <t>Macias et al, 2015</t>
  </si>
  <si>
    <t>Simmer and Jack, South Africa</t>
  </si>
  <si>
    <t>Barahona, Chile</t>
  </si>
  <si>
    <t>Unidentified, South Africa</t>
  </si>
  <si>
    <t>Agua Dulce, Sewell, VI Region, Rancagua, Chile</t>
  </si>
  <si>
    <t>Very Serious Tailings Dam Failures = multiple loss of life (~20) and/or release of ≥ 1,000,000 m3 total discharge, and/or release travel of 20 km or more</t>
  </si>
  <si>
    <t xml:space="preserve"> =======</t>
  </si>
  <si>
    <t>ICOLD DAM TYPE KEY</t>
  </si>
  <si>
    <t>DAM FILL
MATERIAL KEY</t>
  </si>
  <si>
    <t xml:space="preserve">          INCIDENT TYPE KEY</t>
  </si>
  <si>
    <t>Upstream</t>
  </si>
  <si>
    <t>1A</t>
  </si>
  <si>
    <t>Active Dam Failure</t>
  </si>
  <si>
    <t>Slope instability - static failure</t>
  </si>
  <si>
    <t>• A constant load that causes deformation up to the point a dam partially or completely fails. Often caused by partial saturation of areas of the dam that are designed to remain dry.</t>
  </si>
  <si>
    <t>Downstream</t>
  </si>
  <si>
    <t>1B</t>
  </si>
  <si>
    <t>Inactive Dam Failure</t>
  </si>
  <si>
    <t>Seepage - seepage and internal erosion</t>
  </si>
  <si>
    <t>• Erosion of dam material by water passing through areas of the dam that are designed to remain dry.</t>
  </si>
  <si>
    <t>Centerline</t>
  </si>
  <si>
    <t>2A</t>
  </si>
  <si>
    <t>Foundation - structural and foundation conditions, foundations with insufficient investigations</t>
  </si>
  <si>
    <t>• Failure related to building the dam on a surface that does not supply sufficient support for the weight of the dam.  An example is a layer of clay under a dam.</t>
  </si>
  <si>
    <t>Water retention</t>
  </si>
  <si>
    <t>Mine waste</t>
  </si>
  <si>
    <t>2B</t>
  </si>
  <si>
    <t>Overtopping</t>
  </si>
  <si>
    <t>• Water flowing over the top of a dam.  (Tailings dams are made of erodible material, and overtopping will cause erosion and failure of the dam.)</t>
  </si>
  <si>
    <t>NR</t>
  </si>
  <si>
    <t>Not reported</t>
  </si>
  <si>
    <t>Earthfill</t>
  </si>
  <si>
    <t>Structural - structural inadequacies, inadequate or failed decants</t>
  </si>
  <si>
    <t>Rockfill</t>
  </si>
  <si>
    <t>Earthquake - seismic instability</t>
  </si>
  <si>
    <t xml:space="preserve">• Dams are designed to withstand earthquakes, but if the earthquake is larger than that which was predicted, the structure can be destroyed by shaking.  </t>
  </si>
  <si>
    <t>Mine Subsidence</t>
  </si>
  <si>
    <t>• If the dam or impoundment is built over an underground mine, collapse of the underground mine workings can lead to release of the impounded tailings.</t>
  </si>
  <si>
    <t>Erosion - external erosion</t>
  </si>
  <si>
    <t>• Simple erosion of a dam face, typically due to precipitation runoff, that is not corrected and leads to a dam failure.</t>
  </si>
  <si>
    <t>Unknown</t>
  </si>
  <si>
    <t>• Many of the older dam failures that were not sufficiently documented may fall into this category.</t>
  </si>
  <si>
    <t>Very Serious Failures</t>
  </si>
  <si>
    <t>Serious Failures</t>
  </si>
  <si>
    <t>cu prod</t>
  </si>
  <si>
    <t>cugrade</t>
  </si>
  <si>
    <t>cucost</t>
  </si>
  <si>
    <t>cu price</t>
  </si>
  <si>
    <t>x axis</t>
  </si>
  <si>
    <t>Notes</t>
  </si>
  <si>
    <t>2000-09</t>
  </si>
  <si>
    <t>1990-99</t>
  </si>
  <si>
    <t>1980-89</t>
  </si>
  <si>
    <t>1970-79</t>
  </si>
  <si>
    <t>1960-69</t>
  </si>
  <si>
    <t>1950-59</t>
  </si>
  <si>
    <t>1940-49</t>
  </si>
  <si>
    <t>1930-39</t>
  </si>
  <si>
    <t>1920-29</t>
  </si>
  <si>
    <t>1910-19</t>
  </si>
  <si>
    <t>17/an/94</t>
  </si>
  <si>
    <t>liquefaction following earthquake.</t>
  </si>
  <si>
    <t>Harder&amp;Stewart 1996</t>
  </si>
  <si>
    <t>books.google.com/books?id=mDgarPrQ1_YC&amp;pg=PA383&amp;lpg=PA383&amp;dq=Bafokeng+tailings&amp;source=bl&amp;ots=rgKF0PG8jS&amp;sig=ZHuhBXlzouXT6uMa4exSS0DC96U&amp;hl=en&amp;sa=X&amp;ved=0ahUKEwjKj4OnguLMAhUMcj4KHaBwAc0Q6AEIMDAD#v=onepage&amp;q=Bafokeng%20tailings&amp;f=false (copied 9Jun16).http://www.mdpi.com/2072-4292/6/8/6790/htm</t>
  </si>
  <si>
    <t>Cu/ag/au</t>
  </si>
  <si>
    <t>annual report 2016</t>
  </si>
  <si>
    <t>ICOLD P42</t>
  </si>
  <si>
    <t>AU</t>
  </si>
  <si>
    <t>/C:/Users/Lindsay/Downloads/AGA-OP12-bra-serra-grande.pdf</t>
  </si>
  <si>
    <t>coal</t>
  </si>
  <si>
    <t>Dayton Power &amp; Light</t>
  </si>
  <si>
    <t>mycarrollnews.com/content/tetra-tech-employee-dies-ash-pond-accident-ku</t>
  </si>
  <si>
    <t>Kentucky Power &amp; Light</t>
  </si>
  <si>
    <t>SEVERITY COLOR CODE</t>
  </si>
  <si>
    <t>LOCUS OF FAILURE</t>
  </si>
  <si>
    <t>tin</t>
  </si>
  <si>
    <t>Geising/Erzgebirge, German Democratic Republic VEB Zinnerz</t>
  </si>
  <si>
    <t>Coal tip (waste rock pile) failure. Waste dumped over spring on hillside above village in Tips;  a Tip failed in 1939 burying a road, Tip 4 failed in 1944, Tip 7 failed in 1966 and slid into village  WISE has it erroneously as liquefaction failure of dam</t>
  </si>
  <si>
    <t>ICOLD bulletin 121</t>
  </si>
  <si>
    <t>Iwiny Tailings Dam, Poland</t>
  </si>
  <si>
    <t>unk</t>
  </si>
  <si>
    <t>vser</t>
  </si>
  <si>
    <t>u</t>
  </si>
  <si>
    <t>Minor Failures</t>
  </si>
  <si>
    <t>Failure of earlier liner failure repair</t>
  </si>
  <si>
    <t>lined butress installed at closure/abadonment to prevent seepage..not clear whether there was a seepage problem before</t>
  </si>
  <si>
    <t>ICOLD  Bulletin 121 P109, WISE, Rico</t>
  </si>
  <si>
    <t>ser</t>
  </si>
  <si>
    <t>minor</t>
  </si>
  <si>
    <t>Cycloned  Sand</t>
  </si>
  <si>
    <t>Kolontár Report[15]</t>
  </si>
  <si>
    <t>corpwatch.org/article.php?id=744  (accessed 1Jul16) joint failure in pipe carrying cyanide wasetwater to tsf This is possibly a larger failure, but no additional details are available.</t>
  </si>
  <si>
    <t>Coast Counity News 12/21/2017 [18}</t>
  </si>
  <si>
    <t>old unlined facilty covering 362 h  had uanuthrized release; EPA ordered reairs</t>
  </si>
  <si>
    <t>diam</t>
  </si>
  <si>
    <t>cbc.ca/news/canada/north/chiefs-to-view-massive-waste-spill-at-ekati-mine-1.703130</t>
  </si>
  <si>
    <t>4,5 million litres; sewage ipefailed overtook da..silled tailings contents</t>
  </si>
  <si>
    <t xml:space="preserve">NI </t>
  </si>
  <si>
    <t>2008-17</t>
  </si>
  <si>
    <t>1998-07</t>
  </si>
  <si>
    <t>1988-97</t>
  </si>
  <si>
    <t>Duke Energy Coal Ash Overt</t>
  </si>
  <si>
    <t>ecowatch.com/coal-ash-duke-energy-2053607683.html</t>
  </si>
  <si>
    <t>1978-87</t>
  </si>
  <si>
    <t>1968-77</t>
  </si>
  <si>
    <t>1958-67</t>
  </si>
  <si>
    <t>1948-57</t>
  </si>
  <si>
    <t>1938-47</t>
  </si>
  <si>
    <t>Deaths</t>
  </si>
  <si>
    <t># w ht</t>
  </si>
  <si>
    <t>AgAUPBZN</t>
  </si>
  <si>
    <t>canadianminingjournal.com/news/tailings-emergency-peru-wants-pond-at-coricancha-relocated/;http://www.marketwired.com/press-release/gold-hawk-provides-update-on-its-response-natural-ground-displacement-coricancha-mine-tsx-venture-cgk-860768.htm</t>
  </si>
  <si>
    <t>Coircancha, Gold Hawk, Peru  Tailings</t>
  </si>
  <si>
    <t>decade</t>
  </si>
  <si>
    <t>count by severity code</t>
  </si>
  <si>
    <t>count by severity indicators</t>
  </si>
  <si>
    <t>km</t>
  </si>
  <si>
    <t>M Cub m</t>
  </si>
  <si>
    <t>count</t>
  </si>
  <si>
    <t>m</t>
  </si>
  <si>
    <t>1928-37</t>
  </si>
  <si>
    <t>Potential Failure Condition</t>
  </si>
  <si>
    <t>Hpakant, Kachin state, Myanmar</t>
  </si>
  <si>
    <t>xaxis</t>
  </si>
  <si>
    <t>2018-2027</t>
  </si>
  <si>
    <t>predicted</t>
  </si>
  <si>
    <t>avg</t>
  </si>
  <si>
    <t>total</t>
  </si>
  <si>
    <t>release</t>
  </si>
  <si>
    <t>index</t>
  </si>
  <si>
    <t>overall</t>
  </si>
  <si>
    <t>50Mtsolids/6Mcum ponded water</t>
  </si>
  <si>
    <t>Helmsdrf Uranium,Zwckau, Saxny , Germany,Wismut Urnaium</t>
  </si>
  <si>
    <t>wiseinternational.org/nuclear-monitor/452/failure-helmsdorf-uranium-mill-tailings-dam[20]</t>
  </si>
  <si>
    <t>Mailuu-Suu #7 tailings dam (Kyrgyzstan)</t>
  </si>
  <si>
    <t>All Failures potential failures</t>
  </si>
  <si>
    <t>fail rate</t>
  </si>
  <si>
    <t>trend line</t>
  </si>
  <si>
    <t>FAILURE PREDICTIONS</t>
  </si>
  <si>
    <t>Decade</t>
  </si>
  <si>
    <t>BY DECADE 1910-2009</t>
  </si>
  <si>
    <t>1918-27</t>
  </si>
  <si>
    <t>1908-17</t>
  </si>
  <si>
    <t>Failure rate 2008-17</t>
  </si>
  <si>
    <t>Total Ore 2010-2019</t>
  </si>
  <si>
    <t>Total Ore 2015-2025</t>
  </si>
  <si>
    <t>Total Ore 2018-2027</t>
  </si>
  <si>
    <t>Release</t>
  </si>
  <si>
    <t>Runout</t>
  </si>
  <si>
    <t>Total</t>
  </si>
  <si>
    <t>average</t>
  </si>
  <si>
    <t>raw</t>
  </si>
  <si>
    <t>sum indx</t>
  </si>
  <si>
    <t>avgindx</t>
  </si>
  <si>
    <t>The 27 May 1937 catastrophic flow failure of gold tailings at Tlalpujahua, Michoacán, Mexico, J. L. Macías, P. Corona-Chávez, J. M. Sanchéz-Núñez, M. Martínez-Medina, V. H. Garduño-Monroy, L. Capra, F. García-Tenorio, and G. Cisneros-Máximo, Nat. Hazards Earth Syst. Sci., 15, 1069–1085, 2015, www.nat-hazards-earth-syst-sci.net/15/1069/2015/ .More thnan 300 deaths cited but exact number not given or available</t>
  </si>
  <si>
    <t>TSF DAM FAILURES BY DECADE 1958-2017 As Known 12/31/17</t>
  </si>
  <si>
    <t>deaths</t>
  </si>
  <si>
    <t>PL</t>
  </si>
  <si>
    <t>businesslive.co.za/story/?resource_id=SENSIN_20180105084900_18</t>
  </si>
  <si>
    <t>Compartment 2 Hernic Platinum Project (ferrochrome) South Africa</t>
  </si>
  <si>
    <t>Cumulative Release</t>
  </si>
  <si>
    <t>M cub m</t>
  </si>
  <si>
    <t xml:space="preserve">Cumulative Runout </t>
  </si>
  <si>
    <t>Public Consequence Score</t>
  </si>
  <si>
    <t>163 given as visibly affected  runout</t>
  </si>
  <si>
    <t>"Tailings flow slide polluted nearly 100 miles (160 km) of the Animas river and its tributaries; severe property damage; no injuries "</t>
  </si>
  <si>
    <t>"Sherritt International. Breach of wall in containment pond. Plume of slurry containing fine coal particles, clay and heavy metals into the Apetowun und Plate creeks and eventually the Athabasca River. $52.2 million Set aside by Sheritt for cleanup (2013 Annual Report)".  Tailings Facility Failures in 2013/2014, Caldwell, 4Nov14 undocumented description of plume 113 miles away</t>
  </si>
  <si>
    <t>Mined closed in 1982; basic surface remediation and tailings pumped into undergorund mine; high radium levels proximal to and on site; EPA program in progress 110 km runout ascrined by rico not cnsistent with release</t>
  </si>
  <si>
    <t>presentation version of above</t>
  </si>
  <si>
    <t>facility descriptors</t>
  </si>
  <si>
    <t>Failure Predictions By Actuarial Method</t>
  </si>
  <si>
    <t>2023-2027 assumes 2.5% average annual growth</t>
  </si>
  <si>
    <t>TOTAL/AVERAGE</t>
  </si>
  <si>
    <t>Actual Total Ore 2008-17</t>
  </si>
  <si>
    <t>2018-2022 by other expert predctions f total cu</t>
  </si>
  <si>
    <t>tot</t>
  </si>
  <si>
    <t>1991-2000</t>
  </si>
  <si>
    <t>ruout</t>
  </si>
  <si>
    <t>cu metal</t>
  </si>
  <si>
    <t>cu ore</t>
  </si>
  <si>
    <t>%</t>
  </si>
  <si>
    <t>M Tonnes</t>
  </si>
  <si>
    <t>M tnnes</t>
  </si>
  <si>
    <t>cucost/t</t>
  </si>
  <si>
    <t>cu price/t</t>
  </si>
  <si>
    <t>Serious</t>
  </si>
  <si>
    <t>Average</t>
  </si>
  <si>
    <t>VSerious</t>
  </si>
  <si>
    <t>Vserious</t>
  </si>
  <si>
    <t>Cuore</t>
  </si>
  <si>
    <t>Cugrade</t>
  </si>
  <si>
    <t>Cumetal</t>
  </si>
  <si>
    <t>Cuprice</t>
  </si>
  <si>
    <t>Cucost</t>
  </si>
  <si>
    <t>Jade</t>
  </si>
  <si>
    <t>Incident Number (see note)</t>
  </si>
  <si>
    <t>convert from average to euivalent of validation</t>
  </si>
  <si>
    <t>Mir Mine,(Placalnica) Sgorigrad, Bulgaria</t>
  </si>
  <si>
    <t>At least 254 dead and 35 injured; facility and mine unlicensed. mine not operating - claimed that state-owned company "sealed" TSF;clogging cause loss of permeability????</t>
  </si>
  <si>
    <t>Phosphogypsum stack failure. Biota in the Alafia River eliminated (WISE). Mulberry Phosphate had a gypsum stack dam break that resulted in the release of approximately 50 million gallons of waters into adjacent marshes and ponds. Acidic water eventually traveled down the Alafia toward Tampa Bay. Estimates of fish killed ranged from 50,000 to 3,000,000 (An Overview of Phosphate Mining and Reclamation in Florida, Casey Beavers, University of Florida thesis, April 2013).(stack = impoundment in gypsum lingo?)</t>
  </si>
  <si>
    <t xml:space="preserve"> failure of upstream-type tailings dam during M6.4 earthquake. Flow runout of about 600 meters, spill into river, croplands contaminated.</t>
  </si>
  <si>
    <r>
      <t xml:space="preserve">Mineracao Serra Grande Tailings Dam </t>
    </r>
    <r>
      <rPr>
        <b/>
        <sz val="8"/>
        <rFont val="Calibri"/>
        <family val="2"/>
        <scheme val="minor"/>
      </rPr>
      <t xml:space="preserve"> Anglo Ashanti</t>
    </r>
    <r>
      <rPr>
        <sz val="11"/>
        <rFont val="Calibri"/>
        <family val="2"/>
        <scheme val="minor"/>
      </rPr>
      <t>,State of Goias Brazil</t>
    </r>
  </si>
  <si>
    <t>Ajka Alumina Plant, Kolontár, Hungary (MAL Magyar Aluminum) #2</t>
  </si>
  <si>
    <t>Ajka Alumina Plant, Kolontár, Hungary #1</t>
  </si>
  <si>
    <t>ICOLD Bulletin 121 p 135</t>
  </si>
  <si>
    <t>ICOLD(bulletin 121 P126)</t>
  </si>
  <si>
    <t>ICOLD bulletin 121 p 111</t>
  </si>
  <si>
    <t>ICOLD Bulletn 121 p 120</t>
  </si>
  <si>
    <t>ICOLD Bulletin121 p126</t>
  </si>
  <si>
    <t>ICOLD Bulletin 121 p134</t>
  </si>
  <si>
    <t>Zletovo No. 4, Yugoslavia</t>
  </si>
  <si>
    <t>ICOLD, WISE p42</t>
  </si>
  <si>
    <t>ICOLD Bulletin121 p112</t>
  </si>
  <si>
    <t>Blight &amp; Fourie, 2004; WISE; Wikipediahttp://www.nuff.ox.ac.uk/politics/aberfan/home.htm</t>
  </si>
  <si>
    <t>ICOLD, WISE/Wood[21]/Stava Foundation (22)</t>
  </si>
  <si>
    <t>Reference Decade 1991-2000</t>
  </si>
  <si>
    <t>Overall Stats</t>
  </si>
  <si>
    <t>Overall</t>
  </si>
  <si>
    <t>P/PRAVG</t>
  </si>
  <si>
    <t>Q/QRAVG</t>
  </si>
  <si>
    <t>R/RRAVG</t>
  </si>
  <si>
    <t>SUM AH:AJ</t>
  </si>
  <si>
    <t>Magnitude Index Scores ( act/ ref decade average)</t>
  </si>
  <si>
    <t>Slip from rise in phreatic surface.caused by poorly constructed ineffectual drains.no release operations halted for 3 weeks lost revenue</t>
  </si>
  <si>
    <t>INDEX BY SEVERITY CODE</t>
  </si>
  <si>
    <t xml:space="preserve">predicted </t>
  </si>
  <si>
    <t>no records for 1918-1927</t>
  </si>
  <si>
    <t>SEVERITY CODE</t>
  </si>
  <si>
    <t>MAGNITUDE INDEX</t>
  </si>
  <si>
    <t>Tetra Tech employee workng as a contractor was killed in a slide of coal ash that was being removed from the ashpond t allow its re use</t>
  </si>
  <si>
    <t>ICL reported that on June 30 a dike partially collapsed at Pool 3, used for " accumulation" of highly acidic waste water which "surged through a dry Ashalim riverbed .. left a wake of ecological destruction more than 20 km (12 miles) long."</t>
  </si>
  <si>
    <t xml:space="preserve">A partial dam failure occurred " which flooded a fish pond downstream of approx. 27 hectares. Two persons were reported dead and one was reported missing" </t>
  </si>
  <si>
    <t xml:space="preserve"> tailings material leaked into Liang River during a  typhoon</t>
  </si>
  <si>
    <t>sinkhole appeared in a phosphogypsum stack, opening a pathway for contamined liquid into the underground.reached the Floridan Aquifer, a major drinking water resource.</t>
  </si>
  <si>
    <t>The southwest corner of its red-mud dam body was unsound had a landslide accident. dam was about 1.5km in length. (http://blogs.agu.org/landslideblog/2016/08/15/luoyang-1/) Xiangjiang Wanji Aluminium is a private alumina refinery ... established in 2005 ... annual capacity is 1.2 million tonnes of alumina. (http://az-china.com/archives/7980#)</t>
  </si>
  <si>
    <t>19 deaths. caused a partial erosion of  Santarém dam aouldeand damage  to a side wall of the Selinha dike, one of the side walls of the Germano dam Destoted village of Bento Rodriguez.  Waste discharge reached the Atlantic Ocean.</t>
  </si>
  <si>
    <t xml:space="preserve">USEPA Summary Report, EPA Internal Review </t>
  </si>
  <si>
    <t>During work by EPA a large accidental release wastewater from the Gold King Mine near Silverton, CO.</t>
  </si>
  <si>
    <t>Vancouver Sun;Bowker Wordpress unauthorized tailings deposition in old shaft</t>
  </si>
  <si>
    <t>Fundao (Germano), Minas Gerais, Brazil ,Samarco( Vale &amp; BHP)</t>
  </si>
  <si>
    <t>Queensland Nickel,Yabulu Refnery,( Clive Pamer), Townsville Australia</t>
  </si>
  <si>
    <t>04/xx/2014</t>
  </si>
  <si>
    <r>
      <t xml:space="preserve">Mineracao Serra Grande Tailings Dam </t>
    </r>
    <r>
      <rPr>
        <b/>
        <sz val="8"/>
        <rFont val="Calibri"/>
        <family val="2"/>
        <scheme val="minor"/>
      </rPr>
      <t xml:space="preserve"> </t>
    </r>
    <r>
      <rPr>
        <sz val="11"/>
        <rFont val="Calibri"/>
        <family val="2"/>
        <scheme val="minor"/>
      </rPr>
      <t>,State of Goias Brazil, (Anglo Ashanti)</t>
    </r>
  </si>
  <si>
    <t>Surigao Del Norte Placer, Philippines (#3 of 3) (Manila Mining Corp)</t>
  </si>
  <si>
    <t>Tapo Canyon Northbridge California</t>
  </si>
  <si>
    <t>Olympic Dam, Roxby Downs, South Australia,(BHP)</t>
  </si>
  <si>
    <t>DEPOSIT TYPE</t>
  </si>
  <si>
    <t xml:space="preserve">         INCIDENT CAUSE CLASSIFICATIONS (COL M)</t>
  </si>
  <si>
    <t>ICOLD INCIDENT CLASSIFICATIONS COLUMNS K-M</t>
  </si>
  <si>
    <t>• Design errors, or failure of a designed component to function as designed.  Failed decants (to drain water from the impoundment) are a common cause.</t>
  </si>
  <si>
    <t>About 50% of the entire volume of the dam flowed into the swift Mailuu-Suu River, only 30 metres (98 ft) downhill from the breach. The waste then spread about 40 kilometres (25 mi) downstream across the national border into Uzbekistan then into the heavily populated Fergana Valley. exact number of deaths not given but there were definitely multiple deaths so use the minimum criteria "3" to indicate  criteria met</t>
  </si>
  <si>
    <t>landslide above TSF washed tailings into rmac River.; Gov't ordered relocationof faclity and stopped all operatons</t>
  </si>
  <si>
    <t>WISE,SOURCEWATCH.ORG</t>
  </si>
  <si>
    <t>osha.gov/pls/imis/accidentsearch.accident_detail?id=201954740</t>
  </si>
  <si>
    <t>Tailings flowed 20 kilometers downstream the río La Ligua., active dam w water cover ( dry #1 did not fail)http://www.pnwis.org/inlandnorthwest/files/2014/11/IV-1-Tailings-Dams-They-Need-to-Stay-Here-Forever-Urlich.pdf; p12</t>
  </si>
  <si>
    <t>Anan Mike Environmental News Service[17}</t>
  </si>
  <si>
    <t>WISE,[23]</t>
  </si>
  <si>
    <t>Modern mining started in 1876 at nearby Aznalcollar; Andaluza de Piritas started open pit in 1979 after delineating recently-discovered mineralization; Boliden purchased company in 1987. Reused Existing TSF w/o study of condition or capacity</t>
  </si>
  <si>
    <t>leakage from unlined tailings impoundment into groundwater.  Up to 5 million m3 of contaminated water into the subsoil.</t>
  </si>
  <si>
    <t>dam at closed U mill feared unstable at risk of failure with high risk to of toxicity to nearby residents in event of failure.  Dam re enforced but no not clear 2 years ater whether adequate.</t>
  </si>
  <si>
    <t>leak in floor of impoundment discovered from  major seep dwnstream;dam built; captured water returned to dam</t>
  </si>
  <si>
    <t>slip " said to be caused by incompatibility between real and design values for shear characteristics of foundation soil" cured.Stabilized by toe weighting with rockfill.</t>
  </si>
  <si>
    <t>a pre existing undetected  interruption in the impermeable layer  discovered through monitoring &amp; repaired.Discovered in 1890, production ceased in 1945; mine started as open pit in 1983; earlier dumps/tails cleaned up</t>
  </si>
  <si>
    <t>higher cynaide effluent concentrations than expected overwhelmed system 3 mos after start up had reached 400gpm</t>
  </si>
  <si>
    <t>2nd occurrence(12/2/72)instablity observed in same section of earlier failure due to "perched seepage conditions along a slimes layer'</t>
  </si>
  <si>
    <t>sink hole caused by blasting/dewatering of underground mine too close to dam; dam sited over an unidentfed  deep fracture</t>
  </si>
  <si>
    <t>collapse of stream deviation tunnel located under the Tiefenbachtal tailings dam</t>
  </si>
  <si>
    <t>2 killed, 3 missing. Taililngs 8 km downstream the Córrego Taquaras stream, mud affected an area of 30 hectares (http://ie.org.br/site/ieadm/arquivos/arqnot10056.pdf)</t>
  </si>
  <si>
    <t>Silver King, Idaho, USA (#2 see incident #109 1974)</t>
  </si>
  <si>
    <t>Pico de Sao Luis, Minas Gerais, Brazil Fernandinho, Rio Acima</t>
  </si>
  <si>
    <t>Tetra Tech employee working as a contractor was killed in a slide of coal ash that was being removed from the ash pond to allow its re use</t>
  </si>
  <si>
    <t>WISE, Miranda Jose Brazil Magazine 1/11/2007</t>
  </si>
  <si>
    <t xml:space="preserve">Fonte Santa ,Freixia De Espado a Cinta, Portugal </t>
  </si>
  <si>
    <t>Mines &amp; Communities http://www.minesandcommunities.org/article.php?a=1481</t>
  </si>
  <si>
    <t>Not Included in WISE Nor is Miranda Reorted 2006 event 1.2 billion liters (1.2 million m3) of toxic water was poured out into the Pomba and Paraíba do Sul rivers. "Brazilian Rains Kill Dozens and Broken Dam Leaves, Thousands Without Shelter ," José Wilson Miranda , Brazzil Magazine, 11 January 2007</t>
  </si>
  <si>
    <t>cited for a TSF infraction in 2006 per this Brazi Magazine  account of 2007 major incident..no details given;mine shur after 2006 event per Planet Ark @ Mines &amp; Communities</t>
  </si>
  <si>
    <t>Miranda, Jose Brazil Magazine, January 11, 2007; Mines &amp; Communities (2007)</t>
  </si>
  <si>
    <t>bauxite;The mud flow left about 4000 residents of the cities of Miraí and Muriaé in the Zona da Mata homeless. Crops and pastures were destroyed and the water supply was compromised in cities in the states of Minas Gerais and Rio de Janeiro. ;see Mines &amp; Communities account for two prior event 2003, 2006; dam closed and not allowed to rebuilt after this event;fine $35million (U.S.)</t>
  </si>
  <si>
    <t>Duque, 2011[16]; Franca et. al [24]</t>
  </si>
  <si>
    <t>No Design</t>
  </si>
  <si>
    <t xml:space="preserve">clogging of spillway ( loss of permeability due to clogging);closed for 30 years..deposition of 12.9cubic hm per Franca, total loss of contents; duque &amp; Franca Release&amp;runout Estimates Do Not Agree. Franca cited here. </t>
  </si>
  <si>
    <t>Future Directions Intl., WISE</t>
  </si>
  <si>
    <t>Obed Mountain Coal Mine Alberta, Canada (Sherritt International)</t>
  </si>
  <si>
    <t>Lixi Tailings Dam(?)Taoshi, Linfen City, Xiangfen county, Shanxi province, China (Tahsan Mining Co.)</t>
  </si>
  <si>
    <t>Pb/Zn/Ag</t>
  </si>
  <si>
    <t>Laisfall(Boliden)</t>
  </si>
  <si>
    <t>tailings moraine</t>
  </si>
  <si>
    <t>ec.europa.eu/environment/waste/mining/pdf/mining_dams_seminar.pdf  p 34</t>
  </si>
  <si>
    <t>In a list of known swedish incidents as of 2001 " Uncontrolled erosion at an internal dam due to earth works resulted in high
flows into the pond downstream."</t>
  </si>
  <si>
    <t>Garpenberg</t>
  </si>
  <si>
    <t>" Leakage through the underground. Waste rock was placed on the downstream slope to stabilise the dam wall and the investigation showed that an over 100
years old pile of slag was imbedded in the foundation and crossing the dam body"</t>
  </si>
  <si>
    <t>400,000 tonnes released, "300 km of Pilcomayo river contaminated"didn't include as data pending further decsription of the runout</t>
  </si>
  <si>
    <t>Surigao del Norte Placer, Philippines (Manila Mining Corp)</t>
  </si>
  <si>
    <t>Surigao del Norte Placer, Philippines (#2 of 3) (Manila Mining Corp) 2nd event</t>
  </si>
  <si>
    <t>xx/apr/95</t>
  </si>
  <si>
    <t>pebblescience.org/pdfs/Tailings_dam.pdf</t>
  </si>
  <si>
    <t>Little Bay Newfoundland</t>
  </si>
  <si>
    <t>researchgate.net/publication/10589756_State_of_the_marine_environment_at_Little_Bay_Arm_Newfoundland_and_Labrador_Canada_10_years_after_a_do_nothing_response_to_a_mine_tailings_spill</t>
  </si>
  <si>
    <t>Chungar Peru</t>
  </si>
  <si>
    <t>miners deaths cited without a number  used average for deaths(AN319) for magnitude score</t>
  </si>
  <si>
    <t>xx/Mar/71</t>
  </si>
  <si>
    <t>acingenieros.com/descargas/pdfs/Articulo_03_Parte_03.pdf</t>
  </si>
  <si>
    <t>Table 1  Page  2 brief desription of dam&amp; cause  ofFailures In Peru</t>
  </si>
  <si>
    <t>Yauli-Yacu,Peru</t>
  </si>
  <si>
    <t>Buenaventura,Peru</t>
  </si>
  <si>
    <t>Tailings wave traveled 8 km to the city of Vratza and destroyed half of Sgorigrad village 1 km downstream, killing 488 (people.Harvey Wood 2012.This was in the original Icold Bulletn 121 compilation but with no details.  Stava Fundation &amp; Wood provided details for classifications on severity</t>
  </si>
  <si>
    <t>xx/12/61</t>
  </si>
  <si>
    <t>ICOLD Bulletin 121 P 137</t>
  </si>
  <si>
    <t>Tymawr, United Kingdon #1</t>
  </si>
  <si>
    <t>Lagoon had been formed in the toe of a pile of</t>
  </si>
  <si>
    <t>colliery waste on a valley side at an elevation of</t>
  </si>
  <si>
    <t>pipeline. The downslope bund overtopped and</t>
  </si>
  <si>
    <t>breached, releasing tailings that flowed down to</t>
  </si>
  <si>
    <t>an elevation of 65m near the Rhondda River.</t>
  </si>
  <si>
    <t>ICOLD Bulletin 121 P137, WISE</t>
  </si>
  <si>
    <t>Tymawr, United Kindom Inc#2 ( see 1961)</t>
  </si>
  <si>
    <t xml:space="preserve"> records with no information on release runouts or deaths are not given a classicication other than locus of failure as indicated by ICOLD assigned codes</t>
  </si>
  <si>
    <t>old dam had water cover ( new dam, undamged, didn't)</t>
  </si>
  <si>
    <t>SEVERITY CLASSIFICATIONS (COL A &amp; B) (Revised Bower 04/18)</t>
  </si>
  <si>
    <t>Reuters 2Jul17,Bowker LN[25]</t>
  </si>
  <si>
    <t>Report on the Immediate Causes of the Failure of the Fundão Dam, August 25, 2016; The Australian, 16Nov15, 9Jan16; Sydney Morning Herald, 14Nov15; Do the right Thing, Samarco, December 15, 2015; www.mining.com, 8Jan16Fundão Tailings Dam Review Panel, Bowker,LN [26]</t>
  </si>
  <si>
    <t>Expert Panel Report, BowkerLN[27]</t>
  </si>
  <si>
    <t>Cadia, NSW Australia, (Newcrest Mining Ltd)</t>
  </si>
  <si>
    <t>AU,CU</t>
  </si>
  <si>
    <t>WISE, Bowker,LN [28}</t>
  </si>
  <si>
    <t>Bauxite</t>
  </si>
  <si>
    <t>compartment 2 was usd for  final processing wastes from the feoorchrome facility;   Breach sealed further repairs being undertaken. Links to tw reports in Portuguese</t>
  </si>
  <si>
    <t>see very strong language at WISE on company denials that OT ocurred and murder of an environmental activst; appears to be very signifcant event with high pulic consequences ( environmental)</t>
  </si>
  <si>
    <t>*1991-2000 Total</t>
  </si>
  <si>
    <t>INDEX COMPONENT AVERAGES/SUMMARY</t>
  </si>
  <si>
    <t>BY DECADE 1928-2017</t>
  </si>
  <si>
    <t xml:space="preserve">                                  CORRELATION MATRIX 1928-2017</t>
  </si>
  <si>
    <t>FIG 1 Scaled input dataset</t>
  </si>
  <si>
    <t>DATA SET FOR CORRELATION MATRIX</t>
  </si>
  <si>
    <t>This data set dynamically updates From Changes in Main data base via sheet 2017 counts by decade</t>
  </si>
  <si>
    <t>Correlation  matrix updates automatically</t>
  </si>
  <si>
    <t>illegal practices and unauthroized dam rase per government charges.Gaoqiling tailing pool dam at Qianpai Town, Xinyi City, Guangdong. Yinyan Tin Mine Dam Failure, Zijin Mining Group, 27Dec10, (https://www.regjeringen.no/contentassets/e7016c9a7430498e8c583a533dd1ca15/rec_zijin_2012_eng.pdf, http://www.facing-finance.org/en/database/cases/zijin-mining-collapse-of-tailing-dam-kills-22-destroys-houses/)</t>
  </si>
  <si>
    <t>Barcarena, Pará, Brazil , Alunorte(Hydro Alu Norte/Norsk Hydro ASA)</t>
  </si>
  <si>
    <t>several days of unautghorized uncntrlled releases warned of inadequate capacity n 2012 &amp; ignored, complex fnancial background maintenance deferedl under BHP before transfer to Palmer in liquidation Gov't footing cleanup bill</t>
  </si>
  <si>
    <t>namibian.com.na/166987/archive-read/Husab-tailings-facility-leaked-due-to-pump-failure</t>
  </si>
  <si>
    <t>pump failure in commissioning caused overtopping initially denied by miner. Fully contained near perimter.  No release onto unlined area</t>
  </si>
  <si>
    <t>Husab, Namibia (Swakop Uranium (Taurus Minerals))</t>
  </si>
  <si>
    <r>
      <rPr>
        <sz val="8"/>
        <rFont val="Calibri"/>
        <family val="2"/>
        <scheme val="minor"/>
      </rPr>
      <t xml:space="preserve">Duke Energy on Norway Sovereign Wealth Fund  blacklist for its history of severe environmental damage  </t>
    </r>
    <r>
      <rPr>
        <u/>
        <sz val="8"/>
        <rFont val="Calibri"/>
        <family val="2"/>
        <scheme val="minor"/>
      </rPr>
      <t xml:space="preserve">  http://etikkradet.no/files/2017/05/Rec-Duke-Eng-17486.pdf </t>
    </r>
  </si>
  <si>
    <t>Highland Valley Copper, British Columbia, Canada ( Teck Resources)</t>
  </si>
  <si>
    <t>*1991-2000 is the reference decade for the magnitude of event index ( Column C)</t>
  </si>
  <si>
    <t>Marcopper Mine,Tapian Pit Marinduque Island, Philippines (#2 of 2) (Placer Dome and President Marcos)</t>
  </si>
  <si>
    <t>Inpit storage Drainage tunnel plug failed. 26 km of the Makulaquit and Boac river systems filled with tailings rendering them unusable; US$ 80 million in damage; no production after this event</t>
  </si>
  <si>
    <t>Thalanga  Mine, Queensland Australia</t>
  </si>
  <si>
    <t>Cu Pb Zn</t>
  </si>
  <si>
    <t>UTSD</t>
  </si>
  <si>
    <t>--</t>
  </si>
  <si>
    <t>xxAug2002</t>
  </si>
  <si>
    <t>imwa.info/docs/imwa_2004/IMWA2004_12_Thienenkamp.pdf</t>
  </si>
  <si>
    <t>bulkheads reaining tailings inunerground workings failed  under pressures from grundwater recharfe from- 450at closure in 1998 to -35 in 2002</t>
  </si>
  <si>
    <t>AU/AG</t>
  </si>
  <si>
    <t>Vales Point Ash Dam, Wyong (Delta), New South Wales</t>
  </si>
  <si>
    <t>Luciana Tailings Failure Satanna Spain</t>
  </si>
  <si>
    <t>broke through south dam of  north compundment but in images materal is a slump fully contaned in so. dam. Interrupted operations briefly , appears to have no public consequence; owned ad operated by Vale until 2011 sale of its interest for $1.8bn to present owner Norsk Hydro.  Long hostory ofenvionemntal &amp; social oposition, documented damages.  A bayer process buxite operation.</t>
  </si>
  <si>
    <t>static liquefaction established 2017 thorugh forensic study</t>
  </si>
  <si>
    <t>Fernadez-, 2017) (</t>
  </si>
  <si>
    <t>frontpageafricaonline.com/news/liberia-investigation-into-cyanide-spillage-finds-mng-gold-liable-of-        http://thenewslib.com/mng-gold-contaminates-creek/polluting-bong-county/</t>
  </si>
  <si>
    <t>Potential Failure Other Tailings-Related Significant Incidents w/o release(mostly 2A and 2B)</t>
  </si>
  <si>
    <t>Vedanta Aluminium Limited Smelter Ash Pond, Jharsuguda, India</t>
  </si>
  <si>
    <t>telegraphindia.com/1170908/jsp/odisha/story_171460.jsp</t>
  </si>
  <si>
    <t>115 acres of agricultural land had been covered by ash layered around 0.5 metres to 3 metres. The officials have also found evidence of severe water pollution in the Bheden river.</t>
  </si>
  <si>
    <t>castanet.net/news/Kamloops/194524/225K-gallon-spill-at-mine; https://infotel.ca/newsitem/highland-valley-copper-tailings-water-leak-under-investigation/it41667</t>
  </si>
  <si>
    <t>A 4.5-metre deep and six-metre wide trench down the face of the 140-metre high dam. Contaminated water collected ;water leak in pipe servicing TSF due to freezing.  No production interrution or interruption in use of faclity</t>
  </si>
  <si>
    <t>Failure of waste rock pile for Jade mining.</t>
  </si>
  <si>
    <t>Millintgton,Ben 12/14/16 ABC.Net; Administrator Report April 2016 [19]; https://www.townsvillebulletin.com.au/news/qni-fined-for-tailing-dam-spill/news-</t>
  </si>
  <si>
    <t>Coalmont Energy Corporation, Basin Coal Mine</t>
  </si>
  <si>
    <t>globalnews.ca/news/805234/coalmont-villagers-fuming-over-black-river/</t>
  </si>
  <si>
    <t>The coal processing plant malfunctioned Saturday, forcing plant water to be drained into a detention pond. The tailings then overflowed into an emergency pond with the material entering the Tulameen river .</t>
  </si>
  <si>
    <t>Long Lake Cotainment Ektaki Mine, Northwest Territories, CA (BHP Billiton)</t>
  </si>
  <si>
    <t>Kokoya Gold Mine,MNG Gold Mining Ltd,Monrovia,Liberia Avesoro Holding</t>
  </si>
  <si>
    <t> A joint on the main tailings returning pipe was disengaged and cyanide-laden tailings poured into the external environment. It has been reported that 30 community members who drank the water or ate the fish and lobsters suffered dizziness, headaches. stomach aches, loss of appetite, itching tongue and skin itches.</t>
  </si>
  <si>
    <t>rainforestinfo.org.au/gold/spills.htm</t>
  </si>
  <si>
    <t>A cyanide spill occurred from a new tailings dam of Canadian company Bogoso Gold Limited into the river Aprepre, which serves as drinking water for surrounding communities, as well as other rivers including Egya Nsiah, Benya and Manse. Villagers downstream found hundreds of dead fish, crabs, shrimps and other life forms floating on the river. Some members of the community harvested and ate the fish before they received information about the spillage</t>
  </si>
  <si>
    <t>Prestea Gold Mine Bogosa Gold Ltd. Ghana inc#2 ,Golden Star Resourcs</t>
  </si>
  <si>
    <t>Prestea Gold Mine Bogoso Gold Ltd. Ghana inc#1</t>
  </si>
  <si>
    <t>Cineguita, Mexico</t>
  </si>
  <si>
    <t>Pinchi Lake, BC, Canada (Teck Cominco Ltd.)</t>
  </si>
  <si>
    <t>Under Investigation as to whether tailings related; defnitely NOT  TSF itself</t>
  </si>
  <si>
    <t>B.C. Ministry of Energy &amp; Mines Incident Report # 18040-02-O7/PI NC/01 (12/6/2004); http://ammsa.com/publications/ravens-eye/nation-outraged-over-mercury-contamination</t>
  </si>
  <si>
    <t>FACILITY &amp; MINE DESCRIPTION</t>
  </si>
  <si>
    <t>WORLD MINE TAILINGS FAILURES</t>
  </si>
  <si>
    <t>TSF FAILURES BY DECADE 1958-2017 As Known 07/01/18</t>
  </si>
  <si>
    <t>ICOLD; Smith Taiilngs Disposal &amp; Liquefaction 1969</t>
  </si>
  <si>
    <t xml:space="preserve">ICOLD;Okusa et. al Liquefaction of Mine Tailings in the 1978 Izu-Oshima-Kinkai Earthquake, </t>
  </si>
  <si>
    <t>3 was a new consticted starter dam</t>
  </si>
  <si>
    <t>erupted after #1</t>
  </si>
  <si>
    <t xml:space="preserve">magnitude 7 eq . Tsf three dams reatining totalof 476,000 of tailings;A flow of about 80,000 m 3 of the dike material and tailings,The
valley looked as though it had been painted white, with splashes as high as
30 m on the leaves of forest trees. Where the valley opens to the Mochikoshi
River, the slurry had splashed up to trees on the road about 30 m above the
river bed (
with a high content of water and toxic cyanogene, passed into the valley
(which slopes at about 16 ° ), and traveled about 7--8 km along the valley and
river, causing one death and giving rise to serious environmental problems. </t>
  </si>
  <si>
    <t>Mochikoshi  Dike No 1 ( of 3), Sagami Bay Nr Izu Japan (2 of 2)</t>
  </si>
  <si>
    <t>Mochikoshi  Dike No 2 ( of 3),Sagami Bay Nr Izu Japan (2 of 2)</t>
  </si>
  <si>
    <t>Mochikoshi  Dike no 3(of 3), Sagami Bay Nr IzuJapan (2 of 2)</t>
  </si>
  <si>
    <t>ICOLD, okusa-anma 1979(28),Rico</t>
  </si>
  <si>
    <t>ICOLD, okusa-anma 1979(28)</t>
  </si>
  <si>
    <t>On Re review by Fourie &amp; others now considered to be a posible liquefaction. Dam wall breach following heavy rain, tailings traveled 4 km downstream, 17 people killed, extensive damage to residential township; No 4 TSF started in 1978 and was only 320m from nearest houses</t>
  </si>
  <si>
    <t>failed to uphold international best practice in order to avert environmental pollution.failure of liner for CIL  cyanide tainted tailings</t>
  </si>
  <si>
    <t>Fourie 2001(29),ICOLD, WISE, Rico</t>
  </si>
  <si>
    <t>Not assgnable due to lack of information on toxicity of tailings known to be associated with beneficiation process</t>
  </si>
  <si>
    <t>static liquefaction confired strongly ondicated</t>
  </si>
  <si>
    <t>.ICOLD UNEP Expert panel did not create a cause of failure code "static liquefaction".we are reviewing whether to add.</t>
  </si>
  <si>
    <t>mudslide</t>
  </si>
  <si>
    <t>Pacheco,ICOLD</t>
  </si>
  <si>
    <t>several deaths</t>
  </si>
  <si>
    <t>several deaths,</t>
  </si>
  <si>
    <t>Millpo, Peru</t>
  </si>
  <si>
    <t xml:space="preserve">asume same as "unidentofied </t>
  </si>
  <si>
    <t>" in Bulletin 121</t>
  </si>
  <si>
    <t>Almivirca,Quiruvilca, Peru</t>
  </si>
  <si>
    <t>ICOLD,http://www.acingenieros.com/descargas/pdfs/Articulo_03_Parte_03.pdf, Pacheco</t>
  </si>
  <si>
    <t>Almivirca,Quiruvilca, Peru,#2inc</t>
  </si>
  <si>
    <t>Pacheco</t>
  </si>
  <si>
    <t>Ticapampa, Alianza,Peru</t>
  </si>
  <si>
    <t>3 deaths</t>
  </si>
  <si>
    <t>mercury &amp; cyanide  contamination per Pacheco</t>
  </si>
  <si>
    <t>Caraveli,Nazca, Peru</t>
  </si>
  <si>
    <t>pacheco</t>
  </si>
  <si>
    <t>Cuajone,Peri</t>
  </si>
  <si>
    <t>23/6/2001</t>
  </si>
  <si>
    <t>Chinchan, yauliyacou Mine, Peru</t>
  </si>
  <si>
    <t>Casapalca,Minera Del Centro Peru,Huarochiri Province,Peru</t>
  </si>
  <si>
    <t>PB/ZN</t>
  </si>
  <si>
    <t>ICOLD, WISE , Blight Fourie 2004</t>
  </si>
  <si>
    <t>ICOLD, WISE, Blight Fourie 2004</t>
  </si>
  <si>
    <t>ICOLD, WISE, Rico,Blight Fourie 2004</t>
  </si>
  <si>
    <t xml:space="preserve">satic liquefaction failure follwing severl days of rain;The flow failure due to static liquefaction occurred at 18:15 on October 20, 1972. 70000 m3 of tailings were released, affected the national highway (Portmasn-Cartagena-La Union), the electricity supply, telephone communications, the train tracks between Cartagena -La Union) and destroyed the cemetery of La Union. </t>
  </si>
  <si>
    <t>WISE, Robinson(2004) (32)</t>
  </si>
  <si>
    <t xml:space="preserve">Partizansk, United Energy Systems(Dalenergo),Primorski Krai, Russia </t>
  </si>
  <si>
    <t>Unesco (32)</t>
  </si>
  <si>
    <t>unesdoc.unesco.org/images/0024/002475/247519e.pdf</t>
  </si>
  <si>
    <t>unesdoc.unesco.org/images/0024/002475/247519e.pdf;300 fisherman families lost livelihood</t>
  </si>
  <si>
    <t>Durango, Mexicou</t>
  </si>
  <si>
    <t>Minas De Bacis Mine Co, Mexico</t>
  </si>
  <si>
    <t>Bafokeng, South Africa, MorenskyTailings dam, #1 of 2</t>
  </si>
  <si>
    <t>Oldcop-Rodriguez 2006</t>
  </si>
  <si>
    <t>..04</t>
  </si>
  <si>
    <t>reached an rqulibrium 40 m from toe of dam at 4 degrees.cayse unknown</t>
  </si>
  <si>
    <t>Bafokeng, South Africa, MorenskyTailings dam (2nd occurrence)</t>
  </si>
  <si>
    <t>N</t>
  </si>
  <si>
    <t>CONTAMINACIÓN DEL RIO HUALLAGA Y DAÑOS A INFRAESTRUCTURA VIAL (100,000 TON DE RELAVES)</t>
  </si>
  <si>
    <t>Atacocha, Peru</t>
  </si>
  <si>
    <t>Gil(33)</t>
  </si>
  <si>
    <t>San Nicolas Cajmarca Peru</t>
  </si>
  <si>
    <t>CONTAMINACIÓN DEL RIO TINGO Y DAÑOS EN LA AGRICULTURA</t>
  </si>
  <si>
    <t>FIG 2 TSF DAM FAILURES BY DECADE FROM 1915 As Known 08/01/2018</t>
  </si>
  <si>
    <t>Cumulative Runout ( km)</t>
  </si>
  <si>
    <t>Avg Ht m</t>
  </si>
  <si>
    <t>Avg Storage (M cum)</t>
  </si>
  <si>
    <t>#w stor cap</t>
  </si>
  <si>
    <t>20 Most Severe Tailings Failures 1908-2017 By Public Consequence Index</t>
  </si>
  <si>
    <t>Event Date</t>
  </si>
  <si>
    <t>Raw Data On Consequence</t>
  </si>
  <si>
    <t>Public Consequence Index</t>
  </si>
  <si>
    <t>Severity</t>
  </si>
  <si>
    <t>FACILITY NAME LOCATION OWNER</t>
  </si>
  <si>
    <t>COUNTRY</t>
  </si>
  <si>
    <t>LOCUS</t>
  </si>
  <si>
    <t>MINERAL</t>
  </si>
  <si>
    <t>YEAR</t>
  </si>
  <si>
    <t>DATE</t>
  </si>
  <si>
    <t>RELEASE</t>
  </si>
  <si>
    <t>RUNOUT</t>
  </si>
  <si>
    <t>runout</t>
  </si>
  <si>
    <t>By Asessment</t>
  </si>
  <si>
    <t>Fundao-Santarem  samarco (bhp/vale)</t>
  </si>
  <si>
    <t>BRAZIL</t>
  </si>
  <si>
    <t>Mir mine, Sgorigrad, Bulgaria</t>
  </si>
  <si>
    <t>BULGARIA</t>
  </si>
  <si>
    <t>MEXICO</t>
  </si>
  <si>
    <t>ITALY</t>
  </si>
  <si>
    <t>Lixi Tailings Dam (Tahsan Mining Co.)</t>
  </si>
  <si>
    <t>CHINA</t>
  </si>
  <si>
    <t>CHILE</t>
  </si>
  <si>
    <t>PHILIPPINES</t>
  </si>
  <si>
    <t>CANADA</t>
  </si>
  <si>
    <t>USA</t>
  </si>
  <si>
    <t>U.K.</t>
  </si>
  <si>
    <t>MYANMAR</t>
  </si>
  <si>
    <t>Bafokeng, South Africa, MorenskyTailings dam</t>
  </si>
  <si>
    <t>SOUTH AFRICA</t>
  </si>
  <si>
    <t>ROMANIA</t>
  </si>
  <si>
    <t>ZAMBIA</t>
  </si>
  <si>
    <t>SPAIN</t>
  </si>
  <si>
    <t>TOTAL</t>
  </si>
  <si>
    <t>AVERAGE</t>
  </si>
  <si>
    <t>OVERALL AVERAGE 1958-2017</t>
  </si>
  <si>
    <t>reference decade 1991-2000</t>
  </si>
  <si>
    <t>WORLD MINE TAILINGS FAILURES.ORG  2018</t>
  </si>
  <si>
    <t>CU</t>
  </si>
  <si>
    <t>Mining Weekly 04/04/2018</t>
  </si>
  <si>
    <t>cu</t>
  </si>
  <si>
    <t>POR</t>
  </si>
  <si>
    <t>Antamok, Baguio, Philippines (Benguet Corp.)</t>
  </si>
  <si>
    <t>tailings spill shuts down processing $1bn impairment;http://www.soychile.cl/Copiapo/Norte-Minero/2018/03/30/525147/Filtracion-de-relave-fino-en-Caserones-fue-de-15-metros-cubicos.aspx</t>
  </si>
  <si>
    <t>Antamok Mine , TSF#3 Itogon Benguet Mining Corp,Phillipines</t>
  </si>
  <si>
    <t>wikipedia [34]</t>
  </si>
  <si>
    <t>Zn, Pb, Cu</t>
  </si>
  <si>
    <t>Brunita,Spain,Caragena, Spain (SMM Penaroya)</t>
  </si>
  <si>
    <t>Pacheco  (2004) (30),Matin-Crespo et. Al.2017 (35),WISE</t>
  </si>
  <si>
    <t>6000-8000 tons of copper ore tailing released from one of the tailing ponds due to a breach in the dike.</t>
  </si>
  <si>
    <t>National Response Center, Incident No. 975013(39),Earthworks Action 2012 (38)</t>
  </si>
  <si>
    <t>Caserones Copper Mine, Lumina Copper, Chile</t>
  </si>
  <si>
    <t>2010-2019</t>
  </si>
  <si>
    <t>2015-2024</t>
  </si>
  <si>
    <t>Huancavelica, Peru, Unidad Minera Caudalosa Chica Mine</t>
  </si>
  <si>
    <t>Sun Star August 28,2018 (41)</t>
  </si>
  <si>
    <t>Heavy rains caused a breach in the stopper boards of a penstock;2nd incident see 28 /Oct/16</t>
  </si>
  <si>
    <t xml:space="preserve">Rosebery Mine 2 5 TSF,MMG,Tasmania,Australia </t>
  </si>
  <si>
    <t>Zn/Cu/Au</t>
  </si>
  <si>
    <t>at tsf identified as high risk and scheduled for statutorily required relocation of contents and closure hurricane floods overtopped&amp; caused breach</t>
  </si>
  <si>
    <t>WISE; https://www.rfa.org/english/news/myanmar/landslide-05042018180440.html;  https://www.reuters.com/article/us-myanmar-mine/nearly-100-bodies-pulled-from-landslide-near-myanmar-jade-mine-idUSKCN0TB04M20151122#HzIpgHyQJIj0Xqgu.97</t>
  </si>
  <si>
    <t>Duke Energy,LV Sutton Power Station, Cape Fear North Carolina,unident1 of 3</t>
  </si>
  <si>
    <t>Duke Energy,LV Sutton Power Station, Cape Fear North Carolina,unident2 of 3</t>
  </si>
  <si>
    <t>at 1 of 3 unamed coal ashh ponds at LV Sutton</t>
  </si>
  <si>
    <t>Duke Energy,HF Lee Power Plant , Goldsboro, North Carolina, 3 ashponds submerged</t>
  </si>
  <si>
    <t>Mines &amp; Communities 2010  (36),WISE, McLemore et al, 2014  Guerra,Isabel 2010 (40)Wood 2012 (21)</t>
  </si>
  <si>
    <t>xx-Sep-18</t>
  </si>
  <si>
    <t>3 coal ash ponds holding 1 mllion tonnes collectively all inundated and leaking coal ash into Neuse Riveralso happened in 2016</t>
  </si>
  <si>
    <t>Waterkeeper Alliance Sept.19,2018(40); Knoblauch (41)</t>
  </si>
  <si>
    <t>at drainage pond for newly commissined tsf overtopping due to heavy rains</t>
  </si>
  <si>
    <t>L. Bennett,The Advocate 10/25/2018 (42)</t>
  </si>
  <si>
    <t>Minor Tailings Dam Failures = Engineering/facility failures w release &lt;100,000m3 other than those classified as Very Serious or Serious, no loss of life</t>
  </si>
  <si>
    <t>Serious Tailings Dam Failures = loss of life and/or release of ≥ 100,000 m3 semi-solids discharge,and or runout &gt;.9km</t>
  </si>
  <si>
    <t>Zabala et. al 2018 (43) ;Rodriguez Pacheco(44)</t>
  </si>
  <si>
    <t>Pb,ZN,Au</t>
  </si>
  <si>
    <t>wood</t>
  </si>
  <si>
    <t>pb</t>
  </si>
  <si>
    <t>no contemporaneous docuementation or images but  forensically appears to be due to rupture of decant pipe causing a satauration  and liquefaction of tailings 3 deaths reported at several sources but not clear ocurred as a result of the failure</t>
  </si>
  <si>
    <t>Castano Viejo, Argentina, Minera Castano Viejo,National Lead Company S.A.</t>
  </si>
  <si>
    <t>wise</t>
  </si>
  <si>
    <t>Huancapatí  Áncash , Peru Compañía Minera Lincuna SA (Grupo Picasso),Tailings Dam # 3</t>
  </si>
  <si>
    <t>the incident has contaminated crops, the Sipchoc creek and the Santa river</t>
  </si>
  <si>
    <t>MMG 2017 Sustainability Report</t>
  </si>
  <si>
    <t>Cu/AU</t>
  </si>
  <si>
    <t>by January 2017  10.7 km of the total 11.5  km corroded with age tailings pieline had been replaced. Corroision greater than expected to du chnaged chemistry of the tailings</t>
  </si>
  <si>
    <t>chalcocite</t>
  </si>
  <si>
    <t>CU/Au</t>
  </si>
  <si>
    <t>Sepon Mine  Western TSF Pipeline MMG as Lane Zane Minerals,Savannakhet Province Laos</t>
  </si>
  <si>
    <t>Active TSF Incident</t>
  </si>
  <si>
    <t>Inactive TSF Incident</t>
  </si>
  <si>
    <t>Groundwater Contamination from any TSF component</t>
  </si>
  <si>
    <t xml:space="preserve">Ray Mine, Eder Gulch TSF, Asarco, Hayden, AZ, USA </t>
  </si>
  <si>
    <t xml:space="preserve"> Thickened Tailings</t>
  </si>
  <si>
    <t>paste tailings</t>
  </si>
  <si>
    <t>COLOR CODING FOR TAILINGS DEPOSITION COL E</t>
  </si>
  <si>
    <t>Bloom Lake, Triangle Tailings Pond, Quebec, Canada (Cleveland Cliffs)</t>
  </si>
  <si>
    <t>Gov't of Canada Press Release 12/22/14</t>
  </si>
  <si>
    <t>Triangle Tailings dam breached  and released 200,000ms over 7 days until repaired</t>
  </si>
  <si>
    <t>xx/Jan/15</t>
  </si>
  <si>
    <t>Rosario Mine, San Luis Potosi  Mexico, Santa Cruz Silver Mining LTD.</t>
  </si>
  <si>
    <t>santacruzsilver.com/s/news_releases.asp?ReportID=692457</t>
  </si>
  <si>
    <t>Restart of past producing mne by newly formed co.; pipe faiure; runout contained by berm;company fine $180k</t>
  </si>
  <si>
    <t>1918-27*</t>
  </si>
  <si>
    <t>*</t>
  </si>
  <si>
    <t xml:space="preserve">                                 WORLD MINE TAILNGS FAILURES.ORG  </t>
  </si>
  <si>
    <t>start</t>
  </si>
  <si>
    <t>end</t>
  </si>
  <si>
    <t>cuore</t>
  </si>
  <si>
    <t>cu cost</t>
  </si>
  <si>
    <t>Column1</t>
  </si>
  <si>
    <t>Column3</t>
  </si>
  <si>
    <t>Column4</t>
  </si>
  <si>
    <t>Column5</t>
  </si>
  <si>
    <t>Column6</t>
  </si>
  <si>
    <t>Column7</t>
  </si>
  <si>
    <t>Column8</t>
  </si>
  <si>
    <t>Column9</t>
  </si>
  <si>
    <t>Column10</t>
  </si>
  <si>
    <t>Column11</t>
  </si>
  <si>
    <t>Column12</t>
  </si>
  <si>
    <t>Column13</t>
  </si>
  <si>
    <t>Column14</t>
  </si>
  <si>
    <t>Column16</t>
  </si>
  <si>
    <t>Column17</t>
  </si>
  <si>
    <t>Column18</t>
  </si>
  <si>
    <t>Column19</t>
  </si>
  <si>
    <t>Column20</t>
  </si>
  <si>
    <t>Column21</t>
  </si>
  <si>
    <t>year</t>
  </si>
  <si>
    <t>severity</t>
  </si>
  <si>
    <t>price</t>
  </si>
  <si>
    <t>failvser</t>
  </si>
  <si>
    <t>cuprice</t>
  </si>
  <si>
    <t>ANNUALIZED DECADE CORRELATION MATRIX</t>
  </si>
  <si>
    <t>1942-1951 to 2008-2017</t>
  </si>
  <si>
    <t>scaled</t>
  </si>
  <si>
    <t>vserfail</t>
  </si>
  <si>
    <t>cost</t>
  </si>
  <si>
    <t>#vser</t>
  </si>
  <si>
    <t>for chart</t>
  </si>
  <si>
    <t>https://www.namibian.com.na/166987/archive-read/Husab-tailings-facility-leaked-due-to-pump-failure</t>
  </si>
  <si>
    <t>pump failure in commissioning caused overtopping initially denied by miner. Fully contained near perimter.  release onto unlined area.</t>
  </si>
  <si>
    <t>xx/May/17</t>
  </si>
  <si>
    <t>Current as of January 13,2019</t>
  </si>
  <si>
    <t>Failure Rate/M t</t>
  </si>
  <si>
    <t>Severity Count</t>
  </si>
  <si>
    <t>Cu Ore Production</t>
  </si>
  <si>
    <t>SEVERITY COUNTS AND PRINCIPAL MINERAL ECONOMICS BY ANNUALIZED DECADES</t>
  </si>
  <si>
    <r>
      <t xml:space="preserve">Lindsay Newland Bowker </t>
    </r>
    <r>
      <rPr>
        <b/>
        <sz val="8"/>
        <color rgb="FF002060"/>
        <rFont val="Arial"/>
        <family val="2"/>
      </rPr>
      <t>WORLD MINE TAILINGS FAILURES</t>
    </r>
    <r>
      <rPr>
        <sz val="8"/>
        <color rgb="FF002060"/>
        <rFont val="Arial"/>
        <family val="2"/>
      </rPr>
      <t xml:space="preserve"> January 2019</t>
    </r>
  </si>
  <si>
    <t>Cu,Au</t>
  </si>
  <si>
    <t>seal of spring within the impoundment failed allowing taiings to flow into spring water</t>
  </si>
  <si>
    <t>http://www.oefa.gob.pe/noticias-institucionales/oefa-supervisa-derrame-de-relaves-en-cajamarca</t>
  </si>
  <si>
    <t>Cu/Au</t>
  </si>
  <si>
    <t>Cerro Crona Mine, GoldFields, Cajamarca,Peru</t>
  </si>
  <si>
    <t>Arcelor Mittal, Minorca Mine ,Minnesota</t>
  </si>
  <si>
    <t>http://content.govdelivery.com/accounts/MNPCA/bulletins/108f692?fbclid=IwAR106VETs7vwoie3PqLH6k8hplCVST2zsV6Swfaf7Gzqe0ROsinbM_d6egU</t>
  </si>
  <si>
    <t>"Between May 2013 and April 2014 leaks from the company’s tailings pipeline and a dike failure at the tailings storage basin impacted more than fifteen acres of wetland.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</si>
</sst>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d/mmm/yy;@"/>
    <numFmt numFmtId="166" formatCode="[$-409]mmm/yy;@"/>
    <numFmt numFmtId="167" formatCode="0.0"/>
    <numFmt numFmtId="168" formatCode="0.00000"/>
    <numFmt numFmtId="169" formatCode="0.000"/>
    <numFmt numFmtId="170" formatCode="&quot;$&quot;#,##0"/>
    <numFmt numFmtId="171" formatCode="#,##0.00000_);\(#,##0.00000\)"/>
    <numFmt numFmtId="172" formatCode="[$-409]d\-mmm\-yy;@"/>
    <numFmt numFmtId="173" formatCode="#,##0;[Red]#,##0"/>
    <numFmt numFmtId="174" formatCode="&quot;$&quot;#,##0.00"/>
  </numFmts>
  <fonts count="8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1"/>
      <color theme="1"/>
      <name val="Calibri"/>
      <family val="2"/>
      <scheme val="minor"/>
    </font>
    <font>
      <sz val="10"/>
      <name val="Arial"/>
      <family val="2"/>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sz val="11"/>
      <color rgb="FF0000FF"/>
      <name val="Calibri"/>
      <family val="2"/>
      <scheme val="minor"/>
    </font>
    <font>
      <sz val="11"/>
      <color rgb="FFFF0000"/>
      <name val="Calibri"/>
      <family val="2"/>
      <scheme val="minor"/>
    </font>
    <font>
      <sz val="10"/>
      <name val="Calibri"/>
      <family val="2"/>
      <scheme val="minor"/>
    </font>
    <font>
      <sz val="9"/>
      <name val="Calibri"/>
      <family val="2"/>
      <scheme val="minor"/>
    </font>
    <font>
      <sz val="8"/>
      <name val="Calibri"/>
      <family val="2"/>
      <scheme val="minor"/>
    </font>
    <font>
      <sz val="11"/>
      <name val="Arial"/>
      <family val="2"/>
    </font>
    <font>
      <sz val="9"/>
      <name val="Arial"/>
      <family val="2"/>
    </font>
    <font>
      <b/>
      <u/>
      <sz val="11"/>
      <name val="Calibri"/>
      <family val="2"/>
      <scheme val="minor"/>
    </font>
    <font>
      <sz val="10"/>
      <color rgb="FF0000FF"/>
      <name val="Calibri"/>
      <family val="2"/>
      <scheme val="minor"/>
    </font>
    <font>
      <b/>
      <sz val="10"/>
      <name val="Arial"/>
      <family val="2"/>
    </font>
    <font>
      <b/>
      <sz val="11"/>
      <color theme="3"/>
      <name val="Calibri"/>
      <family val="2"/>
      <scheme val="minor"/>
    </font>
    <font>
      <b/>
      <sz val="9"/>
      <color theme="3"/>
      <name val="Calibri"/>
      <family val="2"/>
      <scheme val="minor"/>
    </font>
    <font>
      <b/>
      <sz val="9"/>
      <name val="Calibri"/>
      <family val="2"/>
      <scheme val="minor"/>
    </font>
    <font>
      <b/>
      <u/>
      <sz val="9"/>
      <name val="Calibri"/>
      <family val="2"/>
      <scheme val="minor"/>
    </font>
    <font>
      <b/>
      <u/>
      <sz val="9"/>
      <color theme="3"/>
      <name val="Calibri"/>
      <family val="2"/>
      <scheme val="minor"/>
    </font>
    <font>
      <i/>
      <sz val="11"/>
      <name val="Calibri"/>
      <family val="2"/>
      <scheme val="minor"/>
    </font>
    <font>
      <u/>
      <sz val="10"/>
      <color theme="10"/>
      <name val="Arial"/>
      <family val="2"/>
    </font>
    <font>
      <b/>
      <sz val="11"/>
      <color rgb="FFFF0000"/>
      <name val="Calibri"/>
      <family val="2"/>
      <scheme val="minor"/>
    </font>
    <font>
      <sz val="10"/>
      <color rgb="FFFF0000"/>
      <name val="Arial"/>
      <family val="2"/>
    </font>
    <font>
      <b/>
      <sz val="10"/>
      <color rgb="FF002060"/>
      <name val="Arial"/>
      <family val="2"/>
    </font>
    <font>
      <b/>
      <sz val="14"/>
      <color rgb="FF002060"/>
      <name val="Arial"/>
      <family val="2"/>
    </font>
    <font>
      <b/>
      <sz val="12"/>
      <color rgb="FF002060"/>
      <name val="Arial"/>
      <family val="2"/>
    </font>
    <font>
      <sz val="8"/>
      <color theme="1"/>
      <name val="Arial"/>
      <family val="2"/>
    </font>
    <font>
      <sz val="10"/>
      <color rgb="FF002060"/>
      <name val="Arial"/>
      <family val="2"/>
    </font>
    <font>
      <b/>
      <sz val="10"/>
      <color rgb="FF002060"/>
      <name val="Calibri"/>
      <family val="2"/>
      <scheme val="minor"/>
    </font>
    <font>
      <b/>
      <sz val="11"/>
      <color rgb="FF002060"/>
      <name val="Calibri"/>
      <family val="2"/>
      <scheme val="minor"/>
    </font>
    <font>
      <sz val="11"/>
      <color rgb="FF002060"/>
      <name val="Calibri"/>
      <family val="2"/>
      <scheme val="minor"/>
    </font>
    <font>
      <b/>
      <sz val="9"/>
      <color rgb="FF002060"/>
      <name val="Calibri"/>
      <family val="2"/>
      <scheme val="minor"/>
    </font>
    <font>
      <b/>
      <sz val="8"/>
      <color rgb="FF002060"/>
      <name val="Calibri"/>
      <family val="2"/>
      <scheme val="minor"/>
    </font>
    <font>
      <sz val="11"/>
      <name val="Calibri"/>
      <family val="2"/>
    </font>
    <font>
      <b/>
      <sz val="12"/>
      <color rgb="FF002060"/>
      <name val="Calibri"/>
      <family val="2"/>
      <scheme val="minor"/>
    </font>
    <font>
      <b/>
      <sz val="10"/>
      <color rgb="FF0070C0"/>
      <name val="Arial"/>
      <family val="2"/>
    </font>
    <font>
      <b/>
      <sz val="10"/>
      <color theme="1"/>
      <name val="Palatino Linotype"/>
      <family val="1"/>
    </font>
    <font>
      <sz val="10"/>
      <color theme="1"/>
      <name val="Palatino Linotype"/>
      <family val="1"/>
    </font>
    <font>
      <b/>
      <sz val="11"/>
      <color theme="1"/>
      <name val="Palatino Linotype"/>
      <family val="1"/>
    </font>
    <font>
      <sz val="11"/>
      <color theme="1"/>
      <name val="Palatino Linotype"/>
      <family val="1"/>
    </font>
    <font>
      <u/>
      <sz val="10"/>
      <name val="Arial"/>
      <family val="2"/>
    </font>
    <font>
      <sz val="10"/>
      <name val="Times New Roman"/>
      <family val="1"/>
    </font>
    <font>
      <sz val="9"/>
      <name val="Calibri"/>
      <family val="2"/>
    </font>
    <font>
      <b/>
      <sz val="14"/>
      <name val="Calibri"/>
      <family val="2"/>
      <scheme val="minor"/>
    </font>
    <font>
      <b/>
      <sz val="8"/>
      <name val="Calibri"/>
      <family val="2"/>
      <scheme val="minor"/>
    </font>
    <font>
      <sz val="10"/>
      <name val="Calibri"/>
      <family val="2"/>
    </font>
    <font>
      <b/>
      <sz val="9"/>
      <name val="Calibri"/>
      <family val="2"/>
    </font>
    <font>
      <sz val="12"/>
      <name val="Times New Roman"/>
      <family val="1"/>
    </font>
    <font>
      <u/>
      <sz val="8"/>
      <name val="Arial"/>
      <family val="2"/>
    </font>
    <font>
      <sz val="8"/>
      <name val="Arial"/>
      <family val="2"/>
    </font>
    <font>
      <sz val="8"/>
      <name val="Times New Roman"/>
      <family val="1"/>
    </font>
    <font>
      <sz val="8"/>
      <name val="Calibri"/>
      <family val="2"/>
    </font>
    <font>
      <b/>
      <sz val="8"/>
      <name val="Arial"/>
      <family val="2"/>
    </font>
    <font>
      <sz val="11"/>
      <color rgb="FF000000"/>
      <name val="Calibri"/>
      <family val="2"/>
      <scheme val="minor"/>
    </font>
    <font>
      <u/>
      <sz val="8"/>
      <name val="Calibri"/>
      <family val="2"/>
      <scheme val="minor"/>
    </font>
    <font>
      <sz val="8"/>
      <color rgb="FF4A4A4A"/>
      <name val="Calibri"/>
      <family val="2"/>
      <scheme val="minor"/>
    </font>
    <font>
      <sz val="8"/>
      <color rgb="FF000000"/>
      <name val="Verdana"/>
      <family val="2"/>
    </font>
    <font>
      <b/>
      <sz val="16"/>
      <name val="Calibri"/>
      <family val="2"/>
      <scheme val="minor"/>
    </font>
    <font>
      <sz val="20"/>
      <name val="Calibri"/>
      <family val="2"/>
      <scheme val="minor"/>
    </font>
    <font>
      <b/>
      <sz val="20"/>
      <color theme="3"/>
      <name val="Calibri"/>
      <family val="2"/>
      <scheme val="minor"/>
    </font>
    <font>
      <sz val="12"/>
      <color rgb="FFFF0000"/>
      <name val="Arial"/>
      <family val="2"/>
    </font>
    <font>
      <b/>
      <sz val="10"/>
      <color rgb="FF002060"/>
      <name val="Palatino Linotype"/>
      <family val="1"/>
    </font>
    <font>
      <b/>
      <sz val="10"/>
      <color rgb="FF00B0F0"/>
      <name val="Palatino Linotype"/>
      <family val="1"/>
    </font>
    <font>
      <b/>
      <sz val="10"/>
      <name val="Palatino Linotype"/>
      <family val="1"/>
    </font>
    <font>
      <sz val="10"/>
      <name val="Palatino Linotype"/>
      <family val="1"/>
    </font>
    <font>
      <sz val="10"/>
      <color rgb="FF0000FF"/>
      <name val="Palatino Linotype"/>
      <family val="1"/>
    </font>
    <font>
      <sz val="9"/>
      <color rgb="FF212121"/>
      <name val="Calibri"/>
      <family val="2"/>
    </font>
    <font>
      <sz val="10"/>
      <color rgb="FF000000"/>
      <name val="Calibri"/>
      <family val="2"/>
      <scheme val="minor"/>
    </font>
    <font>
      <sz val="9"/>
      <color rgb="FF000000"/>
      <name val="Calibri"/>
      <family val="2"/>
      <scheme val="minor"/>
    </font>
    <font>
      <sz val="8"/>
      <color theme="1"/>
      <name val="Calibri"/>
      <family val="2"/>
      <scheme val="minor"/>
    </font>
    <font>
      <u/>
      <sz val="8"/>
      <color theme="10"/>
      <name val="Calibri"/>
      <family val="2"/>
      <scheme val="minor"/>
    </font>
    <font>
      <sz val="10"/>
      <color theme="1"/>
      <name val="Arial"/>
      <family val="2"/>
    </font>
    <font>
      <sz val="9"/>
      <color theme="1"/>
      <name val="Calibri"/>
      <family val="2"/>
      <scheme val="minor"/>
    </font>
    <font>
      <b/>
      <sz val="8"/>
      <color rgb="FF002060"/>
      <name val="Arial"/>
      <family val="2"/>
    </font>
    <font>
      <b/>
      <sz val="9"/>
      <color rgb="FF002060"/>
      <name val="Arial"/>
      <family val="2"/>
    </font>
    <font>
      <sz val="9"/>
      <color theme="1"/>
      <name val="Arial"/>
      <family val="2"/>
    </font>
    <font>
      <sz val="8"/>
      <color rgb="FF00206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tint="-0.14999847407452621"/>
        <bgColor rgb="FF0000FF"/>
      </patternFill>
    </fill>
    <fill>
      <patternFill patternType="solid">
        <fgColor rgb="FF4472C4"/>
        <bgColor indexed="64"/>
      </patternFill>
    </fill>
    <fill>
      <patternFill patternType="solid">
        <fgColor theme="2"/>
        <bgColor indexed="64"/>
      </patternFill>
    </fill>
    <fill>
      <patternFill patternType="solid">
        <fgColor rgb="FFFFEFBD"/>
        <bgColor indexed="64"/>
      </patternFill>
    </fill>
    <fill>
      <patternFill patternType="solid">
        <fgColor rgb="FFC5E4ED"/>
        <bgColor indexed="64"/>
      </patternFill>
    </fill>
    <fill>
      <patternFill patternType="solid">
        <fgColor rgb="FFB9FFFF"/>
        <bgColor indexed="64"/>
      </patternFill>
    </fill>
    <fill>
      <patternFill patternType="solid">
        <fgColor rgb="FF203764"/>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bgColor rgb="FF0000FF"/>
      </patternFill>
    </fill>
    <fill>
      <patternFill patternType="solid">
        <fgColor theme="0"/>
        <bgColor indexed="64"/>
      </patternFill>
    </fill>
    <fill>
      <patternFill patternType="solid">
        <fgColor theme="8" tint="-0.249977111117893"/>
        <bgColor rgb="FFFF0000"/>
      </patternFill>
    </fill>
    <fill>
      <patternFill patternType="solid">
        <fgColor theme="8" tint="-0.249977111117893"/>
        <bgColor indexed="64"/>
      </patternFill>
    </fill>
    <fill>
      <patternFill patternType="solid">
        <fgColor theme="4"/>
        <bgColor indexed="64"/>
      </patternFill>
    </fill>
    <fill>
      <patternFill patternType="solid">
        <fgColor theme="6" tint="0.79998168889431442"/>
        <bgColor indexed="64"/>
      </patternFill>
    </fill>
    <fill>
      <patternFill patternType="solid">
        <fgColor rgb="FF002060"/>
        <bgColor indexed="64"/>
      </patternFill>
    </fill>
    <fill>
      <patternFill patternType="solid">
        <fgColor theme="8"/>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3"/>
        <bgColor indexed="64"/>
      </patternFill>
    </fill>
    <fill>
      <patternFill patternType="solid">
        <fgColor rgb="FFFCFEB4"/>
        <bgColor indexed="64"/>
      </patternFill>
    </fill>
    <fill>
      <patternFill patternType="solid">
        <fgColor rgb="FFEDECBE"/>
        <bgColor indexed="64"/>
      </patternFill>
    </fill>
    <fill>
      <patternFill patternType="solid">
        <fgColor rgb="FFFAFD77"/>
        <bgColor indexed="64"/>
      </patternFill>
    </fill>
    <fill>
      <patternFill patternType="solid">
        <fgColor rgb="FFFCFEAC"/>
        <bgColor indexed="64"/>
      </patternFill>
    </fill>
    <fill>
      <patternFill patternType="solid">
        <fgColor rgb="FFE6FFF6"/>
        <bgColor indexed="64"/>
      </patternFill>
    </fill>
    <fill>
      <patternFill patternType="solid">
        <fgColor rgb="FFE8D0DC"/>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249977111117893"/>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diagonal/>
    </border>
    <border>
      <left style="thick">
        <color indexed="64"/>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ck">
        <color rgb="FF002060"/>
      </left>
      <right/>
      <top/>
      <bottom style="medium">
        <color indexed="64"/>
      </bottom>
      <diagonal/>
    </border>
    <border>
      <left/>
      <right/>
      <top/>
      <bottom style="medium">
        <color indexed="64"/>
      </bottom>
      <diagonal/>
    </border>
    <border>
      <left/>
      <right style="thick">
        <color rgb="FF002060"/>
      </right>
      <top/>
      <bottom style="medium">
        <color indexed="64"/>
      </bottom>
      <diagonal/>
    </border>
    <border>
      <left style="thick">
        <color rgb="FF002060"/>
      </left>
      <right/>
      <top/>
      <bottom/>
      <diagonal/>
    </border>
    <border>
      <left/>
      <right style="thick">
        <color rgb="FF002060"/>
      </right>
      <top/>
      <bottom/>
      <diagonal/>
    </border>
    <border>
      <left/>
      <right style="double">
        <color rgb="FF002060"/>
      </right>
      <top/>
      <bottom/>
      <diagonal/>
    </border>
    <border>
      <left style="double">
        <color rgb="FF002060"/>
      </left>
      <right/>
      <top/>
      <bottom style="medium">
        <color indexed="64"/>
      </bottom>
      <diagonal/>
    </border>
    <border>
      <left style="thick">
        <color rgb="FF002060"/>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rgb="FF002060"/>
      </right>
      <top style="medium">
        <color indexed="64"/>
      </top>
      <bottom style="medium">
        <color indexed="64"/>
      </bottom>
      <diagonal/>
    </border>
    <border>
      <left/>
      <right style="double">
        <color rgb="FF002060"/>
      </right>
      <top style="medium">
        <color indexed="64"/>
      </top>
      <bottom style="medium">
        <color indexed="64"/>
      </bottom>
      <diagonal/>
    </border>
    <border>
      <left style="double">
        <color rgb="FF002060"/>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5" fillId="0" borderId="0"/>
    <xf numFmtId="0" fontId="6" fillId="0" borderId="0"/>
    <xf numFmtId="41" fontId="5" fillId="0" borderId="0" applyFont="0" applyFill="0" applyBorder="0" applyAlignment="0" applyProtection="0"/>
    <xf numFmtId="0" fontId="28" fillId="0" borderId="0" applyNumberFormat="0" applyFill="0" applyBorder="0" applyAlignment="0" applyProtection="0"/>
    <xf numFmtId="0" fontId="2" fillId="0" borderId="0"/>
    <xf numFmtId="41" fontId="2" fillId="0" borderId="0" applyFont="0" applyFill="0" applyBorder="0" applyAlignment="0" applyProtection="0"/>
    <xf numFmtId="0" fontId="1" fillId="0" borderId="0"/>
    <xf numFmtId="0" fontId="28" fillId="0" borderId="0" applyNumberFormat="0" applyFill="0" applyBorder="0" applyAlignment="0" applyProtection="0">
      <alignment vertical="top"/>
      <protection locked="0"/>
    </xf>
    <xf numFmtId="41" fontId="1" fillId="0" borderId="0" applyFont="0" applyFill="0" applyBorder="0" applyAlignment="0" applyProtection="0"/>
    <xf numFmtId="0" fontId="1" fillId="0" borderId="0"/>
    <xf numFmtId="44" fontId="79" fillId="0" borderId="0" applyFont="0" applyFill="0" applyBorder="0" applyAlignment="0" applyProtection="0"/>
  </cellStyleXfs>
  <cellXfs count="757">
    <xf numFmtId="0" fontId="0" fillId="0" borderId="0" xfId="0"/>
    <xf numFmtId="0" fontId="8" fillId="0" borderId="5" xfId="1" applyFont="1" applyFill="1" applyBorder="1"/>
    <xf numFmtId="0" fontId="9" fillId="3" borderId="5" xfId="2" applyFont="1" applyFill="1" applyBorder="1" applyAlignment="1">
      <alignment horizontal="center" textRotation="90" wrapText="1"/>
    </xf>
    <xf numFmtId="0" fontId="8" fillId="2" borderId="5" xfId="1" applyFont="1" applyFill="1" applyBorder="1" applyAlignment="1">
      <alignment horizontal="center"/>
    </xf>
    <xf numFmtId="0" fontId="10" fillId="2" borderId="5" xfId="1" applyFont="1" applyFill="1" applyBorder="1" applyAlignment="1">
      <alignment horizontal="center"/>
    </xf>
    <xf numFmtId="0" fontId="7" fillId="3" borderId="5" xfId="2" applyFont="1" applyFill="1" applyBorder="1" applyAlignment="1">
      <alignment horizontal="center" wrapText="1"/>
    </xf>
    <xf numFmtId="0" fontId="7" fillId="2" borderId="5" xfId="0" applyFont="1" applyFill="1" applyBorder="1" applyAlignment="1">
      <alignment horizontal="center" wrapText="1"/>
    </xf>
    <xf numFmtId="0" fontId="7" fillId="2" borderId="5" xfId="0" applyFont="1" applyFill="1" applyBorder="1" applyAlignment="1">
      <alignment horizontal="center"/>
    </xf>
    <xf numFmtId="0" fontId="7" fillId="2" borderId="5" xfId="1" applyFont="1" applyFill="1" applyBorder="1" applyAlignment="1">
      <alignment horizontal="center" wrapText="1"/>
    </xf>
    <xf numFmtId="0" fontId="12" fillId="4" borderId="5" xfId="1" applyFont="1" applyFill="1" applyBorder="1" applyAlignment="1">
      <alignment horizontal="center" vertical="center"/>
    </xf>
    <xf numFmtId="0" fontId="8" fillId="0" borderId="5" xfId="1" applyFont="1" applyFill="1" applyBorder="1" applyAlignment="1">
      <alignment horizontal="center"/>
    </xf>
    <xf numFmtId="0" fontId="12" fillId="7" borderId="5" xfId="1" applyFont="1" applyFill="1" applyBorder="1" applyAlignment="1">
      <alignment horizontal="center" vertical="center"/>
    </xf>
    <xf numFmtId="0" fontId="12" fillId="8" borderId="5" xfId="1" applyFont="1" applyFill="1" applyBorder="1" applyAlignment="1">
      <alignment horizontal="center" vertical="center"/>
    </xf>
    <xf numFmtId="0" fontId="8" fillId="9" borderId="5" xfId="1" applyFont="1" applyFill="1" applyBorder="1" applyAlignment="1">
      <alignment horizontal="center" vertical="center"/>
    </xf>
    <xf numFmtId="0" fontId="15" fillId="10" borderId="5" xfId="0" applyFont="1" applyFill="1" applyBorder="1" applyAlignment="1">
      <alignment horizontal="left" vertical="center" wrapText="1"/>
    </xf>
    <xf numFmtId="0" fontId="8" fillId="5" borderId="5" xfId="1" applyFont="1" applyFill="1" applyBorder="1"/>
    <xf numFmtId="0" fontId="8" fillId="13" borderId="5" xfId="1" applyFont="1" applyFill="1" applyBorder="1"/>
    <xf numFmtId="0" fontId="17" fillId="0" borderId="5" xfId="0" applyFont="1" applyFill="1" applyBorder="1"/>
    <xf numFmtId="0" fontId="8" fillId="0" borderId="5" xfId="1" applyFont="1" applyFill="1" applyBorder="1" applyAlignment="1">
      <alignment horizontal="left" vertical="center"/>
    </xf>
    <xf numFmtId="0" fontId="8" fillId="0" borderId="5" xfId="1" applyFont="1" applyFill="1" applyBorder="1" applyAlignment="1">
      <alignment horizontal="center" vertical="center"/>
    </xf>
    <xf numFmtId="0" fontId="8" fillId="0" borderId="4" xfId="1" applyFont="1" applyFill="1" applyBorder="1"/>
    <xf numFmtId="0" fontId="8" fillId="0" borderId="0" xfId="1" applyFont="1" applyFill="1" applyBorder="1"/>
    <xf numFmtId="0" fontId="8" fillId="5" borderId="0" xfId="1" applyFont="1" applyFill="1" applyBorder="1"/>
    <xf numFmtId="0" fontId="8" fillId="0" borderId="5" xfId="1" applyFont="1" applyBorder="1" applyAlignment="1">
      <alignment vertical="center" wrapText="1"/>
    </xf>
    <xf numFmtId="0" fontId="8" fillId="0" borderId="5" xfId="1" applyFont="1" applyBorder="1" applyAlignment="1">
      <alignment horizontal="center" vertical="center"/>
    </xf>
    <xf numFmtId="0" fontId="5" fillId="0" borderId="5" xfId="1" applyBorder="1" applyAlignment="1">
      <alignment horizontal="center" vertical="center"/>
    </xf>
    <xf numFmtId="0" fontId="5" fillId="0" borderId="5" xfId="1" applyBorder="1" applyAlignment="1">
      <alignment horizontal="right" vertical="center"/>
    </xf>
    <xf numFmtId="0" fontId="6" fillId="0" borderId="5" xfId="0" applyFont="1" applyFill="1" applyBorder="1" applyAlignment="1">
      <alignment vertical="center"/>
    </xf>
    <xf numFmtId="0" fontId="0" fillId="0" borderId="5" xfId="0" applyBorder="1" applyAlignment="1">
      <alignment horizontal="center" vertical="center"/>
    </xf>
    <xf numFmtId="0" fontId="6" fillId="0" borderId="5" xfId="0" applyFont="1" applyBorder="1" applyAlignment="1">
      <alignment vertical="center"/>
    </xf>
    <xf numFmtId="0" fontId="15" fillId="0" borderId="5" xfId="0" applyFont="1" applyFill="1" applyBorder="1" applyAlignment="1">
      <alignment horizontal="left" vertical="center" wrapText="1"/>
    </xf>
    <xf numFmtId="0" fontId="15" fillId="0" borderId="5" xfId="1" applyFont="1" applyBorder="1" applyAlignment="1">
      <alignment vertical="center" wrapText="1"/>
    </xf>
    <xf numFmtId="0" fontId="8" fillId="0" borderId="0" xfId="1" applyFont="1" applyBorder="1" applyAlignment="1">
      <alignment vertical="center" wrapText="1"/>
    </xf>
    <xf numFmtId="0" fontId="15" fillId="0" borderId="5" xfId="1" applyFont="1" applyFill="1" applyBorder="1" applyAlignment="1">
      <alignment horizontal="left" vertical="center" wrapText="1"/>
    </xf>
    <xf numFmtId="0" fontId="8" fillId="0" borderId="5" xfId="1" applyFont="1" applyBorder="1" applyAlignment="1">
      <alignment horizontal="center" vertical="center" wrapText="1"/>
    </xf>
    <xf numFmtId="0" fontId="8" fillId="0" borderId="5"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6" fillId="0" borderId="0" xfId="0" applyFont="1" applyFill="1" applyBorder="1" applyAlignment="1">
      <alignment vertical="center"/>
    </xf>
    <xf numFmtId="0" fontId="8" fillId="0" borderId="0" xfId="1" applyFont="1" applyBorder="1" applyAlignment="1">
      <alignment vertical="center"/>
    </xf>
    <xf numFmtId="0" fontId="15" fillId="0" borderId="0" xfId="1" applyFont="1" applyFill="1" applyBorder="1" applyAlignment="1">
      <alignment horizontal="left" vertical="center" wrapText="1"/>
    </xf>
    <xf numFmtId="0" fontId="15" fillId="0" borderId="0" xfId="1" applyFont="1" applyBorder="1" applyAlignment="1">
      <alignment vertical="center" wrapText="1"/>
    </xf>
    <xf numFmtId="0" fontId="8" fillId="0" borderId="0" xfId="1" applyFont="1" applyFill="1" applyBorder="1" applyAlignment="1">
      <alignment vertical="center"/>
    </xf>
    <xf numFmtId="0" fontId="7" fillId="0" borderId="0" xfId="1" applyFont="1" applyFill="1" applyBorder="1" applyAlignment="1">
      <alignment horizontal="center" vertical="center"/>
    </xf>
    <xf numFmtId="0" fontId="14" fillId="0" borderId="0" xfId="2" applyFont="1" applyAlignment="1">
      <alignment vertical="center" wrapText="1"/>
    </xf>
    <xf numFmtId="0" fontId="11" fillId="14" borderId="0" xfId="2" applyFont="1" applyFill="1" applyBorder="1" applyAlignment="1"/>
    <xf numFmtId="0" fontId="11" fillId="14" borderId="0" xfId="2" applyFont="1" applyFill="1" applyBorder="1" applyAlignment="1">
      <alignment wrapText="1"/>
    </xf>
    <xf numFmtId="0" fontId="6" fillId="0" borderId="0" xfId="2" applyFont="1" applyAlignment="1">
      <alignment horizontal="center" vertical="center" wrapText="1"/>
    </xf>
    <xf numFmtId="0" fontId="14" fillId="15" borderId="0" xfId="2" applyFont="1" applyFill="1" applyBorder="1" applyAlignment="1">
      <alignment vertical="center"/>
    </xf>
    <xf numFmtId="0" fontId="11" fillId="15" borderId="0" xfId="2" applyFont="1" applyFill="1" applyBorder="1" applyAlignment="1">
      <alignment horizontal="center" vertical="center"/>
    </xf>
    <xf numFmtId="0" fontId="14" fillId="15" borderId="0" xfId="2" applyFont="1" applyFill="1" applyAlignment="1">
      <alignment vertical="center"/>
    </xf>
    <xf numFmtId="0" fontId="15" fillId="0" borderId="0" xfId="1" applyFont="1" applyFill="1" applyBorder="1" applyAlignment="1">
      <alignment horizontal="center" vertical="center" wrapText="1"/>
    </xf>
    <xf numFmtId="0" fontId="6" fillId="0" borderId="0" xfId="0" applyFont="1" applyAlignment="1">
      <alignment horizontal="center" vertical="center" wrapText="1"/>
    </xf>
    <xf numFmtId="0" fontId="25" fillId="5" borderId="6" xfId="1" applyFont="1" applyFill="1" applyBorder="1" applyAlignment="1">
      <alignment horizontal="center" vertical="center"/>
    </xf>
    <xf numFmtId="0" fontId="26" fillId="5" borderId="6" xfId="1" applyFont="1" applyFill="1" applyBorder="1" applyAlignment="1">
      <alignment horizontal="center" vertical="center"/>
    </xf>
    <xf numFmtId="0" fontId="26" fillId="5" borderId="8" xfId="1" applyFont="1" applyFill="1" applyBorder="1" applyAlignment="1">
      <alignment horizontal="center" vertical="center"/>
    </xf>
    <xf numFmtId="0" fontId="26" fillId="5" borderId="8" xfId="1" applyFont="1" applyFill="1" applyBorder="1" applyAlignment="1">
      <alignment horizontal="left" vertical="center"/>
    </xf>
    <xf numFmtId="167" fontId="8" fillId="0" borderId="5" xfId="1" applyNumberFormat="1" applyFont="1" applyBorder="1" applyAlignment="1">
      <alignment horizontal="center" vertical="center"/>
    </xf>
    <xf numFmtId="0" fontId="6" fillId="0" borderId="5" xfId="0" applyFont="1" applyBorder="1" applyAlignment="1">
      <alignment horizontal="center" vertical="center"/>
    </xf>
    <xf numFmtId="167" fontId="8" fillId="0" borderId="5" xfId="0" applyNumberFormat="1" applyFont="1" applyBorder="1" applyAlignment="1">
      <alignment horizontal="center" vertical="center"/>
    </xf>
    <xf numFmtId="0" fontId="22" fillId="5" borderId="5" xfId="1" applyFont="1" applyFill="1" applyBorder="1" applyAlignment="1">
      <alignment horizontal="right" vertical="center"/>
    </xf>
    <xf numFmtId="2" fontId="8"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7" fontId="20" fillId="0" borderId="5" xfId="0" applyNumberFormat="1" applyFont="1" applyBorder="1" applyAlignment="1">
      <alignment horizontal="left" vertical="center"/>
    </xf>
    <xf numFmtId="0" fontId="5" fillId="0" borderId="5" xfId="0" applyFont="1" applyBorder="1" applyAlignment="1">
      <alignment horizontal="center" vertical="center"/>
    </xf>
    <xf numFmtId="0" fontId="17" fillId="0" borderId="0" xfId="0" applyFont="1" applyAlignment="1">
      <alignment horizontal="center" vertical="center"/>
    </xf>
    <xf numFmtId="0" fontId="17" fillId="0" borderId="0" xfId="0" applyFont="1" applyFill="1" applyAlignment="1">
      <alignment horizontal="center" vertical="center"/>
    </xf>
    <xf numFmtId="0" fontId="17" fillId="0" borderId="0" xfId="0" applyFont="1"/>
    <xf numFmtId="0" fontId="27" fillId="0" borderId="0" xfId="1" applyFont="1" applyFill="1" applyBorder="1" applyAlignment="1">
      <alignment horizontal="center" vertical="center" wrapText="1"/>
    </xf>
    <xf numFmtId="0" fontId="8" fillId="0" borderId="5" xfId="1" applyFont="1" applyFill="1" applyBorder="1" applyAlignment="1">
      <alignment horizontal="right" vertical="center"/>
    </xf>
    <xf numFmtId="0" fontId="0" fillId="0" borderId="5" xfId="0" applyBorder="1" applyAlignment="1">
      <alignment vertical="center"/>
    </xf>
    <xf numFmtId="0" fontId="8" fillId="0" borderId="0" xfId="1" applyFont="1" applyBorder="1" applyAlignment="1">
      <alignment horizontal="center" vertical="center"/>
    </xf>
    <xf numFmtId="0" fontId="6" fillId="0" borderId="0" xfId="0" applyFont="1" applyBorder="1" applyAlignment="1">
      <alignment horizontal="center" vertical="center" wrapText="1"/>
    </xf>
    <xf numFmtId="165" fontId="6" fillId="0" borderId="5" xfId="0" applyNumberFormat="1" applyFont="1" applyFill="1" applyBorder="1" applyAlignment="1">
      <alignment horizontal="center" vertical="center" wrapText="1"/>
    </xf>
    <xf numFmtId="0" fontId="8" fillId="0" borderId="0" xfId="1" applyFont="1" applyAlignment="1">
      <alignment horizontal="center" vertical="center"/>
    </xf>
    <xf numFmtId="0" fontId="8" fillId="0" borderId="0" xfId="1" applyFont="1"/>
    <xf numFmtId="0" fontId="11" fillId="3" borderId="5" xfId="2" applyFont="1" applyFill="1" applyBorder="1" applyAlignment="1">
      <alignment horizontal="center" textRotation="90" wrapText="1"/>
    </xf>
    <xf numFmtId="0" fontId="16" fillId="15" borderId="0" xfId="2" applyFont="1" applyFill="1" applyBorder="1" applyAlignment="1">
      <alignment vertical="center"/>
    </xf>
    <xf numFmtId="167" fontId="0" fillId="0" borderId="0" xfId="0" applyNumberFormat="1"/>
    <xf numFmtId="2" fontId="0" fillId="0" borderId="0" xfId="0" applyNumberFormat="1"/>
    <xf numFmtId="3" fontId="0" fillId="0" borderId="0" xfId="0" applyNumberFormat="1"/>
    <xf numFmtId="0" fontId="6" fillId="16" borderId="0" xfId="2" applyFont="1" applyFill="1" applyBorder="1" applyAlignment="1">
      <alignment vertical="center"/>
    </xf>
    <xf numFmtId="0" fontId="21" fillId="16" borderId="0" xfId="2" applyFont="1" applyFill="1" applyBorder="1" applyAlignment="1">
      <alignment vertical="center"/>
    </xf>
    <xf numFmtId="0" fontId="18" fillId="17" borderId="0" xfId="2" applyFont="1" applyFill="1"/>
    <xf numFmtId="0" fontId="11" fillId="14" borderId="0" xfId="2" applyFont="1" applyFill="1" applyBorder="1" applyAlignment="1">
      <alignment horizontal="right"/>
    </xf>
    <xf numFmtId="0" fontId="15" fillId="18" borderId="0" xfId="1" applyFont="1" applyFill="1" applyBorder="1" applyAlignment="1">
      <alignment horizontal="left" vertical="center" wrapText="1"/>
    </xf>
    <xf numFmtId="0" fontId="15" fillId="18" borderId="0" xfId="1" applyFont="1" applyFill="1" applyBorder="1" applyAlignment="1">
      <alignment horizontal="center" vertical="center" wrapText="1"/>
    </xf>
    <xf numFmtId="0" fontId="30" fillId="0" borderId="5" xfId="0" applyFont="1" applyBorder="1" applyAlignment="1">
      <alignment horizontal="left" vertical="center"/>
    </xf>
    <xf numFmtId="0" fontId="29" fillId="0" borderId="5" xfId="1" applyFont="1" applyFill="1" applyBorder="1" applyAlignment="1">
      <alignment horizontal="center" vertical="center"/>
    </xf>
    <xf numFmtId="0" fontId="23" fillId="11" borderId="5" xfId="1" applyFont="1" applyFill="1" applyBorder="1" applyAlignment="1">
      <alignment horizontal="center" vertical="center" wrapText="1"/>
    </xf>
    <xf numFmtId="0" fontId="8" fillId="5" borderId="5" xfId="1" applyFont="1" applyFill="1" applyBorder="1" applyAlignment="1">
      <alignment horizontal="center" vertical="center"/>
    </xf>
    <xf numFmtId="1" fontId="0" fillId="0" borderId="0" xfId="0" applyNumberFormat="1"/>
    <xf numFmtId="3" fontId="0" fillId="19" borderId="0" xfId="0" applyNumberFormat="1" applyFill="1"/>
    <xf numFmtId="0" fontId="0" fillId="0" borderId="9" xfId="0" applyBorder="1"/>
    <xf numFmtId="0" fontId="0" fillId="20" borderId="0" xfId="0" applyFill="1"/>
    <xf numFmtId="0" fontId="0" fillId="20" borderId="9" xfId="0" applyFill="1" applyBorder="1"/>
    <xf numFmtId="0" fontId="0" fillId="21" borderId="0" xfId="0" applyFill="1"/>
    <xf numFmtId="0" fontId="0" fillId="0" borderId="0" xfId="0" applyFill="1"/>
    <xf numFmtId="0" fontId="34" fillId="0" borderId="0" xfId="0" applyFont="1"/>
    <xf numFmtId="3" fontId="0" fillId="22" borderId="0" xfId="0" applyNumberFormat="1" applyFill="1"/>
    <xf numFmtId="0" fontId="12" fillId="7" borderId="6" xfId="1" applyFont="1" applyFill="1" applyBorder="1" applyAlignment="1">
      <alignment horizontal="center" vertical="center"/>
    </xf>
    <xf numFmtId="3" fontId="5" fillId="0" borderId="5" xfId="1" applyNumberFormat="1" applyFont="1" applyFill="1" applyBorder="1" applyAlignment="1">
      <alignment horizontal="right" vertical="center"/>
    </xf>
    <xf numFmtId="3" fontId="0" fillId="0" borderId="14" xfId="0" applyNumberFormat="1" applyBorder="1" applyAlignment="1">
      <alignment horizontal="right"/>
    </xf>
    <xf numFmtId="3" fontId="37" fillId="0" borderId="6" xfId="1" applyNumberFormat="1" applyFont="1" applyFill="1" applyBorder="1" applyAlignment="1">
      <alignment horizontal="center" vertical="center"/>
    </xf>
    <xf numFmtId="0" fontId="8" fillId="9" borderId="6" xfId="1" applyFont="1" applyFill="1" applyBorder="1" applyAlignment="1">
      <alignment horizontal="center" vertical="center"/>
    </xf>
    <xf numFmtId="0" fontId="12" fillId="8" borderId="15" xfId="1" applyFont="1" applyFill="1" applyBorder="1" applyAlignment="1">
      <alignment horizontal="center" vertical="center"/>
    </xf>
    <xf numFmtId="0" fontId="8" fillId="0" borderId="2" xfId="1" applyFont="1" applyFill="1" applyBorder="1" applyAlignment="1">
      <alignment horizontal="right" vertical="center"/>
    </xf>
    <xf numFmtId="3" fontId="37" fillId="0" borderId="10" xfId="1" applyNumberFormat="1" applyFont="1" applyFill="1" applyBorder="1" applyAlignment="1">
      <alignment horizontal="center" vertical="center"/>
    </xf>
    <xf numFmtId="1" fontId="5" fillId="0" borderId="4" xfId="1" applyNumberFormat="1" applyFont="1" applyFill="1" applyBorder="1" applyAlignment="1">
      <alignment horizontal="right" vertical="center"/>
    </xf>
    <xf numFmtId="0" fontId="5" fillId="0" borderId="10" xfId="1" applyFont="1" applyFill="1" applyBorder="1" applyAlignment="1">
      <alignment horizontal="center" vertical="center"/>
    </xf>
    <xf numFmtId="0" fontId="5" fillId="0" borderId="4" xfId="1" applyFont="1" applyFill="1" applyBorder="1" applyAlignment="1">
      <alignment horizontal="right" vertical="center"/>
    </xf>
    <xf numFmtId="3" fontId="0" fillId="0" borderId="17" xfId="0" applyNumberFormat="1" applyBorder="1" applyAlignment="1">
      <alignment horizontal="right"/>
    </xf>
    <xf numFmtId="0" fontId="39" fillId="11" borderId="13" xfId="1" applyFont="1" applyFill="1" applyBorder="1" applyAlignment="1">
      <alignment horizontal="center" vertical="center" wrapText="1"/>
    </xf>
    <xf numFmtId="0" fontId="39" fillId="11" borderId="12" xfId="1" applyFont="1" applyFill="1" applyBorder="1" applyAlignment="1">
      <alignment horizontal="center" vertical="center" wrapText="1"/>
    </xf>
    <xf numFmtId="3" fontId="40" fillId="11" borderId="16" xfId="1" applyNumberFormat="1" applyFont="1" applyFill="1" applyBorder="1" applyAlignment="1">
      <alignment horizontal="center" vertical="center" wrapText="1"/>
    </xf>
    <xf numFmtId="3" fontId="39" fillId="11" borderId="13" xfId="1" applyNumberFormat="1" applyFont="1" applyFill="1" applyBorder="1" applyAlignment="1">
      <alignment horizontal="center" vertical="center" wrapText="1"/>
    </xf>
    <xf numFmtId="0" fontId="12" fillId="4" borderId="6" xfId="1" applyFont="1" applyFill="1" applyBorder="1" applyAlignment="1">
      <alignment horizontal="center" vertical="center"/>
    </xf>
    <xf numFmtId="0" fontId="23" fillId="11" borderId="13" xfId="1" applyFont="1" applyFill="1" applyBorder="1" applyAlignment="1">
      <alignment horizontal="center" vertical="center" wrapText="1"/>
    </xf>
    <xf numFmtId="0" fontId="39" fillId="11" borderId="16" xfId="1" applyFont="1" applyFill="1" applyBorder="1" applyAlignment="1">
      <alignment horizontal="center" vertical="center" wrapText="1"/>
    </xf>
    <xf numFmtId="0" fontId="41" fillId="0" borderId="5" xfId="0" applyFont="1" applyBorder="1" applyAlignment="1">
      <alignment horizontal="right" vertical="center"/>
    </xf>
    <xf numFmtId="0" fontId="8" fillId="0" borderId="1" xfId="1" applyFont="1" applyFill="1" applyBorder="1" applyAlignment="1">
      <alignment horizontal="right" vertical="center"/>
    </xf>
    <xf numFmtId="0" fontId="8" fillId="0" borderId="18" xfId="1" applyFont="1" applyFill="1" applyBorder="1" applyAlignment="1">
      <alignment horizontal="right" vertical="center"/>
    </xf>
    <xf numFmtId="3" fontId="39" fillId="11" borderId="20" xfId="1" applyNumberFormat="1" applyFont="1" applyFill="1" applyBorder="1" applyAlignment="1">
      <alignment horizontal="center" vertical="center" wrapText="1"/>
    </xf>
    <xf numFmtId="0" fontId="0" fillId="0" borderId="19" xfId="0" applyBorder="1"/>
    <xf numFmtId="3" fontId="0" fillId="0" borderId="21" xfId="0" applyNumberFormat="1" applyBorder="1"/>
    <xf numFmtId="0" fontId="41" fillId="0" borderId="21" xfId="0" applyFont="1" applyBorder="1" applyAlignment="1">
      <alignment horizontal="right" vertical="center"/>
    </xf>
    <xf numFmtId="3" fontId="0" fillId="0" borderId="22" xfId="0" applyNumberFormat="1" applyBorder="1" applyAlignment="1">
      <alignment horizontal="right"/>
    </xf>
    <xf numFmtId="3" fontId="0" fillId="0" borderId="23" xfId="0" applyNumberFormat="1" applyBorder="1" applyAlignment="1">
      <alignment horizontal="right"/>
    </xf>
    <xf numFmtId="0" fontId="22" fillId="11" borderId="24" xfId="1" applyFont="1" applyFill="1" applyBorder="1" applyAlignment="1">
      <alignment vertical="center"/>
    </xf>
    <xf numFmtId="0" fontId="8" fillId="5" borderId="25" xfId="1" applyFont="1" applyFill="1" applyBorder="1" applyAlignment="1">
      <alignment vertical="center"/>
    </xf>
    <xf numFmtId="0" fontId="22" fillId="5" borderId="26" xfId="1" applyFont="1" applyFill="1" applyBorder="1" applyAlignment="1">
      <alignment horizontal="right" vertical="center"/>
    </xf>
    <xf numFmtId="0" fontId="22" fillId="5" borderId="27" xfId="1" applyFont="1" applyFill="1" applyBorder="1" applyAlignment="1">
      <alignment horizontal="right" vertical="center"/>
    </xf>
    <xf numFmtId="3" fontId="22" fillId="5" borderId="28" xfId="1" applyNumberFormat="1" applyFont="1" applyFill="1" applyBorder="1" applyAlignment="1">
      <alignment horizontal="right" vertical="center"/>
    </xf>
    <xf numFmtId="3" fontId="8" fillId="0" borderId="30" xfId="1" applyNumberFormat="1" applyFont="1" applyFill="1" applyBorder="1" applyAlignment="1">
      <alignment horizontal="right" vertical="center"/>
    </xf>
    <xf numFmtId="3" fontId="8" fillId="0" borderId="31" xfId="1" applyNumberFormat="1" applyFont="1" applyFill="1" applyBorder="1" applyAlignment="1">
      <alignment horizontal="right" vertical="center"/>
    </xf>
    <xf numFmtId="3" fontId="0" fillId="0" borderId="32" xfId="0" applyNumberFormat="1" applyBorder="1" applyAlignment="1">
      <alignment horizontal="right"/>
    </xf>
    <xf numFmtId="3" fontId="0" fillId="0" borderId="33" xfId="0" applyNumberFormat="1" applyBorder="1" applyAlignment="1">
      <alignment horizontal="right"/>
    </xf>
    <xf numFmtId="0" fontId="31" fillId="0" borderId="9" xfId="0" applyFont="1" applyBorder="1"/>
    <xf numFmtId="3" fontId="0" fillId="24" borderId="0" xfId="0" applyNumberFormat="1" applyFill="1"/>
    <xf numFmtId="3" fontId="31" fillId="0" borderId="0" xfId="0" applyNumberFormat="1" applyFont="1"/>
    <xf numFmtId="168" fontId="43" fillId="0" borderId="0" xfId="0" applyNumberFormat="1" applyFont="1"/>
    <xf numFmtId="168" fontId="31" fillId="0" borderId="0" xfId="0" applyNumberFormat="1" applyFont="1"/>
    <xf numFmtId="0" fontId="8" fillId="0" borderId="1" xfId="1" applyFont="1" applyFill="1" applyBorder="1" applyAlignment="1">
      <alignment horizontal="center" vertical="center"/>
    </xf>
    <xf numFmtId="0" fontId="22" fillId="5" borderId="5" xfId="1" applyFont="1" applyFill="1" applyBorder="1" applyAlignment="1">
      <alignment horizontal="center" vertical="center"/>
    </xf>
    <xf numFmtId="3" fontId="4" fillId="22" borderId="0" xfId="0" applyNumberFormat="1" applyFont="1" applyFill="1"/>
    <xf numFmtId="3" fontId="8" fillId="0" borderId="5" xfId="0" applyNumberFormat="1" applyFont="1" applyBorder="1" applyAlignment="1">
      <alignment horizontal="center" vertical="center"/>
    </xf>
    <xf numFmtId="3" fontId="4" fillId="0" borderId="0" xfId="0" applyNumberFormat="1" applyFont="1"/>
    <xf numFmtId="169" fontId="10" fillId="2" borderId="5" xfId="1" applyNumberFormat="1" applyFont="1" applyFill="1" applyBorder="1" applyAlignment="1">
      <alignment horizontal="center"/>
    </xf>
    <xf numFmtId="169" fontId="0" fillId="0" borderId="0" xfId="0" applyNumberFormat="1"/>
    <xf numFmtId="0" fontId="38" fillId="11" borderId="15" xfId="1" applyFont="1" applyFill="1" applyBorder="1" applyAlignment="1">
      <alignment horizontal="center" vertical="center"/>
    </xf>
    <xf numFmtId="0" fontId="42" fillId="0" borderId="0" xfId="1" applyFont="1" applyFill="1" applyBorder="1" applyAlignment="1">
      <alignment horizontal="center" vertical="center"/>
    </xf>
    <xf numFmtId="0" fontId="31" fillId="0" borderId="0" xfId="0" applyFont="1" applyBorder="1" applyAlignment="1">
      <alignment horizontal="right" vertical="center"/>
    </xf>
    <xf numFmtId="0" fontId="38" fillId="11" borderId="15" xfId="1" applyFont="1" applyFill="1" applyBorder="1" applyAlignment="1">
      <alignment horizontal="center" vertical="center"/>
    </xf>
    <xf numFmtId="0" fontId="38" fillId="11" borderId="7" xfId="1" applyFont="1" applyFill="1" applyBorder="1" applyAlignment="1">
      <alignment horizontal="center" vertical="center"/>
    </xf>
    <xf numFmtId="0" fontId="42" fillId="0" borderId="0" xfId="1" applyFont="1" applyFill="1" applyBorder="1" applyAlignment="1">
      <alignment horizontal="center" vertical="center"/>
    </xf>
    <xf numFmtId="0" fontId="40" fillId="11" borderId="12" xfId="1" applyFont="1" applyFill="1" applyBorder="1" applyAlignment="1">
      <alignment horizontal="center" vertical="center" wrapText="1"/>
    </xf>
    <xf numFmtId="0" fontId="40" fillId="11" borderId="16" xfId="1" applyFont="1" applyFill="1" applyBorder="1" applyAlignment="1">
      <alignment horizontal="center" vertical="center" wrapText="1"/>
    </xf>
    <xf numFmtId="3" fontId="0" fillId="0" borderId="2" xfId="0" applyNumberFormat="1" applyBorder="1"/>
    <xf numFmtId="0" fontId="31" fillId="0" borderId="0" xfId="0" applyFont="1" applyAlignment="1">
      <alignment horizontal="right"/>
    </xf>
    <xf numFmtId="0" fontId="22" fillId="0" borderId="27" xfId="1" applyFont="1" applyFill="1" applyBorder="1" applyAlignment="1">
      <alignment horizontal="right" vertical="center"/>
    </xf>
    <xf numFmtId="43" fontId="0" fillId="0" borderId="0" xfId="0" applyNumberFormat="1"/>
    <xf numFmtId="3" fontId="39" fillId="11" borderId="0" xfId="1" applyNumberFormat="1" applyFont="1" applyFill="1" applyBorder="1" applyAlignment="1">
      <alignment horizontal="center" vertical="center" wrapText="1"/>
    </xf>
    <xf numFmtId="0" fontId="22" fillId="5" borderId="0" xfId="1" applyFont="1" applyFill="1" applyBorder="1" applyAlignment="1">
      <alignment horizontal="right" vertical="center"/>
    </xf>
    <xf numFmtId="0" fontId="41" fillId="0" borderId="8" xfId="0" applyFont="1" applyFill="1" applyBorder="1" applyAlignment="1">
      <alignment horizontal="right" vertical="center"/>
    </xf>
    <xf numFmtId="6" fontId="5" fillId="0" borderId="5" xfId="1" applyNumberFormat="1" applyBorder="1" applyAlignment="1">
      <alignment horizontal="center" vertical="center"/>
    </xf>
    <xf numFmtId="6" fontId="5" fillId="0" borderId="5" xfId="1" applyNumberFormat="1" applyBorder="1" applyAlignment="1">
      <alignment horizontal="right" vertical="center"/>
    </xf>
    <xf numFmtId="0" fontId="3" fillId="0" borderId="5" xfId="1" applyFont="1" applyBorder="1" applyAlignment="1">
      <alignment horizontal="right" vertical="center"/>
    </xf>
    <xf numFmtId="1" fontId="8" fillId="0" borderId="5" xfId="0" applyNumberFormat="1" applyFont="1" applyBorder="1" applyAlignment="1">
      <alignment horizontal="center" vertical="center"/>
    </xf>
    <xf numFmtId="169" fontId="45" fillId="0" borderId="0" xfId="0" applyNumberFormat="1" applyFont="1"/>
    <xf numFmtId="169" fontId="44" fillId="0" borderId="0" xfId="0" applyNumberFormat="1" applyFont="1"/>
    <xf numFmtId="169" fontId="47" fillId="0" borderId="0" xfId="0" applyNumberFormat="1" applyFont="1"/>
    <xf numFmtId="169" fontId="44" fillId="0" borderId="7" xfId="0" applyNumberFormat="1" applyFont="1" applyBorder="1"/>
    <xf numFmtId="169" fontId="47" fillId="0" borderId="7" xfId="0" applyNumberFormat="1" applyFont="1" applyBorder="1"/>
    <xf numFmtId="169" fontId="8" fillId="0" borderId="5" xfId="1" applyNumberFormat="1" applyFont="1" applyFill="1" applyBorder="1"/>
    <xf numFmtId="2" fontId="8" fillId="0" borderId="5" xfId="1" applyNumberFormat="1" applyFont="1" applyFill="1" applyBorder="1"/>
    <xf numFmtId="0" fontId="7" fillId="2" borderId="6" xfId="0" applyFont="1" applyFill="1" applyBorder="1" applyAlignment="1">
      <alignment horizontal="center" wrapText="1"/>
    </xf>
    <xf numFmtId="0" fontId="7" fillId="2" borderId="1" xfId="0" applyFont="1" applyFill="1" applyBorder="1" applyAlignment="1">
      <alignment horizontal="center"/>
    </xf>
    <xf numFmtId="0" fontId="8" fillId="0" borderId="4" xfId="1" applyFont="1" applyFill="1" applyBorder="1" applyAlignment="1">
      <alignment horizontal="center"/>
    </xf>
    <xf numFmtId="0" fontId="24" fillId="2" borderId="5" xfId="1" applyFont="1" applyFill="1" applyBorder="1" applyAlignment="1">
      <alignment horizontal="left" wrapText="1"/>
    </xf>
    <xf numFmtId="0" fontId="8" fillId="0" borderId="5" xfId="1" applyFont="1" applyBorder="1" applyAlignment="1">
      <alignment horizontal="right" vertical="center"/>
    </xf>
    <xf numFmtId="0" fontId="6" fillId="0" borderId="5" xfId="0" applyFont="1" applyFill="1" applyBorder="1"/>
    <xf numFmtId="0" fontId="8" fillId="15" borderId="5" xfId="1" applyFont="1" applyFill="1" applyBorder="1" applyAlignment="1">
      <alignment horizontal="center" vertical="center"/>
    </xf>
    <xf numFmtId="1" fontId="8" fillId="0" borderId="5" xfId="1" applyNumberFormat="1" applyFont="1" applyFill="1" applyBorder="1" applyAlignment="1">
      <alignment horizontal="center" vertical="center"/>
    </xf>
    <xf numFmtId="0" fontId="6" fillId="0" borderId="0" xfId="0" applyFont="1"/>
    <xf numFmtId="0" fontId="6" fillId="0" borderId="0" xfId="0" applyFont="1" applyFill="1" applyBorder="1"/>
    <xf numFmtId="0" fontId="14" fillId="0" borderId="5" xfId="1" applyFont="1" applyFill="1" applyBorder="1"/>
    <xf numFmtId="0" fontId="8" fillId="0" borderId="0" xfId="1" applyFont="1" applyFill="1"/>
    <xf numFmtId="0" fontId="7" fillId="0" borderId="5" xfId="1" applyFont="1" applyBorder="1" applyAlignment="1">
      <alignment horizontal="center" vertical="center"/>
    </xf>
    <xf numFmtId="0" fontId="15" fillId="0" borderId="5" xfId="1" applyFont="1" applyFill="1" applyBorder="1" applyAlignment="1">
      <alignment vertical="center"/>
    </xf>
    <xf numFmtId="0" fontId="7" fillId="0" borderId="5" xfId="1" applyFont="1" applyFill="1" applyBorder="1" applyAlignment="1">
      <alignment horizontal="center" vertical="center"/>
    </xf>
    <xf numFmtId="0" fontId="8" fillId="0" borderId="5" xfId="1" applyFont="1" applyBorder="1" applyAlignment="1">
      <alignment vertical="center"/>
    </xf>
    <xf numFmtId="0" fontId="8" fillId="0" borderId="5" xfId="1" applyFont="1" applyFill="1" applyBorder="1" applyAlignment="1">
      <alignment vertical="center"/>
    </xf>
    <xf numFmtId="0" fontId="8" fillId="0" borderId="7" xfId="1" applyFont="1" applyBorder="1"/>
    <xf numFmtId="0" fontId="8" fillId="0" borderId="7" xfId="1" applyFont="1" applyBorder="1" applyAlignment="1">
      <alignment vertical="center"/>
    </xf>
    <xf numFmtId="0" fontId="8" fillId="0" borderId="0" xfId="1" applyFont="1" applyBorder="1" applyAlignment="1">
      <alignment horizontal="right" vertical="center"/>
    </xf>
    <xf numFmtId="0" fontId="8" fillId="0" borderId="7" xfId="1" applyFont="1" applyFill="1" applyBorder="1"/>
    <xf numFmtId="0" fontId="8" fillId="0" borderId="0" xfId="1" applyFont="1" applyBorder="1"/>
    <xf numFmtId="0" fontId="6" fillId="18" borderId="0" xfId="2" applyFont="1" applyFill="1"/>
    <xf numFmtId="0" fontId="14" fillId="18" borderId="0" xfId="2" applyFont="1" applyFill="1" applyAlignment="1">
      <alignment vertical="center" wrapText="1"/>
    </xf>
    <xf numFmtId="0" fontId="14" fillId="18" borderId="0" xfId="2" applyFont="1" applyFill="1" applyAlignment="1">
      <alignment vertical="center"/>
    </xf>
    <xf numFmtId="0" fontId="6" fillId="17" borderId="0" xfId="2" applyFont="1" applyFill="1"/>
    <xf numFmtId="0" fontId="6" fillId="0" borderId="0" xfId="2" applyFont="1"/>
    <xf numFmtId="0" fontId="6" fillId="0" borderId="0" xfId="2" applyFont="1" applyAlignment="1">
      <alignment horizontal="center"/>
    </xf>
    <xf numFmtId="0" fontId="6" fillId="15" borderId="0" xfId="2" applyFont="1" applyFill="1"/>
    <xf numFmtId="0" fontId="6" fillId="0" borderId="0" xfId="2" applyFont="1" applyFill="1"/>
    <xf numFmtId="0" fontId="55" fillId="0" borderId="0" xfId="0" applyFont="1" applyAlignment="1">
      <alignment vertical="center"/>
    </xf>
    <xf numFmtId="0" fontId="14" fillId="16" borderId="0" xfId="2" applyFont="1" applyFill="1" applyBorder="1" applyAlignment="1">
      <alignment vertical="center"/>
    </xf>
    <xf numFmtId="0" fontId="55" fillId="17" borderId="0" xfId="0" applyFont="1" applyFill="1" applyAlignment="1">
      <alignment vertical="center"/>
    </xf>
    <xf numFmtId="0" fontId="14" fillId="0" borderId="0" xfId="0" applyFont="1" applyAlignment="1">
      <alignment vertical="center" wrapText="1"/>
    </xf>
    <xf numFmtId="0" fontId="27" fillId="0" borderId="0" xfId="1" applyFont="1" applyFill="1" applyBorder="1" applyAlignment="1">
      <alignment horizontal="right" vertical="center" wrapText="1"/>
    </xf>
    <xf numFmtId="0" fontId="27" fillId="0" borderId="0" xfId="1" applyFont="1" applyFill="1" applyBorder="1" applyAlignment="1">
      <alignment horizontal="right" vertical="center"/>
    </xf>
    <xf numFmtId="0" fontId="6" fillId="0" borderId="0" xfId="0" applyFont="1" applyAlignment="1">
      <alignment vertical="center"/>
    </xf>
    <xf numFmtId="0" fontId="18" fillId="0" borderId="0" xfId="0" applyFont="1" applyAlignment="1">
      <alignment vertical="center" wrapText="1"/>
    </xf>
    <xf numFmtId="0" fontId="7" fillId="2" borderId="6" xfId="0" applyFont="1" applyFill="1" applyBorder="1" applyAlignment="1">
      <alignment horizontal="center"/>
    </xf>
    <xf numFmtId="0" fontId="8" fillId="0" borderId="1" xfId="1" applyFont="1" applyFill="1" applyBorder="1"/>
    <xf numFmtId="2" fontId="8" fillId="0" borderId="1" xfId="1" applyNumberFormat="1" applyFont="1" applyFill="1" applyBorder="1"/>
    <xf numFmtId="2" fontId="10" fillId="2" borderId="1" xfId="1" applyNumberFormat="1" applyFont="1" applyFill="1" applyBorder="1" applyAlignment="1">
      <alignment horizontal="center"/>
    </xf>
    <xf numFmtId="0" fontId="8" fillId="0" borderId="6" xfId="1" applyFont="1" applyFill="1" applyBorder="1"/>
    <xf numFmtId="2" fontId="8" fillId="0" borderId="36" xfId="1" applyNumberFormat="1" applyFont="1" applyFill="1" applyBorder="1"/>
    <xf numFmtId="2" fontId="8" fillId="0" borderId="13" xfId="1" applyNumberFormat="1" applyFont="1" applyFill="1" applyBorder="1"/>
    <xf numFmtId="2" fontId="8" fillId="0" borderId="37" xfId="1" applyNumberFormat="1" applyFont="1" applyFill="1" applyBorder="1"/>
    <xf numFmtId="2" fontId="10" fillId="2" borderId="13" xfId="1" applyNumberFormat="1" applyFont="1" applyFill="1" applyBorder="1" applyAlignment="1">
      <alignment horizontal="right"/>
    </xf>
    <xf numFmtId="2" fontId="10" fillId="0" borderId="5" xfId="1" applyNumberFormat="1" applyFont="1" applyFill="1" applyBorder="1" applyAlignment="1">
      <alignment horizontal="right"/>
    </xf>
    <xf numFmtId="0" fontId="8" fillId="5" borderId="34" xfId="1" applyFont="1" applyFill="1" applyBorder="1"/>
    <xf numFmtId="2" fontId="9" fillId="5" borderId="34" xfId="1" applyNumberFormat="1" applyFont="1" applyFill="1" applyBorder="1"/>
    <xf numFmtId="2" fontId="8" fillId="5" borderId="34" xfId="1" applyNumberFormat="1" applyFont="1" applyFill="1" applyBorder="1"/>
    <xf numFmtId="2" fontId="10" fillId="5" borderId="35" xfId="1" applyNumberFormat="1" applyFont="1" applyFill="1" applyBorder="1" applyAlignment="1">
      <alignment horizontal="center"/>
    </xf>
    <xf numFmtId="0" fontId="9" fillId="2" borderId="5" xfId="1" applyFont="1" applyFill="1" applyBorder="1" applyAlignment="1">
      <alignment horizontal="center"/>
    </xf>
    <xf numFmtId="0" fontId="16" fillId="0" borderId="5" xfId="0" applyFont="1" applyFill="1" applyBorder="1" applyAlignment="1">
      <alignment horizontal="left" vertical="center" wrapText="1"/>
    </xf>
    <xf numFmtId="0" fontId="16" fillId="0" borderId="5" xfId="1" applyFont="1" applyBorder="1" applyAlignment="1">
      <alignment vertical="center" wrapText="1"/>
    </xf>
    <xf numFmtId="0" fontId="16" fillId="0" borderId="5" xfId="1" applyFont="1" applyFill="1" applyBorder="1" applyAlignment="1">
      <alignment horizontal="center" vertical="center"/>
    </xf>
    <xf numFmtId="0" fontId="39" fillId="11" borderId="5" xfId="1" applyFont="1" applyFill="1" applyBorder="1" applyAlignment="1">
      <alignment horizontal="center" vertical="center" wrapText="1"/>
    </xf>
    <xf numFmtId="3" fontId="39" fillId="11" borderId="6" xfId="1" applyNumberFormat="1" applyFont="1" applyFill="1" applyBorder="1" applyAlignment="1">
      <alignment horizontal="center" vertical="center" wrapText="1"/>
    </xf>
    <xf numFmtId="0" fontId="35" fillId="11" borderId="0" xfId="0" applyFont="1" applyFill="1" applyAlignment="1">
      <alignment vertical="center"/>
    </xf>
    <xf numFmtId="2" fontId="8" fillId="0" borderId="12" xfId="1" applyNumberFormat="1" applyFont="1" applyFill="1" applyBorder="1" applyAlignment="1">
      <alignment horizontal="right"/>
    </xf>
    <xf numFmtId="2" fontId="8" fillId="0" borderId="39" xfId="1" applyNumberFormat="1" applyFont="1" applyFill="1" applyBorder="1"/>
    <xf numFmtId="2" fontId="7" fillId="0" borderId="38" xfId="1" applyNumberFormat="1" applyFont="1" applyFill="1" applyBorder="1"/>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52" fillId="2" borderId="6" xfId="1" applyFont="1" applyFill="1" applyBorder="1" applyAlignment="1">
      <alignment horizontal="center" textRotation="90" wrapText="1"/>
    </xf>
    <xf numFmtId="0" fontId="8" fillId="0" borderId="5" xfId="5" applyFont="1" applyFill="1" applyBorder="1" applyAlignment="1">
      <alignment horizontal="center"/>
    </xf>
    <xf numFmtId="0" fontId="8" fillId="0" borderId="5" xfId="5" applyFont="1" applyFill="1" applyBorder="1" applyAlignment="1">
      <alignment horizontal="center" vertical="center"/>
    </xf>
    <xf numFmtId="0" fontId="14" fillId="0" borderId="5" xfId="1" applyFont="1" applyFill="1" applyBorder="1" applyAlignment="1">
      <alignment horizontal="center" wrapText="1"/>
    </xf>
    <xf numFmtId="0" fontId="8" fillId="0" borderId="5" xfId="2" applyFont="1" applyFill="1" applyBorder="1" applyAlignment="1">
      <alignment horizontal="left" vertical="center" wrapText="1"/>
    </xf>
    <xf numFmtId="0" fontId="8" fillId="0" borderId="5" xfId="2" applyFont="1" applyFill="1" applyBorder="1" applyAlignment="1">
      <alignment horizontal="center" wrapText="1"/>
    </xf>
    <xf numFmtId="0" fontId="8" fillId="0" borderId="5" xfId="0" applyFont="1" applyFill="1" applyBorder="1" applyAlignment="1">
      <alignment horizontal="center" wrapText="1"/>
    </xf>
    <xf numFmtId="0" fontId="8" fillId="0" borderId="5" xfId="0" applyFont="1" applyFill="1" applyBorder="1" applyAlignment="1">
      <alignment horizontal="center"/>
    </xf>
    <xf numFmtId="0" fontId="16" fillId="0" borderId="5" xfId="1" applyFont="1" applyFill="1" applyBorder="1" applyAlignment="1">
      <alignment horizontal="center" wrapText="1"/>
    </xf>
    <xf numFmtId="0" fontId="16" fillId="0" borderId="5" xfId="1" applyFont="1" applyFill="1" applyBorder="1" applyAlignment="1">
      <alignment horizontal="left" wrapText="1"/>
    </xf>
    <xf numFmtId="0" fontId="8" fillId="0" borderId="5" xfId="2" applyFont="1" applyFill="1" applyBorder="1" applyAlignment="1">
      <alignment horizontal="center" vertical="center" wrapText="1"/>
    </xf>
    <xf numFmtId="0" fontId="8" fillId="0" borderId="5" xfId="2" applyFont="1" applyFill="1" applyBorder="1" applyAlignment="1">
      <alignment horizontal="center" vertical="center"/>
    </xf>
    <xf numFmtId="0" fontId="10" fillId="0" borderId="5" xfId="1" applyFont="1" applyFill="1" applyBorder="1" applyAlignment="1">
      <alignment horizontal="center"/>
    </xf>
    <xf numFmtId="2" fontId="10" fillId="0" borderId="5" xfId="1" applyNumberFormat="1" applyFont="1" applyFill="1" applyBorder="1" applyAlignment="1">
      <alignment horizontal="center"/>
    </xf>
    <xf numFmtId="0" fontId="8" fillId="0" borderId="5" xfId="1" applyFont="1" applyFill="1" applyBorder="1" applyAlignment="1">
      <alignment vertical="center" wrapText="1"/>
    </xf>
    <xf numFmtId="0" fontId="8" fillId="0" borderId="5" xfId="1" applyFont="1" applyFill="1" applyBorder="1" applyAlignment="1">
      <alignment horizontal="center" vertical="center" wrapText="1"/>
    </xf>
    <xf numFmtId="41" fontId="8" fillId="0" borderId="5" xfId="3" applyFont="1" applyFill="1" applyBorder="1" applyAlignment="1">
      <alignment horizontal="right" vertical="center"/>
    </xf>
    <xf numFmtId="41" fontId="8" fillId="0" borderId="5" xfId="3" applyFont="1" applyFill="1" applyBorder="1" applyAlignment="1">
      <alignment horizontal="center" vertical="center"/>
    </xf>
    <xf numFmtId="165" fontId="14" fillId="0" borderId="6"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16" fillId="0" borderId="5" xfId="1" applyFont="1" applyFill="1" applyBorder="1" applyAlignment="1">
      <alignment vertical="center" wrapText="1"/>
    </xf>
    <xf numFmtId="0" fontId="8" fillId="0" borderId="3" xfId="2" applyFont="1" applyFill="1" applyBorder="1" applyAlignment="1">
      <alignment horizontal="center" vertical="center" wrapText="1"/>
    </xf>
    <xf numFmtId="1" fontId="10" fillId="0" borderId="5" xfId="1" applyNumberFormat="1" applyFont="1" applyFill="1" applyBorder="1" applyAlignment="1">
      <alignment horizontal="center"/>
    </xf>
    <xf numFmtId="1" fontId="10" fillId="0" borderId="5" xfId="1" applyNumberFormat="1" applyFont="1" applyFill="1" applyBorder="1" applyAlignment="1">
      <alignment horizontal="center" vertical="center"/>
    </xf>
    <xf numFmtId="164" fontId="8" fillId="0" borderId="5" xfId="2" applyNumberFormat="1" applyFont="1" applyFill="1" applyBorder="1" applyAlignment="1">
      <alignment horizontal="center" vertical="center"/>
    </xf>
    <xf numFmtId="164" fontId="8" fillId="0" borderId="5" xfId="2" applyNumberFormat="1" applyFont="1" applyFill="1" applyBorder="1" applyAlignment="1">
      <alignment horizontal="right" vertical="center"/>
    </xf>
    <xf numFmtId="1" fontId="8" fillId="0" borderId="5" xfId="2" applyNumberFormat="1" applyFont="1" applyFill="1" applyBorder="1" applyAlignment="1">
      <alignment horizontal="center" vertical="center"/>
    </xf>
    <xf numFmtId="0" fontId="16" fillId="0" borderId="5" xfId="1" applyFont="1" applyFill="1" applyBorder="1" applyAlignment="1">
      <alignment horizontal="left" vertical="center" wrapText="1"/>
    </xf>
    <xf numFmtId="0" fontId="8" fillId="0" borderId="5" xfId="2" applyFont="1" applyFill="1" applyBorder="1" applyAlignment="1">
      <alignment horizontal="left" wrapText="1"/>
    </xf>
    <xf numFmtId="0" fontId="7" fillId="0" borderId="5" xfId="2" applyFont="1" applyFill="1" applyBorder="1" applyAlignment="1">
      <alignment horizontal="center" wrapText="1"/>
    </xf>
    <xf numFmtId="3" fontId="8" fillId="0" borderId="5" xfId="2" applyNumberFormat="1" applyFont="1" applyFill="1" applyBorder="1" applyAlignment="1">
      <alignment horizontal="center" wrapText="1"/>
    </xf>
    <xf numFmtId="1" fontId="7" fillId="0" borderId="5" xfId="0" applyNumberFormat="1" applyFont="1" applyFill="1" applyBorder="1" applyAlignment="1">
      <alignment horizontal="center" wrapText="1"/>
    </xf>
    <xf numFmtId="0" fontId="7" fillId="0" borderId="5" xfId="0" applyFont="1" applyFill="1" applyBorder="1" applyAlignment="1">
      <alignment horizontal="center"/>
    </xf>
    <xf numFmtId="0" fontId="56" fillId="0" borderId="5" xfId="4" applyFont="1" applyFill="1" applyBorder="1" applyAlignment="1">
      <alignment horizontal="left" wrapText="1"/>
    </xf>
    <xf numFmtId="0" fontId="6" fillId="0" borderId="5" xfId="0" applyFont="1" applyFill="1" applyBorder="1" applyAlignment="1">
      <alignment horizontal="center" vertical="center"/>
    </xf>
    <xf numFmtId="165" fontId="14" fillId="0" borderId="5" xfId="0" applyNumberFormat="1" applyFont="1" applyFill="1" applyBorder="1" applyAlignment="1">
      <alignment horizontal="center" vertical="center" wrapText="1"/>
    </xf>
    <xf numFmtId="0" fontId="16" fillId="0" borderId="5" xfId="2" applyFont="1" applyFill="1" applyBorder="1" applyAlignment="1">
      <alignment horizontal="left" vertical="center"/>
    </xf>
    <xf numFmtId="166" fontId="14" fillId="0" borderId="5" xfId="0" applyNumberFormat="1" applyFont="1" applyFill="1" applyBorder="1" applyAlignment="1">
      <alignment horizontal="center" vertical="center" wrapText="1"/>
    </xf>
    <xf numFmtId="15" fontId="14" fillId="0" borderId="5" xfId="0" applyNumberFormat="1" applyFont="1" applyFill="1" applyBorder="1" applyAlignment="1">
      <alignment horizontal="center" vertical="center" wrapText="1"/>
    </xf>
    <xf numFmtId="0" fontId="10" fillId="0" borderId="5" xfId="1" applyFont="1" applyFill="1" applyBorder="1" applyAlignment="1">
      <alignment horizontal="center" vertical="center"/>
    </xf>
    <xf numFmtId="0" fontId="15" fillId="0" borderId="5" xfId="2" applyFont="1" applyFill="1" applyBorder="1" applyAlignment="1">
      <alignment horizontal="left" vertical="center"/>
    </xf>
    <xf numFmtId="164" fontId="16" fillId="0" borderId="5" xfId="2" applyNumberFormat="1" applyFont="1" applyFill="1" applyBorder="1" applyAlignment="1">
      <alignment horizontal="right" vertical="center"/>
    </xf>
    <xf numFmtId="0" fontId="56" fillId="0" borderId="5" xfId="4" applyFont="1" applyFill="1" applyBorder="1" applyAlignment="1">
      <alignment horizontal="left" vertical="center" wrapText="1"/>
    </xf>
    <xf numFmtId="0" fontId="17" fillId="0" borderId="5" xfId="2" applyFont="1" applyFill="1" applyBorder="1" applyAlignment="1">
      <alignment horizontal="center" vertical="center"/>
    </xf>
    <xf numFmtId="164" fontId="17" fillId="0" borderId="5" xfId="2" applyNumberFormat="1" applyFont="1" applyFill="1" applyBorder="1" applyAlignment="1">
      <alignment horizontal="center" vertical="center"/>
    </xf>
    <xf numFmtId="165" fontId="6" fillId="0" borderId="6" xfId="0" applyNumberFormat="1" applyFont="1" applyFill="1" applyBorder="1" applyAlignment="1">
      <alignment horizontal="center" vertical="center" wrapText="1"/>
    </xf>
    <xf numFmtId="1" fontId="17" fillId="0" borderId="5" xfId="2" applyNumberFormat="1" applyFont="1" applyFill="1" applyBorder="1" applyAlignment="1">
      <alignment horizontal="center" vertical="center"/>
    </xf>
    <xf numFmtId="0" fontId="16" fillId="0" borderId="5" xfId="1" applyNumberFormat="1" applyFont="1" applyFill="1" applyBorder="1" applyAlignment="1">
      <alignment vertical="center" wrapText="1"/>
    </xf>
    <xf numFmtId="0" fontId="57" fillId="0" borderId="5" xfId="2" applyFont="1" applyFill="1" applyBorder="1" applyAlignment="1">
      <alignment horizontal="left" vertical="center"/>
    </xf>
    <xf numFmtId="41" fontId="8" fillId="0" borderId="5" xfId="3" applyFont="1" applyFill="1" applyBorder="1" applyAlignment="1">
      <alignment horizontal="right" vertical="center" wrapText="1"/>
    </xf>
    <xf numFmtId="0" fontId="14" fillId="0" borderId="5" xfId="1" applyFont="1" applyFill="1" applyBorder="1" applyAlignment="1">
      <alignment horizontal="center" vertical="center"/>
    </xf>
    <xf numFmtId="0" fontId="56" fillId="0" borderId="5" xfId="4" applyFont="1" applyFill="1" applyBorder="1" applyAlignment="1">
      <alignment vertical="center" wrapText="1"/>
    </xf>
    <xf numFmtId="15" fontId="14" fillId="0" borderId="5" xfId="1" applyNumberFormat="1" applyFont="1" applyFill="1" applyBorder="1" applyAlignment="1">
      <alignment horizontal="center" vertical="center"/>
    </xf>
    <xf numFmtId="0" fontId="17" fillId="0" borderId="5" xfId="0" applyFont="1" applyFill="1" applyBorder="1" applyAlignment="1">
      <alignment horizontal="center" vertical="center"/>
    </xf>
    <xf numFmtId="0" fontId="14" fillId="0" borderId="5" xfId="0" applyNumberFormat="1" applyFont="1" applyFill="1" applyBorder="1" applyAlignment="1">
      <alignment horizontal="center" vertical="center" wrapText="1"/>
    </xf>
    <xf numFmtId="0" fontId="16" fillId="0" borderId="5" xfId="0" applyFont="1" applyFill="1" applyBorder="1" applyAlignment="1">
      <alignment horizontal="left" vertical="center"/>
    </xf>
    <xf numFmtId="1" fontId="17" fillId="0" borderId="5" xfId="0" applyNumberFormat="1" applyFont="1" applyFill="1" applyBorder="1" applyAlignment="1">
      <alignment horizontal="center" vertical="center"/>
    </xf>
    <xf numFmtId="0" fontId="8" fillId="0" borderId="0" xfId="1" applyFont="1" applyFill="1" applyBorder="1" applyAlignment="1">
      <alignment vertical="center" wrapText="1"/>
    </xf>
    <xf numFmtId="1" fontId="14" fillId="0" borderId="5" xfId="1" applyNumberFormat="1" applyFont="1" applyFill="1" applyBorder="1" applyAlignment="1">
      <alignment horizontal="center" vertical="center"/>
    </xf>
    <xf numFmtId="0" fontId="53" fillId="0" borderId="5" xfId="0" applyFont="1" applyFill="1" applyBorder="1"/>
    <xf numFmtId="0" fontId="14" fillId="0" borderId="5" xfId="1" applyFont="1" applyFill="1" applyBorder="1" applyAlignment="1">
      <alignment horizontal="center" vertical="center" wrapText="1"/>
    </xf>
    <xf numFmtId="41" fontId="14" fillId="0" borderId="5" xfId="3" applyFont="1" applyFill="1" applyBorder="1" applyAlignment="1">
      <alignment horizontal="right" vertical="center"/>
    </xf>
    <xf numFmtId="14" fontId="14" fillId="0" borderId="5" xfId="1" applyNumberFormat="1" applyFont="1" applyFill="1" applyBorder="1" applyAlignment="1">
      <alignment horizontal="center" vertical="center"/>
    </xf>
    <xf numFmtId="1" fontId="14" fillId="0" borderId="5"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58" fillId="0" borderId="5" xfId="0" applyFont="1" applyFill="1" applyBorder="1"/>
    <xf numFmtId="0" fontId="14" fillId="0" borderId="5" xfId="2" applyFont="1" applyFill="1" applyBorder="1" applyAlignment="1">
      <alignment horizontal="center" vertical="center" wrapText="1"/>
    </xf>
    <xf numFmtId="0" fontId="16" fillId="0" borderId="1" xfId="1" applyFont="1" applyFill="1" applyBorder="1" applyAlignment="1">
      <alignment vertical="center" wrapText="1"/>
    </xf>
    <xf numFmtId="165" fontId="14" fillId="0" borderId="0" xfId="0" applyNumberFormat="1" applyFont="1" applyFill="1" applyBorder="1" applyAlignment="1">
      <alignment horizontal="center" vertical="center" wrapText="1"/>
    </xf>
    <xf numFmtId="0" fontId="41" fillId="0" borderId="5" xfId="0" applyFont="1" applyFill="1" applyBorder="1"/>
    <xf numFmtId="15" fontId="53" fillId="0" borderId="5" xfId="0" applyNumberFormat="1" applyFont="1" applyFill="1" applyBorder="1"/>
    <xf numFmtId="0" fontId="15" fillId="0" borderId="5" xfId="0" applyFont="1" applyFill="1" applyBorder="1" applyAlignment="1">
      <alignment horizontal="center" vertical="center" wrapText="1"/>
    </xf>
    <xf numFmtId="0" fontId="52" fillId="11" borderId="6" xfId="1" applyFont="1" applyFill="1" applyBorder="1" applyAlignment="1">
      <alignment horizontal="left" vertical="top" textRotation="90" wrapText="1"/>
    </xf>
    <xf numFmtId="0" fontId="7" fillId="14" borderId="3" xfId="2" applyFont="1" applyFill="1" applyBorder="1" applyAlignment="1">
      <alignment horizontal="center" vertical="center" wrapText="1"/>
    </xf>
    <xf numFmtId="0" fontId="7" fillId="14" borderId="3" xfId="2" applyFont="1" applyFill="1" applyBorder="1" applyAlignment="1">
      <alignment horizontal="center" vertical="center"/>
    </xf>
    <xf numFmtId="0" fontId="7" fillId="14" borderId="4" xfId="2" applyFont="1" applyFill="1" applyBorder="1" applyAlignment="1">
      <alignment horizontal="center" vertical="center" wrapText="1"/>
    </xf>
    <xf numFmtId="0" fontId="8" fillId="5" borderId="5" xfId="1" applyFont="1" applyFill="1" applyBorder="1" applyAlignment="1">
      <alignment horizontal="center"/>
    </xf>
    <xf numFmtId="0" fontId="10" fillId="5" borderId="5" xfId="1" applyFont="1" applyFill="1" applyBorder="1" applyAlignment="1">
      <alignment horizontal="center"/>
    </xf>
    <xf numFmtId="171" fontId="10" fillId="5" borderId="5" xfId="1" applyNumberFormat="1" applyFont="1" applyFill="1" applyBorder="1" applyAlignment="1">
      <alignment horizontal="center"/>
    </xf>
    <xf numFmtId="1" fontId="10" fillId="5" borderId="5" xfId="1" applyNumberFormat="1" applyFont="1" applyFill="1" applyBorder="1" applyAlignment="1">
      <alignment horizontal="center"/>
    </xf>
    <xf numFmtId="0" fontId="6" fillId="0" borderId="0" xfId="0" applyFont="1" applyFill="1"/>
    <xf numFmtId="0" fontId="15" fillId="0" borderId="0" xfId="0" applyFont="1" applyFill="1" applyBorder="1" applyAlignment="1">
      <alignment horizontal="left" vertical="center" wrapText="1"/>
    </xf>
    <xf numFmtId="0" fontId="8" fillId="0" borderId="0" xfId="1" applyFont="1" applyBorder="1" applyAlignment="1">
      <alignment horizontal="center" vertical="center" wrapText="1"/>
    </xf>
    <xf numFmtId="165" fontId="6"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7" fillId="0" borderId="0" xfId="0" applyFont="1" applyFill="1" applyBorder="1" applyAlignment="1">
      <alignment horizontal="center" vertical="center"/>
    </xf>
    <xf numFmtId="0" fontId="14" fillId="0" borderId="0" xfId="0" applyFont="1" applyFill="1" applyAlignment="1">
      <alignment horizontal="left" vertical="center"/>
    </xf>
    <xf numFmtId="0" fontId="21" fillId="0" borderId="0" xfId="0" applyFont="1" applyFill="1" applyAlignment="1">
      <alignment horizontal="left"/>
    </xf>
    <xf numFmtId="0" fontId="55" fillId="0" borderId="0" xfId="0" applyFont="1" applyFill="1" applyAlignment="1">
      <alignment vertical="center"/>
    </xf>
    <xf numFmtId="0" fontId="21" fillId="0" borderId="0" xfId="0" applyFont="1" applyFill="1"/>
    <xf numFmtId="0" fontId="8" fillId="0" borderId="17" xfId="1" applyFont="1" applyFill="1" applyBorder="1"/>
    <xf numFmtId="0" fontId="8" fillId="5" borderId="40" xfId="1" applyFont="1" applyFill="1" applyBorder="1"/>
    <xf numFmtId="0" fontId="7" fillId="0" borderId="4" xfId="1" applyFont="1" applyFill="1" applyBorder="1"/>
    <xf numFmtId="0" fontId="7" fillId="0" borderId="16" xfId="1" applyFont="1" applyFill="1" applyBorder="1"/>
    <xf numFmtId="2" fontId="7" fillId="0" borderId="4" xfId="1" applyNumberFormat="1" applyFont="1" applyFill="1" applyBorder="1"/>
    <xf numFmtId="2" fontId="7" fillId="0" borderId="16" xfId="1" applyNumberFormat="1" applyFont="1" applyFill="1" applyBorder="1"/>
    <xf numFmtId="0" fontId="8" fillId="0" borderId="10" xfId="1" applyFont="1" applyFill="1" applyBorder="1"/>
    <xf numFmtId="0" fontId="15" fillId="0" borderId="1" xfId="1" applyFont="1" applyFill="1" applyBorder="1" applyAlignment="1">
      <alignment horizontal="left" vertical="center" wrapText="1"/>
    </xf>
    <xf numFmtId="0" fontId="8" fillId="0" borderId="1" xfId="2" applyFont="1" applyFill="1" applyBorder="1" applyAlignment="1">
      <alignment horizontal="center" vertical="center" wrapText="1"/>
    </xf>
    <xf numFmtId="0" fontId="8" fillId="0" borderId="1" xfId="1" applyFont="1" applyFill="1" applyBorder="1" applyAlignment="1">
      <alignment horizontal="center"/>
    </xf>
    <xf numFmtId="2" fontId="8" fillId="0" borderId="0" xfId="1" applyNumberFormat="1" applyFont="1" applyFill="1" applyBorder="1"/>
    <xf numFmtId="0" fontId="17" fillId="0" borderId="0" xfId="2" applyFont="1" applyFill="1" applyBorder="1" applyAlignment="1">
      <alignment horizontal="center" vertical="center"/>
    </xf>
    <xf numFmtId="0" fontId="17" fillId="0" borderId="0" xfId="2" applyFont="1" applyFill="1" applyBorder="1"/>
    <xf numFmtId="0" fontId="6" fillId="0" borderId="0" xfId="2" applyFont="1" applyFill="1" applyBorder="1"/>
    <xf numFmtId="0" fontId="6" fillId="0" borderId="0" xfId="2" applyFont="1" applyFill="1" applyBorder="1" applyAlignment="1">
      <alignment vertical="top"/>
    </xf>
    <xf numFmtId="0" fontId="17" fillId="0" borderId="0" xfId="2" applyFont="1" applyFill="1" applyBorder="1" applyAlignment="1">
      <alignment vertical="top"/>
    </xf>
    <xf numFmtId="0" fontId="17" fillId="0" borderId="0" xfId="2" applyFont="1" applyFill="1" applyAlignment="1">
      <alignment horizontal="center" vertical="center"/>
    </xf>
    <xf numFmtId="0" fontId="17" fillId="0" borderId="0" xfId="2" applyFont="1" applyFill="1"/>
    <xf numFmtId="0" fontId="52" fillId="15" borderId="0" xfId="2" applyFont="1" applyFill="1" applyBorder="1" applyAlignment="1">
      <alignment horizontal="left" vertical="center"/>
    </xf>
    <xf numFmtId="0" fontId="60" fillId="15" borderId="0" xfId="2" applyFont="1" applyFill="1"/>
    <xf numFmtId="0" fontId="52" fillId="15" borderId="0" xfId="1" applyFont="1" applyFill="1" applyBorder="1" applyAlignment="1">
      <alignment horizontal="center" vertical="center"/>
    </xf>
    <xf numFmtId="0" fontId="60" fillId="15" borderId="0" xfId="2" applyFont="1" applyFill="1" applyBorder="1" applyAlignment="1">
      <alignment vertical="center"/>
    </xf>
    <xf numFmtId="0" fontId="60" fillId="15" borderId="0" xfId="2" applyFont="1" applyFill="1" applyAlignment="1">
      <alignment vertical="center"/>
    </xf>
    <xf numFmtId="0" fontId="16" fillId="0" borderId="9" xfId="1" applyFont="1" applyFill="1" applyBorder="1" applyAlignment="1">
      <alignment horizontal="left" vertical="center" wrapText="1"/>
    </xf>
    <xf numFmtId="0" fontId="16" fillId="0" borderId="9" xfId="1" applyFont="1" applyFill="1" applyBorder="1" applyAlignment="1">
      <alignment vertical="center" wrapText="1"/>
    </xf>
    <xf numFmtId="0" fontId="8" fillId="0" borderId="9" xfId="1" applyFont="1" applyFill="1" applyBorder="1" applyAlignment="1">
      <alignment horizontal="center" vertical="center"/>
    </xf>
    <xf numFmtId="0" fontId="18" fillId="17" borderId="9" xfId="2" applyFont="1" applyFill="1" applyBorder="1"/>
    <xf numFmtId="0" fontId="21" fillId="0" borderId="9" xfId="0" applyFont="1" applyFill="1" applyBorder="1"/>
    <xf numFmtId="0" fontId="11" fillId="14" borderId="9" xfId="2" applyFont="1" applyFill="1" applyBorder="1" applyAlignment="1">
      <alignment wrapText="1"/>
    </xf>
    <xf numFmtId="0" fontId="21" fillId="0" borderId="9" xfId="0" applyFont="1" applyFill="1" applyBorder="1" applyAlignment="1">
      <alignment horizontal="left"/>
    </xf>
    <xf numFmtId="0" fontId="6" fillId="0" borderId="9" xfId="0" applyFont="1" applyFill="1" applyBorder="1"/>
    <xf numFmtId="0" fontId="55" fillId="17" borderId="9" xfId="0" applyFont="1" applyFill="1" applyBorder="1" applyAlignment="1">
      <alignment vertical="center"/>
    </xf>
    <xf numFmtId="0" fontId="6" fillId="0" borderId="9" xfId="0" applyFont="1" applyBorder="1"/>
    <xf numFmtId="0" fontId="55" fillId="0" borderId="9" xfId="0" applyFont="1" applyBorder="1" applyAlignment="1">
      <alignment vertical="center"/>
    </xf>
    <xf numFmtId="0" fontId="8" fillId="0" borderId="9" xfId="1" applyFont="1" applyBorder="1"/>
    <xf numFmtId="0" fontId="15" fillId="0" borderId="9" xfId="0" applyFont="1" applyFill="1" applyBorder="1" applyAlignment="1">
      <alignment horizontal="left" vertical="center" wrapText="1"/>
    </xf>
    <xf numFmtId="0" fontId="8" fillId="0" borderId="9" xfId="1" applyFont="1" applyBorder="1" applyAlignment="1">
      <alignment vertical="center"/>
    </xf>
    <xf numFmtId="0" fontId="17" fillId="0" borderId="9" xfId="0" applyFont="1" applyBorder="1" applyAlignment="1">
      <alignment horizontal="center" vertical="center"/>
    </xf>
    <xf numFmtId="0" fontId="59" fillId="0" borderId="5" xfId="0" applyFont="1" applyFill="1" applyBorder="1" applyAlignment="1">
      <alignment wrapText="1"/>
    </xf>
    <xf numFmtId="0" fontId="15" fillId="0" borderId="11" xfId="1" applyFont="1" applyFill="1" applyBorder="1" applyAlignment="1">
      <alignment horizontal="left" vertical="center" wrapText="1"/>
    </xf>
    <xf numFmtId="0" fontId="7" fillId="14" borderId="2" xfId="2" applyFont="1" applyFill="1" applyBorder="1" applyAlignment="1">
      <alignment horizontal="left" vertical="center" wrapText="1"/>
    </xf>
    <xf numFmtId="0" fontId="7" fillId="14" borderId="3" xfId="2" applyFont="1" applyFill="1" applyBorder="1" applyAlignment="1">
      <alignment horizontal="left" vertical="center" wrapText="1"/>
    </xf>
    <xf numFmtId="0" fontId="15" fillId="0" borderId="5" xfId="1" applyFont="1" applyFill="1" applyBorder="1" applyAlignment="1">
      <alignment horizontal="left" wrapText="1"/>
    </xf>
    <xf numFmtId="0" fontId="15" fillId="0" borderId="2" xfId="1" applyFont="1" applyFill="1" applyBorder="1" applyAlignment="1">
      <alignment horizontal="left" vertical="center" wrapText="1"/>
    </xf>
    <xf numFmtId="0" fontId="8" fillId="0" borderId="2" xfId="1" applyFont="1" applyFill="1" applyBorder="1" applyAlignment="1">
      <alignment horizontal="left" vertical="center"/>
    </xf>
    <xf numFmtId="0" fontId="15" fillId="0" borderId="5" xfId="1" applyNumberFormat="1" applyFont="1" applyFill="1" applyBorder="1" applyAlignment="1">
      <alignment horizontal="left" vertical="center" wrapText="1"/>
    </xf>
    <xf numFmtId="0" fontId="48" fillId="0" borderId="5" xfId="4" applyFont="1" applyFill="1" applyBorder="1" applyAlignment="1">
      <alignment horizontal="left" vertical="center" wrapText="1"/>
    </xf>
    <xf numFmtId="0" fontId="17" fillId="0" borderId="5" xfId="0" applyFont="1" applyFill="1" applyBorder="1" applyAlignment="1">
      <alignment horizontal="left" vertical="center"/>
    </xf>
    <xf numFmtId="0" fontId="49" fillId="0" borderId="5" xfId="0" applyFont="1" applyFill="1" applyBorder="1" applyAlignment="1">
      <alignment horizontal="left"/>
    </xf>
    <xf numFmtId="0" fontId="14" fillId="0" borderId="5" xfId="1" applyFont="1" applyFill="1" applyBorder="1" applyAlignment="1">
      <alignment horizontal="left" vertical="center"/>
    </xf>
    <xf numFmtId="0" fontId="50" fillId="0" borderId="5" xfId="0" applyFont="1" applyFill="1" applyBorder="1" applyAlignment="1">
      <alignment horizontal="left"/>
    </xf>
    <xf numFmtId="0" fontId="8" fillId="0" borderId="1" xfId="1" applyFont="1" applyFill="1" applyBorder="1" applyAlignment="1">
      <alignment horizontal="left" vertical="center"/>
    </xf>
    <xf numFmtId="0" fontId="6" fillId="0" borderId="0" xfId="0" applyFont="1" applyFill="1" applyAlignment="1">
      <alignment horizontal="left"/>
    </xf>
    <xf numFmtId="0" fontId="21" fillId="0" borderId="0" xfId="0" applyFont="1" applyFill="1" applyAlignment="1">
      <alignment horizontal="right"/>
    </xf>
    <xf numFmtId="0" fontId="17" fillId="0" borderId="0" xfId="0" applyFont="1" applyFill="1" applyBorder="1"/>
    <xf numFmtId="0" fontId="17" fillId="0" borderId="0" xfId="0" applyFont="1" applyFill="1"/>
    <xf numFmtId="0" fontId="6" fillId="0" borderId="0" xfId="0" applyFont="1" applyFill="1" applyAlignment="1">
      <alignment horizontal="right"/>
    </xf>
    <xf numFmtId="0" fontId="8" fillId="23" borderId="5" xfId="1" applyFont="1" applyFill="1" applyBorder="1"/>
    <xf numFmtId="0" fontId="7" fillId="0" borderId="6" xfId="2" applyFont="1" applyFill="1" applyBorder="1" applyAlignment="1">
      <alignment horizontal="center" wrapText="1"/>
    </xf>
    <xf numFmtId="0" fontId="6" fillId="0" borderId="0" xfId="0" applyFont="1" applyBorder="1"/>
    <xf numFmtId="0" fontId="28" fillId="0" borderId="5" xfId="4" applyFill="1" applyBorder="1" applyAlignment="1">
      <alignment vertical="center" wrapText="1"/>
    </xf>
    <xf numFmtId="0" fontId="13" fillId="0" borderId="5" xfId="1" applyFont="1" applyFill="1" applyBorder="1" applyAlignment="1">
      <alignment vertical="center" wrapText="1"/>
    </xf>
    <xf numFmtId="0" fontId="52" fillId="15" borderId="0" xfId="2" applyFont="1" applyFill="1" applyBorder="1" applyAlignment="1">
      <alignment horizontal="left" vertical="center" wrapText="1"/>
    </xf>
    <xf numFmtId="0" fontId="19" fillId="11" borderId="7" xfId="1" applyFont="1" applyFill="1" applyBorder="1" applyAlignment="1">
      <alignment horizontal="center" vertical="center"/>
    </xf>
    <xf numFmtId="0" fontId="19" fillId="11" borderId="10" xfId="1" applyFont="1" applyFill="1" applyBorder="1" applyAlignment="1">
      <alignment horizontal="center" vertical="center"/>
    </xf>
    <xf numFmtId="0" fontId="28" fillId="0" borderId="5" xfId="4" applyFill="1" applyBorder="1" applyAlignment="1">
      <alignment horizontal="left" vertical="center" wrapText="1"/>
    </xf>
    <xf numFmtId="169" fontId="10" fillId="0" borderId="5" xfId="1" applyNumberFormat="1" applyFont="1" applyFill="1" applyBorder="1" applyAlignment="1">
      <alignment horizontal="center"/>
    </xf>
    <xf numFmtId="1" fontId="4" fillId="0" borderId="9" xfId="0" applyNumberFormat="1" applyFont="1" applyBorder="1"/>
    <xf numFmtId="0" fontId="7" fillId="0" borderId="5" xfId="0" applyFont="1" applyFill="1" applyBorder="1" applyAlignment="1">
      <alignment horizontal="center" wrapText="1"/>
    </xf>
    <xf numFmtId="0" fontId="7" fillId="0" borderId="5" xfId="1" applyFont="1" applyFill="1" applyBorder="1" applyAlignment="1">
      <alignment horizontal="center" wrapText="1"/>
    </xf>
    <xf numFmtId="0" fontId="7" fillId="0" borderId="2" xfId="2" applyFont="1" applyFill="1" applyBorder="1" applyAlignment="1">
      <alignment horizontal="left" vertical="center" wrapText="1"/>
    </xf>
    <xf numFmtId="0" fontId="7" fillId="0" borderId="3" xfId="2" applyFont="1" applyFill="1" applyBorder="1" applyAlignment="1">
      <alignment horizontal="left" vertical="center" wrapText="1"/>
    </xf>
    <xf numFmtId="0" fontId="7" fillId="0" borderId="3"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wrapText="1"/>
    </xf>
    <xf numFmtId="171" fontId="10" fillId="0" borderId="5" xfId="1" applyNumberFormat="1" applyFont="1" applyFill="1" applyBorder="1" applyAlignment="1">
      <alignment horizontal="center"/>
    </xf>
    <xf numFmtId="0" fontId="61" fillId="0" borderId="0" xfId="0" applyFont="1"/>
    <xf numFmtId="0" fontId="38" fillId="0" borderId="7" xfId="1" applyFont="1" applyFill="1" applyBorder="1" applyAlignment="1">
      <alignment horizontal="center" vertical="center"/>
    </xf>
    <xf numFmtId="0" fontId="38" fillId="0" borderId="10" xfId="1" applyFont="1" applyFill="1" applyBorder="1" applyAlignment="1">
      <alignment horizontal="center" vertical="center"/>
    </xf>
    <xf numFmtId="0" fontId="35" fillId="0" borderId="19" xfId="0" applyFont="1" applyFill="1" applyBorder="1" applyAlignment="1">
      <alignment horizontal="center" vertical="center"/>
    </xf>
    <xf numFmtId="3" fontId="0" fillId="0" borderId="0" xfId="0" applyNumberFormat="1" applyFill="1"/>
    <xf numFmtId="2" fontId="0" fillId="0" borderId="0" xfId="0" applyNumberFormat="1" applyFill="1" applyAlignment="1">
      <alignment horizontal="center"/>
    </xf>
    <xf numFmtId="170" fontId="0" fillId="0" borderId="0" xfId="0" applyNumberFormat="1" applyFill="1"/>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16" fillId="0" borderId="5" xfId="0" applyFont="1" applyFill="1" applyBorder="1" applyAlignment="1">
      <alignment horizontal="center" vertical="center" wrapText="1"/>
    </xf>
    <xf numFmtId="0" fontId="56" fillId="0" borderId="0" xfId="4" applyFont="1" applyAlignment="1">
      <alignment wrapText="1"/>
    </xf>
    <xf numFmtId="0" fontId="62" fillId="0" borderId="5" xfId="4" applyFont="1" applyFill="1" applyBorder="1" applyAlignment="1">
      <alignment horizontal="left"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quotePrefix="1" applyFont="1" applyFill="1" applyBorder="1" applyAlignment="1">
      <alignment horizontal="center" vertical="center"/>
    </xf>
    <xf numFmtId="167" fontId="8" fillId="0" borderId="5" xfId="0" applyNumberFormat="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28" fillId="0" borderId="0" xfId="4" applyFill="1" applyBorder="1" applyAlignment="1">
      <alignment horizontal="left" vertical="center" wrapTex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63" fillId="0" borderId="0" xfId="0" applyFont="1"/>
    <xf numFmtId="0" fontId="16" fillId="0" borderId="5" xfId="2" applyFont="1" applyFill="1" applyBorder="1" applyAlignment="1">
      <alignment horizontal="left" vertical="center" wrapText="1"/>
    </xf>
    <xf numFmtId="0" fontId="16" fillId="0" borderId="5" xfId="5" applyFont="1" applyFill="1" applyBorder="1" applyAlignment="1">
      <alignment horizontal="left" vertical="center" wrapText="1"/>
    </xf>
    <xf numFmtId="0" fontId="8" fillId="3" borderId="5" xfId="2" applyFont="1" applyFill="1" applyBorder="1" applyAlignment="1">
      <alignment horizontal="left" wrapText="1"/>
    </xf>
    <xf numFmtId="0" fontId="64" fillId="0" borderId="0" xfId="0" applyFont="1"/>
    <xf numFmtId="172" fontId="14" fillId="0" borderId="5" xfId="0" applyNumberFormat="1" applyFont="1" applyFill="1" applyBorder="1" applyAlignment="1">
      <alignment horizontal="center" vertical="center" wrapText="1"/>
    </xf>
    <xf numFmtId="172" fontId="14" fillId="0" borderId="6" xfId="0" applyNumberFormat="1" applyFont="1" applyFill="1" applyBorder="1" applyAlignment="1">
      <alignment horizontal="center" vertical="center" wrapText="1"/>
    </xf>
    <xf numFmtId="0" fontId="64" fillId="0" borderId="0" xfId="0" applyFont="1" applyAlignment="1">
      <alignment wrapText="1"/>
    </xf>
    <xf numFmtId="0" fontId="8" fillId="26" borderId="5" xfId="1" applyFont="1" applyFill="1" applyBorder="1" applyAlignment="1">
      <alignment vertical="center" wrapText="1"/>
    </xf>
    <xf numFmtId="0" fontId="8" fillId="26" borderId="5" xfId="1" applyFont="1" applyFill="1" applyBorder="1" applyAlignment="1">
      <alignment horizontal="center" vertical="center"/>
    </xf>
    <xf numFmtId="0" fontId="8" fillId="26" borderId="5" xfId="2" applyFont="1" applyFill="1" applyBorder="1" applyAlignment="1">
      <alignment horizontal="left" vertical="center" wrapText="1"/>
    </xf>
    <xf numFmtId="0" fontId="8" fillId="0" borderId="17" xfId="1" applyFont="1" applyFill="1" applyBorder="1" applyAlignment="1">
      <alignment horizontal="center" vertical="center"/>
    </xf>
    <xf numFmtId="0" fontId="8" fillId="0" borderId="2" xfId="1" applyFont="1" applyFill="1" applyBorder="1"/>
    <xf numFmtId="0" fontId="8" fillId="0" borderId="3" xfId="1" applyFont="1" applyFill="1" applyBorder="1"/>
    <xf numFmtId="0" fontId="8" fillId="0" borderId="5" xfId="7" applyFont="1" applyFill="1" applyBorder="1"/>
    <xf numFmtId="0" fontId="12" fillId="0" borderId="5" xfId="7" applyFont="1" applyFill="1" applyBorder="1" applyAlignment="1">
      <alignment horizontal="center" vertical="center"/>
    </xf>
    <xf numFmtId="0" fontId="8" fillId="6" borderId="5" xfId="7" applyFont="1" applyFill="1" applyBorder="1" applyAlignment="1">
      <alignment horizontal="center" vertical="center"/>
    </xf>
    <xf numFmtId="0" fontId="8" fillId="6" borderId="5" xfId="2" applyFont="1" applyFill="1" applyBorder="1" applyAlignment="1">
      <alignment horizontal="center" vertical="center" wrapText="1"/>
    </xf>
    <xf numFmtId="2" fontId="10" fillId="0" borderId="5" xfId="7" applyNumberFormat="1" applyFont="1" applyFill="1" applyBorder="1" applyAlignment="1">
      <alignment horizontal="center" vertical="center"/>
    </xf>
    <xf numFmtId="0" fontId="10" fillId="0" borderId="5" xfId="7" applyFont="1" applyFill="1" applyBorder="1" applyAlignment="1">
      <alignment horizontal="center" vertical="center"/>
    </xf>
    <xf numFmtId="0" fontId="8" fillId="11" borderId="5" xfId="7" applyFont="1" applyFill="1" applyBorder="1" applyAlignment="1">
      <alignment horizontal="center" vertical="center"/>
    </xf>
    <xf numFmtId="41" fontId="8" fillId="11" borderId="5" xfId="9" applyFont="1" applyFill="1" applyBorder="1" applyAlignment="1">
      <alignment horizontal="right" vertical="center"/>
    </xf>
    <xf numFmtId="41" fontId="8" fillId="11" borderId="5" xfId="9" applyFont="1" applyFill="1" applyBorder="1" applyAlignment="1">
      <alignment horizontal="center" vertical="center"/>
    </xf>
    <xf numFmtId="0" fontId="12" fillId="11" borderId="5" xfId="7" applyFont="1" applyFill="1" applyBorder="1" applyAlignment="1">
      <alignment horizontal="center" vertical="center"/>
    </xf>
    <xf numFmtId="0" fontId="8" fillId="11" borderId="5" xfId="0" applyFont="1" applyFill="1" applyBorder="1" applyAlignment="1">
      <alignment horizontal="center" vertical="center"/>
    </xf>
    <xf numFmtId="0" fontId="15" fillId="11" borderId="5" xfId="0" applyFont="1" applyFill="1" applyBorder="1" applyAlignment="1">
      <alignment horizontal="left" vertical="center" wrapText="1"/>
    </xf>
    <xf numFmtId="0" fontId="15" fillId="11" borderId="5" xfId="7" applyFont="1" applyFill="1" applyBorder="1" applyAlignment="1">
      <alignment vertical="center" wrapText="1"/>
    </xf>
    <xf numFmtId="0" fontId="8" fillId="11" borderId="5" xfId="7" applyFont="1" applyFill="1" applyBorder="1" applyAlignment="1">
      <alignment horizontal="center" vertical="center" wrapText="1"/>
    </xf>
    <xf numFmtId="165" fontId="14" fillId="11" borderId="6" xfId="0" applyNumberFormat="1" applyFont="1" applyFill="1" applyBorder="1" applyAlignment="1">
      <alignment horizontal="center" vertical="center" wrapText="1"/>
    </xf>
    <xf numFmtId="0" fontId="6" fillId="0" borderId="0" xfId="2" applyFont="1" applyFill="1"/>
    <xf numFmtId="0" fontId="8" fillId="27" borderId="5" xfId="7" applyFont="1" applyFill="1" applyBorder="1" applyAlignment="1">
      <alignment vertical="center" wrapText="1"/>
    </xf>
    <xf numFmtId="0" fontId="65" fillId="2" borderId="8" xfId="1" applyFont="1" applyFill="1" applyBorder="1" applyAlignment="1">
      <alignment horizontal="center" wrapText="1"/>
    </xf>
    <xf numFmtId="0" fontId="42" fillId="2" borderId="17" xfId="4" applyFont="1" applyFill="1" applyBorder="1" applyAlignment="1">
      <alignment horizontal="center" vertical="center" wrapText="1" readingOrder="1"/>
    </xf>
    <xf numFmtId="0" fontId="52" fillId="5" borderId="8" xfId="1" applyFont="1" applyFill="1" applyBorder="1" applyAlignment="1">
      <alignment horizontal="center" textRotation="90" wrapText="1"/>
    </xf>
    <xf numFmtId="0" fontId="8" fillId="5" borderId="17" xfId="1" applyFont="1" applyFill="1" applyBorder="1" applyAlignment="1">
      <alignment horizontal="center" vertical="center"/>
    </xf>
    <xf numFmtId="0" fontId="8" fillId="5" borderId="1" xfId="1" applyFont="1" applyFill="1" applyBorder="1" applyAlignment="1">
      <alignment horizontal="center" vertical="center"/>
    </xf>
    <xf numFmtId="0" fontId="8" fillId="5" borderId="17" xfId="1" applyFont="1" applyFill="1" applyBorder="1" applyAlignment="1">
      <alignment vertical="center" wrapText="1"/>
    </xf>
    <xf numFmtId="3" fontId="8" fillId="0" borderId="5" xfId="0" applyNumberFormat="1" applyFont="1" applyFill="1" applyBorder="1" applyAlignment="1">
      <alignment horizontal="center" vertical="center"/>
    </xf>
    <xf numFmtId="0" fontId="8" fillId="29" borderId="5" xfId="1" applyFont="1" applyFill="1" applyBorder="1" applyAlignment="1">
      <alignment vertical="center" wrapText="1"/>
    </xf>
    <xf numFmtId="0" fontId="8" fillId="28" borderId="5" xfId="1" applyFont="1" applyFill="1" applyBorder="1" applyAlignment="1">
      <alignment horizontal="center" vertical="center"/>
    </xf>
    <xf numFmtId="0" fontId="8" fillId="29" borderId="5" xfId="2" applyFont="1" applyFill="1" applyBorder="1" applyAlignment="1">
      <alignment horizontal="center" vertical="center"/>
    </xf>
    <xf numFmtId="0" fontId="11" fillId="29" borderId="0" xfId="2" applyFont="1" applyFill="1" applyBorder="1" applyAlignment="1">
      <alignment horizontal="center" vertical="center"/>
    </xf>
    <xf numFmtId="0" fontId="8" fillId="29" borderId="5" xfId="1" applyFont="1" applyFill="1" applyBorder="1" applyAlignment="1">
      <alignment horizontal="center" vertical="center"/>
    </xf>
    <xf numFmtId="0" fontId="8" fillId="13" borderId="0" xfId="1" applyFont="1" applyFill="1" applyBorder="1"/>
    <xf numFmtId="0" fontId="6" fillId="0" borderId="5" xfId="4" applyFont="1" applyFill="1" applyBorder="1" applyAlignment="1">
      <alignment horizontal="left" vertical="center" wrapText="1"/>
    </xf>
    <xf numFmtId="0" fontId="8" fillId="26" borderId="5" xfId="2" applyFont="1" applyFill="1" applyBorder="1" applyAlignment="1">
      <alignment horizontal="center" vertical="center"/>
    </xf>
    <xf numFmtId="167" fontId="8" fillId="15" borderId="5" xfId="1" applyNumberFormat="1" applyFont="1" applyFill="1" applyBorder="1" applyAlignment="1">
      <alignment horizontal="center" vertical="center"/>
    </xf>
    <xf numFmtId="3" fontId="8" fillId="15" borderId="5" xfId="1" applyNumberFormat="1" applyFont="1" applyFill="1" applyBorder="1" applyAlignment="1">
      <alignment horizontal="center" vertical="center"/>
    </xf>
    <xf numFmtId="3" fontId="8" fillId="15" borderId="5" xfId="1" applyNumberFormat="1" applyFont="1" applyFill="1" applyBorder="1" applyAlignment="1"/>
    <xf numFmtId="3" fontId="8" fillId="15" borderId="8" xfId="1" applyNumberFormat="1" applyFont="1" applyFill="1" applyBorder="1" applyAlignment="1"/>
    <xf numFmtId="0" fontId="6" fillId="15" borderId="0" xfId="0" applyFont="1" applyFill="1" applyAlignment="1"/>
    <xf numFmtId="0" fontId="8" fillId="15" borderId="1" xfId="1" applyFont="1" applyFill="1" applyBorder="1" applyAlignment="1">
      <alignment horizontal="center" vertical="center"/>
    </xf>
    <xf numFmtId="167" fontId="6" fillId="15" borderId="5" xfId="0" applyNumberFormat="1" applyFont="1" applyFill="1" applyBorder="1"/>
    <xf numFmtId="3" fontId="6" fillId="15" borderId="5" xfId="0" applyNumberFormat="1" applyFont="1" applyFill="1" applyBorder="1"/>
    <xf numFmtId="0" fontId="22" fillId="11" borderId="6" xfId="1" applyFont="1" applyFill="1" applyBorder="1" applyAlignment="1">
      <alignment horizontal="center" vertical="center"/>
    </xf>
    <xf numFmtId="0" fontId="0" fillId="11" borderId="0" xfId="0" applyFill="1" applyBorder="1"/>
    <xf numFmtId="0" fontId="38" fillId="15" borderId="5" xfId="1" applyFont="1" applyFill="1" applyBorder="1" applyAlignment="1">
      <alignment horizontal="center" vertical="center"/>
    </xf>
    <xf numFmtId="3" fontId="38" fillId="15" borderId="5" xfId="1" applyNumberFormat="1" applyFont="1" applyFill="1" applyBorder="1" applyAlignment="1">
      <alignment horizontal="center" vertical="center"/>
    </xf>
    <xf numFmtId="3" fontId="13" fillId="15" borderId="5" xfId="1" applyNumberFormat="1" applyFont="1" applyFill="1" applyBorder="1" applyAlignment="1">
      <alignment horizontal="center" vertical="center"/>
    </xf>
    <xf numFmtId="0" fontId="0" fillId="15" borderId="0" xfId="0" applyFill="1"/>
    <xf numFmtId="0" fontId="34" fillId="15" borderId="0" xfId="0" applyFont="1" applyFill="1"/>
    <xf numFmtId="0" fontId="0" fillId="15" borderId="0" xfId="0" applyFill="1" applyAlignment="1"/>
    <xf numFmtId="0" fontId="0" fillId="10" borderId="0" xfId="0" applyFill="1"/>
    <xf numFmtId="0" fontId="8" fillId="15" borderId="1" xfId="1" applyFont="1" applyFill="1" applyBorder="1" applyAlignment="1">
      <alignment horizontal="right" vertical="center"/>
    </xf>
    <xf numFmtId="0" fontId="7" fillId="10" borderId="0" xfId="1" applyFont="1" applyFill="1" applyBorder="1" applyAlignment="1">
      <alignment vertical="center"/>
    </xf>
    <xf numFmtId="0" fontId="35" fillId="10" borderId="0" xfId="0" applyFont="1" applyFill="1"/>
    <xf numFmtId="0" fontId="36" fillId="15" borderId="5" xfId="1" applyFont="1" applyFill="1" applyBorder="1" applyAlignment="1">
      <alignment horizontal="center" vertical="center"/>
    </xf>
    <xf numFmtId="0" fontId="69" fillId="11" borderId="48" xfId="0" applyFont="1" applyFill="1" applyBorder="1" applyAlignment="1">
      <alignment horizontal="center" vertical="center"/>
    </xf>
    <xf numFmtId="0" fontId="69" fillId="11" borderId="49" xfId="0" applyFont="1" applyFill="1" applyBorder="1" applyAlignment="1">
      <alignment horizontal="center" vertical="center"/>
    </xf>
    <xf numFmtId="0" fontId="69" fillId="11" borderId="50" xfId="0" applyFont="1" applyFill="1" applyBorder="1" applyAlignment="1">
      <alignment horizontal="center" vertical="center"/>
    </xf>
    <xf numFmtId="0" fontId="69" fillId="11" borderId="51" xfId="0" applyFont="1" applyFill="1" applyBorder="1" applyAlignment="1">
      <alignment horizontal="center" vertical="center"/>
    </xf>
    <xf numFmtId="0" fontId="69" fillId="11" borderId="52" xfId="0" applyFont="1" applyFill="1" applyBorder="1" applyAlignment="1">
      <alignment horizontal="center" vertical="center"/>
    </xf>
    <xf numFmtId="0" fontId="71" fillId="0" borderId="5" xfId="2" applyFont="1" applyFill="1" applyBorder="1" applyAlignment="1">
      <alignment horizontal="left" vertical="center" wrapText="1"/>
    </xf>
    <xf numFmtId="0" fontId="71" fillId="0" borderId="6" xfId="2" applyFont="1" applyFill="1" applyBorder="1" applyAlignment="1">
      <alignment horizontal="left" vertical="center" wrapText="1"/>
    </xf>
    <xf numFmtId="0" fontId="72" fillId="0" borderId="6" xfId="1" applyFont="1" applyFill="1" applyBorder="1" applyAlignment="1">
      <alignment horizontal="center" vertical="center"/>
    </xf>
    <xf numFmtId="0" fontId="72" fillId="0" borderId="5" xfId="2" applyFont="1" applyFill="1" applyBorder="1" applyAlignment="1">
      <alignment horizontal="center" vertical="center"/>
    </xf>
    <xf numFmtId="165" fontId="72" fillId="0" borderId="6" xfId="0" applyNumberFormat="1" applyFont="1" applyFill="1" applyBorder="1" applyAlignment="1">
      <alignment horizontal="center" vertical="center" wrapText="1"/>
    </xf>
    <xf numFmtId="164" fontId="71" fillId="23" borderId="5" xfId="2" applyNumberFormat="1" applyFont="1" applyFill="1" applyBorder="1" applyAlignment="1">
      <alignment horizontal="right" vertical="center"/>
    </xf>
    <xf numFmtId="1" fontId="72" fillId="30" borderId="5" xfId="2" applyNumberFormat="1" applyFont="1" applyFill="1" applyBorder="1" applyAlignment="1">
      <alignment horizontal="center" vertical="center"/>
    </xf>
    <xf numFmtId="0" fontId="72" fillId="31" borderId="5" xfId="2" applyFont="1" applyFill="1" applyBorder="1" applyAlignment="1">
      <alignment horizontal="center" vertical="center"/>
    </xf>
    <xf numFmtId="2" fontId="45" fillId="23" borderId="44" xfId="0" applyNumberFormat="1" applyFont="1" applyFill="1" applyBorder="1"/>
    <xf numFmtId="2" fontId="45" fillId="30" borderId="0" xfId="0" applyNumberFormat="1" applyFont="1" applyFill="1" applyBorder="1"/>
    <xf numFmtId="2" fontId="45" fillId="31" borderId="0" xfId="0" applyNumberFormat="1" applyFont="1" applyFill="1" applyBorder="1"/>
    <xf numFmtId="2" fontId="44" fillId="0" borderId="46" xfId="0" applyNumberFormat="1" applyFont="1" applyFill="1" applyBorder="1"/>
    <xf numFmtId="1" fontId="72" fillId="0" borderId="6" xfId="1" applyNumberFormat="1" applyFont="1" applyFill="1" applyBorder="1" applyAlignment="1">
      <alignment horizontal="center" vertical="center"/>
    </xf>
    <xf numFmtId="0" fontId="72" fillId="9" borderId="6" xfId="1" applyFont="1" applyFill="1" applyBorder="1" applyAlignment="1">
      <alignment horizontal="center" vertical="center"/>
    </xf>
    <xf numFmtId="0" fontId="71" fillId="0" borderId="5" xfId="1" applyFont="1" applyFill="1" applyBorder="1" applyAlignment="1">
      <alignment vertical="center" wrapText="1"/>
    </xf>
    <xf numFmtId="0" fontId="72" fillId="0" borderId="5" xfId="1" applyFont="1" applyFill="1" applyBorder="1" applyAlignment="1">
      <alignment horizontal="center" vertical="center"/>
    </xf>
    <xf numFmtId="0" fontId="72" fillId="0" borderId="5" xfId="1" applyFont="1" applyFill="1" applyBorder="1" applyAlignment="1">
      <alignment horizontal="center" vertical="center" wrapText="1"/>
    </xf>
    <xf numFmtId="166" fontId="72" fillId="0" borderId="6" xfId="0" applyNumberFormat="1" applyFont="1" applyFill="1" applyBorder="1" applyAlignment="1">
      <alignment horizontal="center" vertical="center" wrapText="1"/>
    </xf>
    <xf numFmtId="41" fontId="71" fillId="23" borderId="5" xfId="3" applyFont="1" applyFill="1" applyBorder="1" applyAlignment="1">
      <alignment horizontal="right" vertical="center"/>
    </xf>
    <xf numFmtId="1" fontId="72" fillId="30" borderId="5" xfId="0" applyNumberFormat="1" applyFont="1" applyFill="1" applyBorder="1" applyAlignment="1">
      <alignment horizontal="center" vertical="center"/>
    </xf>
    <xf numFmtId="0" fontId="72" fillId="31" borderId="5" xfId="0" applyFont="1" applyFill="1" applyBorder="1" applyAlignment="1">
      <alignment horizontal="center" vertical="center"/>
    </xf>
    <xf numFmtId="1" fontId="72" fillId="0" borderId="5" xfId="1" applyNumberFormat="1" applyFont="1" applyFill="1" applyBorder="1" applyAlignment="1">
      <alignment horizontal="center" vertical="center"/>
    </xf>
    <xf numFmtId="0" fontId="72" fillId="9" borderId="5" xfId="1" applyFont="1" applyFill="1" applyBorder="1" applyAlignment="1">
      <alignment horizontal="center" vertical="center"/>
    </xf>
    <xf numFmtId="15" fontId="72" fillId="0" borderId="6" xfId="1" applyNumberFormat="1" applyFont="1" applyFill="1" applyBorder="1" applyAlignment="1">
      <alignment horizontal="center" vertical="center"/>
    </xf>
    <xf numFmtId="0" fontId="72" fillId="31" borderId="5" xfId="0" applyFont="1" applyFill="1" applyBorder="1" applyAlignment="1">
      <alignment horizontal="center" vertical="center" wrapText="1"/>
    </xf>
    <xf numFmtId="165" fontId="72" fillId="0" borderId="5" xfId="0" applyNumberFormat="1" applyFont="1" applyFill="1" applyBorder="1" applyAlignment="1">
      <alignment horizontal="center" vertical="center" wrapText="1"/>
    </xf>
    <xf numFmtId="0" fontId="71" fillId="23" borderId="5" xfId="1" applyFont="1" applyFill="1" applyBorder="1" applyAlignment="1">
      <alignment horizontal="right" vertical="center"/>
    </xf>
    <xf numFmtId="0" fontId="72" fillId="30" borderId="5" xfId="0" applyFont="1" applyFill="1" applyBorder="1" applyAlignment="1">
      <alignment horizontal="center" vertical="center"/>
    </xf>
    <xf numFmtId="0" fontId="72" fillId="31" borderId="5" xfId="0" applyFont="1" applyFill="1" applyBorder="1" applyAlignment="1">
      <alignment vertical="center"/>
    </xf>
    <xf numFmtId="166" fontId="72" fillId="0" borderId="5" xfId="0" applyNumberFormat="1" applyFont="1" applyFill="1" applyBorder="1" applyAlignment="1">
      <alignment horizontal="center" vertical="center" wrapText="1"/>
    </xf>
    <xf numFmtId="0" fontId="71" fillId="0" borderId="1" xfId="1" applyFont="1" applyFill="1" applyBorder="1" applyAlignment="1">
      <alignment vertical="center" wrapText="1"/>
    </xf>
    <xf numFmtId="0" fontId="72" fillId="0" borderId="1" xfId="1" applyFont="1" applyFill="1" applyBorder="1" applyAlignment="1">
      <alignment horizontal="center" vertical="center"/>
    </xf>
    <xf numFmtId="1" fontId="72" fillId="0" borderId="1" xfId="1" applyNumberFormat="1" applyFont="1" applyFill="1" applyBorder="1" applyAlignment="1">
      <alignment horizontal="center" vertical="center"/>
    </xf>
    <xf numFmtId="0" fontId="72" fillId="9" borderId="1" xfId="1" applyFont="1" applyFill="1" applyBorder="1" applyAlignment="1">
      <alignment horizontal="center" vertical="center"/>
    </xf>
    <xf numFmtId="0" fontId="71" fillId="0" borderId="0" xfId="1" applyFont="1" applyFill="1" applyBorder="1" applyAlignment="1">
      <alignment vertical="center" wrapText="1"/>
    </xf>
    <xf numFmtId="0" fontId="72" fillId="0" borderId="0" xfId="1" applyFont="1" applyFill="1" applyBorder="1" applyAlignment="1">
      <alignment horizontal="center" vertical="center"/>
    </xf>
    <xf numFmtId="0" fontId="72" fillId="0" borderId="0" xfId="1" applyFont="1" applyFill="1" applyBorder="1" applyAlignment="1">
      <alignment horizontal="center" vertical="center" wrapText="1"/>
    </xf>
    <xf numFmtId="0" fontId="73" fillId="0" borderId="0" xfId="1" applyFont="1" applyFill="1" applyBorder="1" applyAlignment="1">
      <alignment horizontal="center" vertical="center"/>
    </xf>
    <xf numFmtId="165" fontId="72" fillId="0" borderId="0" xfId="0" applyNumberFormat="1" applyFont="1" applyFill="1" applyBorder="1" applyAlignment="1">
      <alignment horizontal="center" vertical="center" wrapText="1"/>
    </xf>
    <xf numFmtId="41" fontId="71" fillId="23" borderId="0" xfId="3" applyFont="1" applyFill="1" applyBorder="1" applyAlignment="1">
      <alignment horizontal="right" vertical="center"/>
    </xf>
    <xf numFmtId="1" fontId="72" fillId="30" borderId="0" xfId="0" applyNumberFormat="1" applyFont="1" applyFill="1" applyBorder="1" applyAlignment="1">
      <alignment horizontal="center" vertical="center"/>
    </xf>
    <xf numFmtId="0" fontId="72" fillId="31" borderId="0" xfId="0" applyFont="1" applyFill="1" applyBorder="1" applyAlignment="1">
      <alignment horizontal="center" vertical="center"/>
    </xf>
    <xf numFmtId="2" fontId="45" fillId="23" borderId="0" xfId="0" applyNumberFormat="1" applyFont="1" applyFill="1" applyBorder="1"/>
    <xf numFmtId="2" fontId="44" fillId="0" borderId="0" xfId="0" applyNumberFormat="1" applyFont="1" applyFill="1" applyBorder="1"/>
    <xf numFmtId="1" fontId="72" fillId="0" borderId="0" xfId="1" applyNumberFormat="1" applyFont="1" applyFill="1" applyBorder="1" applyAlignment="1">
      <alignment horizontal="center" vertical="center"/>
    </xf>
    <xf numFmtId="0" fontId="72" fillId="9" borderId="0" xfId="1" applyFont="1" applyFill="1" applyBorder="1" applyAlignment="1">
      <alignment horizontal="center" vertical="center"/>
    </xf>
    <xf numFmtId="41" fontId="72" fillId="11" borderId="0" xfId="3" applyFont="1" applyFill="1" applyBorder="1" applyAlignment="1">
      <alignment horizontal="right" vertical="center"/>
    </xf>
    <xf numFmtId="2" fontId="45" fillId="0" borderId="0" xfId="0" applyNumberFormat="1" applyFont="1" applyFill="1" applyBorder="1"/>
    <xf numFmtId="1" fontId="8" fillId="0" borderId="6" xfId="1" applyNumberFormat="1" applyFont="1" applyFill="1" applyBorder="1" applyAlignment="1">
      <alignment horizontal="center" vertical="center"/>
    </xf>
    <xf numFmtId="0" fontId="7" fillId="14" borderId="5" xfId="2" applyFont="1" applyFill="1" applyBorder="1" applyAlignment="1">
      <alignment horizontal="left" vertical="center" wrapText="1"/>
    </xf>
    <xf numFmtId="0" fontId="8" fillId="3" borderId="5" xfId="2" applyFont="1" applyFill="1" applyBorder="1" applyAlignment="1">
      <alignment horizontal="left"/>
    </xf>
    <xf numFmtId="0" fontId="8" fillId="3" borderId="5" xfId="2" applyFont="1" applyFill="1" applyBorder="1" applyAlignment="1">
      <alignment horizontal="center" wrapText="1"/>
    </xf>
    <xf numFmtId="0" fontId="8" fillId="2" borderId="6" xfId="0" applyFont="1" applyFill="1" applyBorder="1" applyAlignment="1">
      <alignment horizontal="center" wrapText="1"/>
    </xf>
    <xf numFmtId="0" fontId="8" fillId="2" borderId="5" xfId="0" applyFont="1" applyFill="1" applyBorder="1" applyAlignment="1">
      <alignment horizontal="center" wrapText="1"/>
    </xf>
    <xf numFmtId="0" fontId="8" fillId="2" borderId="5" xfId="0" applyFont="1" applyFill="1" applyBorder="1" applyAlignment="1">
      <alignment horizontal="center"/>
    </xf>
    <xf numFmtId="0" fontId="8" fillId="2" borderId="5" xfId="1" applyFont="1" applyFill="1" applyBorder="1" applyAlignment="1">
      <alignment horizontal="center" wrapText="1"/>
    </xf>
    <xf numFmtId="0" fontId="15" fillId="2" borderId="5" xfId="1" applyFont="1" applyFill="1" applyBorder="1" applyAlignment="1">
      <alignment horizontal="left" wrapText="1"/>
    </xf>
    <xf numFmtId="0" fontId="8" fillId="14" borderId="5" xfId="2" applyFont="1" applyFill="1" applyBorder="1" applyAlignment="1">
      <alignment horizontal="center" vertical="center" wrapText="1"/>
    </xf>
    <xf numFmtId="0" fontId="8" fillId="14" borderId="2" xfId="2" applyFont="1" applyFill="1" applyBorder="1" applyAlignment="1">
      <alignment horizontal="left" vertical="center" wrapText="1"/>
    </xf>
    <xf numFmtId="0" fontId="8" fillId="14" borderId="3" xfId="2" applyFont="1" applyFill="1" applyBorder="1" applyAlignment="1">
      <alignment horizontal="left" vertical="center" wrapText="1"/>
    </xf>
    <xf numFmtId="0" fontId="8" fillId="14" borderId="3" xfId="2" applyFont="1" applyFill="1" applyBorder="1" applyAlignment="1">
      <alignment horizontal="center" vertical="center" wrapText="1"/>
    </xf>
    <xf numFmtId="0" fontId="8" fillId="14" borderId="3" xfId="2" applyFont="1" applyFill="1" applyBorder="1" applyAlignment="1">
      <alignment horizontal="center" vertical="center"/>
    </xf>
    <xf numFmtId="0" fontId="8" fillId="14" borderId="4" xfId="2" applyFont="1" applyFill="1" applyBorder="1" applyAlignment="1">
      <alignment horizontal="center" vertical="center" wrapText="1"/>
    </xf>
    <xf numFmtId="3" fontId="8" fillId="2" borderId="5" xfId="0" applyNumberFormat="1" applyFont="1" applyFill="1" applyBorder="1" applyAlignment="1">
      <alignment horizontal="center" wrapText="1"/>
    </xf>
    <xf numFmtId="0" fontId="8" fillId="14" borderId="5" xfId="2" applyFont="1" applyFill="1" applyBorder="1" applyAlignment="1">
      <alignment horizontal="left" vertical="center" wrapText="1"/>
    </xf>
    <xf numFmtId="3" fontId="8" fillId="14" borderId="3" xfId="2" applyNumberFormat="1" applyFont="1" applyFill="1" applyBorder="1" applyAlignment="1">
      <alignment horizontal="center" vertical="center"/>
    </xf>
    <xf numFmtId="0" fontId="8" fillId="0" borderId="6" xfId="0" applyFont="1" applyFill="1" applyBorder="1" applyAlignment="1">
      <alignment horizontal="center" wrapText="1"/>
    </xf>
    <xf numFmtId="165" fontId="8" fillId="3" borderId="6" xfId="2" applyNumberFormat="1" applyFont="1" applyFill="1" applyBorder="1" applyAlignment="1">
      <alignment horizontal="center" wrapText="1"/>
    </xf>
    <xf numFmtId="165" fontId="8" fillId="0" borderId="6" xfId="2" applyNumberFormat="1" applyFont="1" applyFill="1" applyBorder="1" applyAlignment="1">
      <alignment horizontal="center" wrapText="1"/>
    </xf>
    <xf numFmtId="165" fontId="8" fillId="0" borderId="6" xfId="0" applyNumberFormat="1" applyFont="1" applyFill="1" applyBorder="1" applyAlignment="1">
      <alignment horizontal="center" wrapText="1"/>
    </xf>
    <xf numFmtId="0" fontId="8" fillId="0" borderId="6" xfId="1" applyFont="1" applyFill="1" applyBorder="1" applyAlignment="1">
      <alignment horizontal="center" wrapText="1"/>
    </xf>
    <xf numFmtId="0" fontId="8" fillId="0" borderId="5" xfId="1" applyFont="1" applyFill="1" applyBorder="1" applyAlignment="1">
      <alignment horizontal="center" wrapText="1"/>
    </xf>
    <xf numFmtId="0" fontId="8" fillId="2" borderId="6" xfId="1" applyFont="1" applyFill="1" applyBorder="1" applyAlignment="1">
      <alignment horizontal="center" textRotation="91" wrapText="1"/>
    </xf>
    <xf numFmtId="3" fontId="8" fillId="3" borderId="5" xfId="2" applyNumberFormat="1" applyFont="1" applyFill="1" applyBorder="1" applyAlignment="1">
      <alignment horizontal="center" wrapText="1"/>
    </xf>
    <xf numFmtId="0" fontId="74" fillId="0" borderId="0" xfId="0" applyFont="1"/>
    <xf numFmtId="0" fontId="0" fillId="0" borderId="0" xfId="0" applyAlignment="1">
      <alignment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15" fontId="0" fillId="0" borderId="5" xfId="0" applyNumberFormat="1" applyBorder="1" applyAlignment="1">
      <alignment horizontal="center" vertical="center" wrapText="1"/>
    </xf>
    <xf numFmtId="3" fontId="0" fillId="0" borderId="5" xfId="0" applyNumberFormat="1" applyBorder="1" applyAlignment="1">
      <alignment horizontal="center" vertical="center" wrapText="1"/>
    </xf>
    <xf numFmtId="0" fontId="8" fillId="28" borderId="5" xfId="2" applyFont="1" applyFill="1" applyBorder="1" applyAlignment="1">
      <alignment horizontal="left" vertical="center" wrapText="1"/>
    </xf>
    <xf numFmtId="0" fontId="8" fillId="0" borderId="6" xfId="1" applyFont="1" applyFill="1" applyBorder="1" applyAlignment="1">
      <alignment horizontal="center" vertical="center" wrapText="1"/>
    </xf>
    <xf numFmtId="0" fontId="52" fillId="0" borderId="6" xfId="1" applyFont="1" applyFill="1" applyBorder="1" applyAlignment="1">
      <alignment horizontal="center" vertical="center" textRotation="90" wrapText="1"/>
    </xf>
    <xf numFmtId="1" fontId="11" fillId="0" borderId="5" xfId="1" applyNumberFormat="1" applyFont="1" applyFill="1" applyBorder="1" applyAlignment="1">
      <alignment horizontal="center" vertical="center" textRotation="255" wrapText="1" readingOrder="1"/>
    </xf>
    <xf numFmtId="0" fontId="54" fillId="26" borderId="5" xfId="0" applyFont="1" applyFill="1" applyBorder="1" applyAlignment="1">
      <alignment vertical="center"/>
    </xf>
    <xf numFmtId="0" fontId="54" fillId="0" borderId="0" xfId="0" applyFont="1" applyBorder="1" applyAlignment="1">
      <alignment vertical="center"/>
    </xf>
    <xf numFmtId="0" fontId="54" fillId="0" borderId="5" xfId="0" applyFont="1" applyFill="1" applyBorder="1" applyAlignment="1">
      <alignment vertical="center"/>
    </xf>
    <xf numFmtId="0" fontId="6" fillId="0" borderId="0" xfId="2" applyFont="1" applyAlignment="1">
      <alignment vertical="center"/>
    </xf>
    <xf numFmtId="0" fontId="6" fillId="0" borderId="0" xfId="2" applyFont="1" applyFill="1" applyAlignment="1">
      <alignment vertical="center"/>
    </xf>
    <xf numFmtId="0" fontId="16" fillId="11" borderId="6" xfId="1" applyFont="1" applyFill="1" applyBorder="1" applyAlignment="1">
      <alignment vertical="center" textRotation="90" wrapText="1"/>
    </xf>
    <xf numFmtId="0" fontId="8" fillId="4" borderId="5" xfId="1" applyFont="1" applyFill="1" applyBorder="1" applyAlignment="1">
      <alignment vertical="center"/>
    </xf>
    <xf numFmtId="0" fontId="52" fillId="11" borderId="6" xfId="1" applyFont="1" applyFill="1" applyBorder="1" applyAlignment="1">
      <alignment vertical="center" textRotation="90" wrapText="1"/>
    </xf>
    <xf numFmtId="0" fontId="8" fillId="7" borderId="5" xfId="1" applyFont="1" applyFill="1" applyBorder="1" applyAlignment="1">
      <alignment vertical="center"/>
    </xf>
    <xf numFmtId="0" fontId="8" fillId="0" borderId="6" xfId="1" applyFont="1" applyFill="1" applyBorder="1" applyAlignment="1">
      <alignment vertical="center" wrapText="1"/>
    </xf>
    <xf numFmtId="0" fontId="52" fillId="0" borderId="6" xfId="1" applyFont="1" applyFill="1" applyBorder="1" applyAlignment="1">
      <alignment vertical="center" textRotation="90" wrapText="1"/>
    </xf>
    <xf numFmtId="2" fontId="14" fillId="0" borderId="5" xfId="1" applyNumberFormat="1" applyFont="1" applyFill="1" applyBorder="1" applyAlignment="1">
      <alignment vertical="center"/>
    </xf>
    <xf numFmtId="0" fontId="8" fillId="9" borderId="5" xfId="1" applyFont="1" applyFill="1" applyBorder="1" applyAlignment="1">
      <alignment vertical="center"/>
    </xf>
    <xf numFmtId="2" fontId="8" fillId="0" borderId="5" xfId="1" applyNumberFormat="1" applyFont="1" applyFill="1" applyBorder="1" applyAlignment="1">
      <alignment vertical="center"/>
    </xf>
    <xf numFmtId="2" fontId="12" fillId="0" borderId="5" xfId="7" applyNumberFormat="1" applyFont="1" applyFill="1" applyBorder="1" applyAlignment="1">
      <alignment vertical="center"/>
    </xf>
    <xf numFmtId="0" fontId="19" fillId="0" borderId="15" xfId="1" applyFont="1" applyFill="1" applyBorder="1" applyAlignment="1">
      <alignment vertical="center"/>
    </xf>
    <xf numFmtId="0" fontId="8" fillId="8" borderId="5" xfId="1" applyFont="1" applyFill="1" applyBorder="1" applyAlignment="1">
      <alignment vertical="center"/>
    </xf>
    <xf numFmtId="0" fontId="13" fillId="0" borderId="5" xfId="1" applyFont="1" applyFill="1" applyBorder="1" applyAlignment="1">
      <alignment horizontal="center" vertical="center" wrapText="1"/>
    </xf>
    <xf numFmtId="0" fontId="52" fillId="2" borderId="6" xfId="1" applyFont="1" applyFill="1" applyBorder="1" applyAlignment="1">
      <alignment horizontal="center" wrapText="1"/>
    </xf>
    <xf numFmtId="15" fontId="7" fillId="3" borderId="6" xfId="2" applyNumberFormat="1" applyFont="1" applyFill="1" applyBorder="1" applyAlignment="1">
      <alignment horizontal="center" wrapText="1"/>
    </xf>
    <xf numFmtId="0" fontId="52" fillId="2" borderId="6" xfId="1" applyFont="1" applyFill="1" applyBorder="1" applyAlignment="1">
      <alignment horizontal="center" vertical="center" wrapText="1"/>
    </xf>
    <xf numFmtId="0" fontId="52" fillId="11" borderId="6" xfId="1" applyFont="1" applyFill="1" applyBorder="1" applyAlignment="1">
      <alignment horizontal="left" vertical="center" wrapText="1"/>
    </xf>
    <xf numFmtId="0" fontId="8" fillId="2" borderId="6" xfId="1" applyFont="1" applyFill="1" applyBorder="1" applyAlignment="1">
      <alignment horizontal="center" vertical="center"/>
    </xf>
    <xf numFmtId="0" fontId="16" fillId="2" borderId="5" xfId="1" applyFont="1" applyFill="1" applyBorder="1" applyAlignment="1">
      <alignment horizontal="left"/>
    </xf>
    <xf numFmtId="0" fontId="14" fillId="5" borderId="5" xfId="1" applyFont="1" applyFill="1" applyBorder="1" applyAlignment="1">
      <alignment horizontal="center" vertical="center"/>
    </xf>
    <xf numFmtId="0" fontId="13" fillId="5" borderId="5" xfId="1" applyFont="1" applyFill="1" applyBorder="1" applyAlignment="1">
      <alignment vertical="center" wrapText="1"/>
    </xf>
    <xf numFmtId="0" fontId="17" fillId="5" borderId="5" xfId="2" applyFont="1" applyFill="1" applyBorder="1" applyAlignment="1">
      <alignment horizontal="center" vertical="center"/>
    </xf>
    <xf numFmtId="0" fontId="75" fillId="0" borderId="0" xfId="0" applyFont="1"/>
    <xf numFmtId="0" fontId="76" fillId="0" borderId="0" xfId="0" applyFont="1" applyAlignment="1">
      <alignment wrapText="1"/>
    </xf>
    <xf numFmtId="0" fontId="0" fillId="33" borderId="5" xfId="0" applyFill="1" applyBorder="1" applyAlignment="1">
      <alignment vertical="center" wrapText="1"/>
    </xf>
    <xf numFmtId="0" fontId="15" fillId="33" borderId="0" xfId="1" applyFont="1" applyFill="1" applyBorder="1" applyAlignment="1">
      <alignment horizontal="left" vertical="center" wrapText="1"/>
    </xf>
    <xf numFmtId="0" fontId="15" fillId="34" borderId="0" xfId="1" applyFont="1" applyFill="1" applyBorder="1" applyAlignment="1">
      <alignment horizontal="left" vertical="center" wrapText="1"/>
    </xf>
    <xf numFmtId="0" fontId="77" fillId="0" borderId="5" xfId="0" applyFont="1" applyBorder="1" applyAlignment="1">
      <alignment vertical="center" wrapText="1"/>
    </xf>
    <xf numFmtId="0" fontId="78" fillId="0" borderId="0" xfId="4" applyFont="1"/>
    <xf numFmtId="0" fontId="0" fillId="15" borderId="0" xfId="0" applyFill="1" applyAlignment="1">
      <alignment horizontal="right"/>
    </xf>
    <xf numFmtId="0" fontId="0" fillId="0" borderId="0" xfId="0" applyAlignment="1">
      <alignment horizontal="center"/>
    </xf>
    <xf numFmtId="0" fontId="0" fillId="0" borderId="0" xfId="0" applyAlignment="1"/>
    <xf numFmtId="168" fontId="0" fillId="0" borderId="0" xfId="0" applyNumberFormat="1"/>
    <xf numFmtId="170" fontId="0" fillId="0" borderId="0" xfId="0" applyNumberFormat="1"/>
    <xf numFmtId="0" fontId="7" fillId="2" borderId="6" xfId="0" applyFont="1" applyFill="1" applyBorder="1" applyAlignment="1">
      <alignment horizontal="center" wrapText="1"/>
    </xf>
    <xf numFmtId="0" fontId="8" fillId="7" borderId="4" xfId="1" applyFont="1" applyFill="1" applyBorder="1" applyAlignment="1">
      <alignment vertical="center"/>
    </xf>
    <xf numFmtId="0" fontId="52" fillId="2" borderId="10" xfId="1" applyFont="1" applyFill="1" applyBorder="1" applyAlignment="1">
      <alignment horizontal="center" textRotation="90" wrapText="1"/>
    </xf>
    <xf numFmtId="0" fontId="8" fillId="4" borderId="4" xfId="1" applyFont="1" applyFill="1" applyBorder="1" applyAlignment="1">
      <alignment vertical="center"/>
    </xf>
    <xf numFmtId="0" fontId="8" fillId="0" borderId="4" xfId="1" applyFont="1" applyFill="1" applyBorder="1" applyAlignment="1">
      <alignment vertical="center"/>
    </xf>
    <xf numFmtId="0" fontId="52" fillId="0" borderId="10" xfId="1" applyFont="1" applyFill="1" applyBorder="1" applyAlignment="1">
      <alignment vertical="center" textRotation="90" wrapText="1"/>
    </xf>
    <xf numFmtId="0" fontId="8" fillId="9" borderId="4" xfId="1" applyFont="1" applyFill="1" applyBorder="1" applyAlignment="1">
      <alignment vertical="center"/>
    </xf>
    <xf numFmtId="0" fontId="8" fillId="15" borderId="4" xfId="1" applyFont="1" applyFill="1" applyBorder="1" applyAlignment="1">
      <alignment vertical="center"/>
    </xf>
    <xf numFmtId="0" fontId="8" fillId="26" borderId="4" xfId="1" applyFont="1" applyFill="1" applyBorder="1" applyAlignment="1">
      <alignment vertical="center"/>
    </xf>
    <xf numFmtId="0" fontId="8" fillId="7" borderId="4" xfId="5" applyFont="1" applyFill="1" applyBorder="1" applyAlignment="1">
      <alignment vertical="center"/>
    </xf>
    <xf numFmtId="0" fontId="8" fillId="12" borderId="4" xfId="1" applyFont="1" applyFill="1" applyBorder="1" applyAlignment="1">
      <alignment vertical="center"/>
    </xf>
    <xf numFmtId="0" fontId="12" fillId="0" borderId="4" xfId="7" applyFont="1" applyFill="1" applyBorder="1" applyAlignment="1">
      <alignment vertical="center"/>
    </xf>
    <xf numFmtId="0" fontId="8" fillId="29" borderId="4" xfId="1" applyFont="1" applyFill="1" applyBorder="1" applyAlignment="1">
      <alignment vertical="center"/>
    </xf>
    <xf numFmtId="0" fontId="8" fillId="25" borderId="4" xfId="1" applyFont="1" applyFill="1" applyBorder="1" applyAlignment="1">
      <alignment vertical="center"/>
    </xf>
    <xf numFmtId="0" fontId="8" fillId="18" borderId="4" xfId="1" applyFont="1" applyFill="1" applyBorder="1" applyAlignment="1">
      <alignment vertical="center"/>
    </xf>
    <xf numFmtId="0" fontId="8" fillId="11" borderId="4" xfId="1" applyFont="1" applyFill="1" applyBorder="1" applyAlignment="1">
      <alignment vertical="center"/>
    </xf>
    <xf numFmtId="0" fontId="13" fillId="0" borderId="4" xfId="1" applyFont="1" applyFill="1" applyBorder="1" applyAlignment="1">
      <alignment vertical="center" wrapText="1"/>
    </xf>
    <xf numFmtId="0" fontId="8" fillId="0" borderId="17" xfId="1" applyFont="1" applyFill="1" applyBorder="1" applyAlignment="1">
      <alignment vertical="center"/>
    </xf>
    <xf numFmtId="0" fontId="8" fillId="0" borderId="1" xfId="1" applyFont="1" applyBorder="1" applyAlignment="1">
      <alignment horizontal="center" vertical="center"/>
    </xf>
    <xf numFmtId="2" fontId="14" fillId="0" borderId="1" xfId="1" applyNumberFormat="1" applyFont="1" applyFill="1" applyBorder="1" applyAlignment="1">
      <alignment vertical="center"/>
    </xf>
    <xf numFmtId="0" fontId="8" fillId="0" borderId="1" xfId="2" applyFont="1" applyFill="1" applyBorder="1" applyAlignment="1">
      <alignment horizontal="left" vertical="center" wrapText="1"/>
    </xf>
    <xf numFmtId="0" fontId="17" fillId="0" borderId="1" xfId="2" applyFont="1" applyFill="1" applyBorder="1" applyAlignment="1">
      <alignment horizontal="center" vertical="center"/>
    </xf>
    <xf numFmtId="41" fontId="8" fillId="0" borderId="1" xfId="3" applyFont="1" applyFill="1" applyBorder="1" applyAlignment="1">
      <alignment horizontal="right" vertical="center"/>
    </xf>
    <xf numFmtId="0" fontId="17" fillId="5" borderId="1" xfId="2" applyFont="1" applyFill="1" applyBorder="1" applyAlignment="1">
      <alignment horizontal="center" vertical="center"/>
    </xf>
    <xf numFmtId="15" fontId="14" fillId="0" borderId="1" xfId="1" applyNumberFormat="1" applyFont="1" applyFill="1" applyBorder="1" applyAlignment="1">
      <alignment horizontal="center" vertical="center"/>
    </xf>
    <xf numFmtId="0" fontId="6" fillId="0" borderId="1" xfId="0" applyFont="1" applyBorder="1" applyAlignment="1">
      <alignment horizontal="center" vertical="center"/>
    </xf>
    <xf numFmtId="1" fontId="17" fillId="0" borderId="1" xfId="2" applyNumberFormat="1" applyFont="1" applyFill="1" applyBorder="1" applyAlignment="1">
      <alignment horizontal="center" vertical="center"/>
    </xf>
    <xf numFmtId="0" fontId="57" fillId="0" borderId="1" xfId="2" applyFont="1" applyFill="1" applyBorder="1" applyAlignment="1">
      <alignment horizontal="left" vertical="center"/>
    </xf>
    <xf numFmtId="0" fontId="16" fillId="0" borderId="1" xfId="1" applyFont="1" applyFill="1" applyBorder="1" applyAlignment="1">
      <alignment horizontal="left" vertical="center" wrapText="1"/>
    </xf>
    <xf numFmtId="0" fontId="0" fillId="0" borderId="0" xfId="0" quotePrefix="1" applyAlignment="1">
      <alignment horizontal="right"/>
    </xf>
    <xf numFmtId="0" fontId="80" fillId="0" borderId="0" xfId="0" applyFont="1"/>
    <xf numFmtId="42" fontId="0" fillId="0" borderId="0" xfId="11" applyNumberFormat="1" applyFont="1"/>
    <xf numFmtId="0" fontId="0" fillId="13" borderId="0" xfId="0" applyFill="1"/>
    <xf numFmtId="0" fontId="31" fillId="0" borderId="0" xfId="0" applyFont="1"/>
    <xf numFmtId="174" fontId="0" fillId="0" borderId="0" xfId="0" applyNumberFormat="1"/>
    <xf numFmtId="0" fontId="0" fillId="30" borderId="0" xfId="0" applyFill="1" applyAlignment="1"/>
    <xf numFmtId="0" fontId="7" fillId="2" borderId="6" xfId="0" applyFont="1" applyFill="1" applyBorder="1" applyAlignment="1">
      <alignment horizontal="center" wrapText="1"/>
    </xf>
    <xf numFmtId="0" fontId="0" fillId="0" borderId="0" xfId="0" applyAlignment="1">
      <alignment horizontal="center"/>
    </xf>
    <xf numFmtId="0" fontId="33" fillId="0" borderId="0" xfId="0" applyFont="1" applyAlignment="1">
      <alignment horizontal="center"/>
    </xf>
    <xf numFmtId="0" fontId="46" fillId="5" borderId="0" xfId="0" applyFont="1" applyFill="1" applyAlignment="1">
      <alignment horizontal="left"/>
    </xf>
    <xf numFmtId="0" fontId="7" fillId="10" borderId="7" xfId="1" applyFont="1" applyFill="1" applyBorder="1" applyAlignment="1">
      <alignment horizontal="center" vertical="center"/>
    </xf>
    <xf numFmtId="0" fontId="7" fillId="10" borderId="0" xfId="1" applyFont="1" applyFill="1" applyBorder="1" applyAlignment="1">
      <alignment horizontal="center" vertical="center"/>
    </xf>
    <xf numFmtId="0" fontId="31" fillId="10" borderId="14" xfId="0" applyFont="1" applyFill="1" applyBorder="1" applyAlignment="1">
      <alignment horizontal="right"/>
    </xf>
    <xf numFmtId="0" fontId="35" fillId="11" borderId="29" xfId="0" applyFont="1" applyFill="1" applyBorder="1" applyAlignment="1">
      <alignment horizontal="center" vertical="center"/>
    </xf>
    <xf numFmtId="0" fontId="35" fillId="11" borderId="7" xfId="0" applyFont="1" applyFill="1" applyBorder="1" applyAlignment="1">
      <alignment horizontal="center" vertical="center"/>
    </xf>
    <xf numFmtId="0" fontId="35" fillId="11" borderId="10" xfId="0" applyFont="1" applyFill="1" applyBorder="1" applyAlignment="1">
      <alignment horizontal="center" vertical="center"/>
    </xf>
    <xf numFmtId="0" fontId="38" fillId="11" borderId="15" xfId="1" applyFont="1" applyFill="1" applyBorder="1" applyAlignment="1">
      <alignment horizontal="center" vertical="center"/>
    </xf>
    <xf numFmtId="0" fontId="38" fillId="11" borderId="7" xfId="1" applyFont="1" applyFill="1" applyBorder="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wrapText="1"/>
    </xf>
    <xf numFmtId="0" fontId="4" fillId="11" borderId="5" xfId="0" applyFont="1" applyFill="1" applyBorder="1" applyAlignment="1">
      <alignment horizontal="center"/>
    </xf>
    <xf numFmtId="0" fontId="7" fillId="11" borderId="5" xfId="1" applyFont="1" applyFill="1" applyBorder="1" applyAlignment="1">
      <alignment horizontal="center" vertical="center"/>
    </xf>
    <xf numFmtId="0" fontId="4" fillId="11" borderId="2" xfId="0" applyFont="1" applyFill="1" applyBorder="1" applyAlignment="1">
      <alignment horizontal="center" vertical="center"/>
    </xf>
    <xf numFmtId="0" fontId="0" fillId="11" borderId="3" xfId="0" applyFill="1" applyBorder="1" applyAlignment="1">
      <alignment horizontal="center" vertical="center"/>
    </xf>
    <xf numFmtId="0" fontId="0" fillId="11" borderId="4" xfId="0" applyFill="1" applyBorder="1" applyAlignment="1">
      <alignment horizontal="center" vertical="center"/>
    </xf>
    <xf numFmtId="0" fontId="42" fillId="0" borderId="0" xfId="1" applyFont="1" applyFill="1" applyBorder="1" applyAlignment="1">
      <alignment horizontal="center" vertical="center"/>
    </xf>
    <xf numFmtId="0" fontId="14" fillId="0" borderId="0" xfId="0" applyFont="1" applyFill="1" applyAlignment="1">
      <alignment horizontal="left" vertical="center"/>
    </xf>
    <xf numFmtId="0" fontId="14" fillId="0" borderId="9" xfId="0" applyFont="1" applyFill="1" applyBorder="1" applyAlignment="1">
      <alignment horizontal="left" vertical="center"/>
    </xf>
    <xf numFmtId="0" fontId="67" fillId="0" borderId="2" xfId="1" applyFont="1" applyBorder="1" applyAlignment="1">
      <alignment horizontal="center" vertical="top"/>
    </xf>
    <xf numFmtId="0" fontId="66" fillId="0" borderId="3" xfId="1" applyFont="1" applyBorder="1" applyAlignment="1">
      <alignment horizontal="center" vertical="top"/>
    </xf>
    <xf numFmtId="0" fontId="66" fillId="0" borderId="4" xfId="1" applyFont="1" applyBorder="1" applyAlignment="1">
      <alignment horizontal="center" vertical="top"/>
    </xf>
    <xf numFmtId="165" fontId="68" fillId="0" borderId="2" xfId="0" applyNumberFormat="1" applyFont="1" applyFill="1" applyBorder="1" applyAlignment="1">
      <alignment horizontal="center" vertical="center" wrapText="1"/>
    </xf>
    <xf numFmtId="165" fontId="68" fillId="0" borderId="3" xfId="0" applyNumberFormat="1" applyFont="1" applyFill="1" applyBorder="1" applyAlignment="1">
      <alignment horizontal="center" vertical="center" wrapText="1"/>
    </xf>
    <xf numFmtId="165" fontId="68" fillId="0" borderId="4" xfId="0" applyNumberFormat="1" applyFont="1" applyFill="1" applyBorder="1" applyAlignment="1">
      <alignment horizontal="center" vertical="center" wrapText="1"/>
    </xf>
    <xf numFmtId="0" fontId="66" fillId="0" borderId="2" xfId="1" applyFont="1" applyBorder="1" applyAlignment="1">
      <alignment horizontal="center" vertical="center"/>
    </xf>
    <xf numFmtId="0" fontId="66" fillId="0" borderId="3" xfId="1" applyFont="1" applyBorder="1" applyAlignment="1">
      <alignment horizontal="center" vertical="center"/>
    </xf>
    <xf numFmtId="0" fontId="66" fillId="0" borderId="4" xfId="1" applyFont="1" applyBorder="1" applyAlignment="1">
      <alignment horizontal="center" vertical="center"/>
    </xf>
    <xf numFmtId="0" fontId="7" fillId="3" borderId="1" xfId="2" applyFont="1" applyFill="1" applyBorder="1" applyAlignment="1">
      <alignment horizontal="center" wrapText="1"/>
    </xf>
    <xf numFmtId="0" fontId="7" fillId="3" borderId="6" xfId="2" applyFont="1" applyFill="1" applyBorder="1" applyAlignment="1">
      <alignment horizontal="center" wrapText="1"/>
    </xf>
    <xf numFmtId="0" fontId="52" fillId="0" borderId="2" xfId="1" applyFont="1" applyFill="1" applyBorder="1" applyAlignment="1">
      <alignment horizontal="left" vertical="center" wrapText="1"/>
    </xf>
    <xf numFmtId="0" fontId="52" fillId="0" borderId="3" xfId="1" applyFont="1" applyFill="1" applyBorder="1" applyAlignment="1">
      <alignment horizontal="left" vertical="center" wrapText="1"/>
    </xf>
    <xf numFmtId="0" fontId="52" fillId="0" borderId="4" xfId="1" applyFont="1" applyFill="1" applyBorder="1" applyAlignment="1">
      <alignment horizontal="left" vertical="center" wrapText="1"/>
    </xf>
    <xf numFmtId="0" fontId="11" fillId="14" borderId="0" xfId="2" applyFont="1" applyFill="1" applyBorder="1" applyAlignment="1">
      <alignment horizont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24" fillId="3" borderId="1" xfId="2" applyFont="1" applyFill="1" applyBorder="1" applyAlignment="1">
      <alignment horizontal="center" wrapText="1"/>
    </xf>
    <xf numFmtId="0" fontId="24" fillId="3" borderId="6" xfId="2" applyFont="1" applyFill="1" applyBorder="1" applyAlignment="1">
      <alignment horizontal="center" wrapText="1"/>
    </xf>
    <xf numFmtId="0" fontId="7"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7" fillId="2" borderId="1" xfId="1" applyFont="1" applyFill="1" applyBorder="1" applyAlignment="1">
      <alignment horizontal="center" wrapText="1"/>
    </xf>
    <xf numFmtId="0" fontId="7" fillId="2" borderId="6" xfId="1" applyFont="1" applyFill="1" applyBorder="1" applyAlignment="1">
      <alignment horizontal="center" wrapText="1"/>
    </xf>
    <xf numFmtId="0" fontId="7" fillId="2" borderId="1" xfId="0" applyFont="1" applyFill="1" applyBorder="1" applyAlignment="1">
      <alignment horizontal="center" wrapText="1"/>
    </xf>
    <xf numFmtId="0" fontId="7" fillId="2" borderId="6" xfId="0" applyFont="1" applyFill="1" applyBorder="1" applyAlignment="1">
      <alignment horizontal="center" wrapText="1"/>
    </xf>
    <xf numFmtId="0" fontId="7" fillId="2" borderId="1" xfId="0" applyFont="1" applyFill="1" applyBorder="1" applyAlignment="1">
      <alignment horizontal="center"/>
    </xf>
    <xf numFmtId="0" fontId="7" fillId="2" borderId="6" xfId="0" applyFont="1" applyFill="1" applyBorder="1" applyAlignment="1">
      <alignment horizontal="center"/>
    </xf>
    <xf numFmtId="0" fontId="8" fillId="0" borderId="2" xfId="1" applyFont="1" applyFill="1" applyBorder="1" applyAlignment="1">
      <alignment horizontal="center"/>
    </xf>
    <xf numFmtId="0" fontId="8" fillId="0" borderId="3" xfId="1" applyFont="1" applyFill="1" applyBorder="1" applyAlignment="1">
      <alignment horizontal="center"/>
    </xf>
    <xf numFmtId="0" fontId="8" fillId="0" borderId="4" xfId="1" applyFont="1" applyFill="1" applyBorder="1" applyAlignment="1">
      <alignment horizontal="center"/>
    </xf>
    <xf numFmtId="0" fontId="51" fillId="2" borderId="2" xfId="1" applyFont="1" applyFill="1" applyBorder="1" applyAlignment="1">
      <alignment horizontal="center" vertical="center"/>
    </xf>
    <xf numFmtId="0" fontId="51" fillId="2" borderId="3" xfId="1" applyFont="1" applyFill="1" applyBorder="1" applyAlignment="1">
      <alignment horizontal="center" vertical="center"/>
    </xf>
    <xf numFmtId="0" fontId="51" fillId="2" borderId="4" xfId="1" applyFont="1" applyFill="1" applyBorder="1" applyAlignment="1">
      <alignment horizontal="center" vertical="center"/>
    </xf>
    <xf numFmtId="0" fontId="9" fillId="12" borderId="2" xfId="1" applyFont="1" applyFill="1" applyBorder="1" applyAlignment="1">
      <alignment horizontal="center"/>
    </xf>
    <xf numFmtId="0" fontId="9" fillId="12" borderId="3" xfId="1" applyFont="1" applyFill="1" applyBorder="1" applyAlignment="1">
      <alignment horizontal="center"/>
    </xf>
    <xf numFmtId="0" fontId="9" fillId="12" borderId="4" xfId="1" applyFont="1" applyFill="1" applyBorder="1" applyAlignment="1">
      <alignment horizontal="center"/>
    </xf>
    <xf numFmtId="0" fontId="7" fillId="0" borderId="1" xfId="1" applyFont="1" applyFill="1" applyBorder="1" applyAlignment="1">
      <alignment horizontal="left" wrapText="1"/>
    </xf>
    <xf numFmtId="0" fontId="7" fillId="0" borderId="6" xfId="1" applyFont="1" applyFill="1" applyBorder="1" applyAlignment="1">
      <alignment horizontal="left" wrapText="1"/>
    </xf>
    <xf numFmtId="0" fontId="7" fillId="3" borderId="1" xfId="2" applyFont="1" applyFill="1" applyBorder="1" applyAlignment="1">
      <alignment horizontal="left" wrapText="1"/>
    </xf>
    <xf numFmtId="0" fontId="7" fillId="3" borderId="6" xfId="2" applyFont="1" applyFill="1" applyBorder="1" applyAlignment="1">
      <alignment horizontal="left" wrapText="1"/>
    </xf>
    <xf numFmtId="0" fontId="69" fillId="11" borderId="53" xfId="0" applyFont="1" applyFill="1" applyBorder="1" applyAlignment="1">
      <alignment horizontal="center" vertical="center" wrapText="1"/>
    </xf>
    <xf numFmtId="0" fontId="69" fillId="11" borderId="54" xfId="0" applyFont="1" applyFill="1" applyBorder="1" applyAlignment="1">
      <alignment horizontal="center" vertical="center" wrapText="1"/>
    </xf>
    <xf numFmtId="1" fontId="69" fillId="32" borderId="0" xfId="1" applyNumberFormat="1" applyFont="1" applyFill="1" applyBorder="1" applyAlignment="1">
      <alignment horizontal="right" vertical="center"/>
    </xf>
    <xf numFmtId="0" fontId="69" fillId="0" borderId="0" xfId="0" applyFont="1" applyBorder="1" applyAlignment="1">
      <alignment horizontal="center"/>
    </xf>
    <xf numFmtId="0" fontId="70" fillId="30" borderId="41" xfId="0" applyFont="1" applyFill="1" applyBorder="1" applyAlignment="1">
      <alignment horizontal="center" vertical="center" textRotation="255"/>
    </xf>
    <xf numFmtId="0" fontId="70" fillId="30" borderId="42" xfId="0" applyFont="1" applyFill="1" applyBorder="1" applyAlignment="1">
      <alignment horizontal="center" vertical="center" textRotation="255"/>
    </xf>
    <xf numFmtId="0" fontId="70" fillId="30" borderId="43" xfId="0" applyFont="1" applyFill="1" applyBorder="1" applyAlignment="1">
      <alignment horizontal="center" vertical="center" textRotation="255"/>
    </xf>
    <xf numFmtId="0" fontId="70" fillId="30" borderId="44" xfId="0" applyFont="1" applyFill="1" applyBorder="1" applyAlignment="1">
      <alignment horizontal="center"/>
    </xf>
    <xf numFmtId="0" fontId="70" fillId="30" borderId="45" xfId="0" applyFont="1" applyFill="1" applyBorder="1" applyAlignment="1">
      <alignment horizontal="center"/>
    </xf>
    <xf numFmtId="0" fontId="70" fillId="30" borderId="0" xfId="0" applyFont="1" applyFill="1" applyBorder="1" applyAlignment="1">
      <alignment horizontal="center"/>
    </xf>
    <xf numFmtId="0" fontId="70" fillId="30" borderId="46" xfId="0" applyFont="1" applyFill="1" applyBorder="1" applyAlignment="1">
      <alignment horizontal="center"/>
    </xf>
    <xf numFmtId="0" fontId="70" fillId="30" borderId="47" xfId="0" applyFont="1" applyFill="1" applyBorder="1" applyAlignment="1">
      <alignment horizontal="center"/>
    </xf>
    <xf numFmtId="0" fontId="70" fillId="30" borderId="43" xfId="0" applyFont="1" applyFill="1" applyBorder="1" applyAlignment="1">
      <alignment horizontal="center"/>
    </xf>
    <xf numFmtId="0" fontId="31" fillId="5" borderId="0" xfId="0" applyFont="1" applyFill="1" applyAlignment="1">
      <alignment horizontal="center"/>
    </xf>
    <xf numFmtId="0" fontId="82" fillId="0" borderId="0" xfId="0" applyFont="1" applyAlignment="1">
      <alignment horizontal="center"/>
    </xf>
    <xf numFmtId="0" fontId="0" fillId="0" borderId="0" xfId="0" applyAlignment="1">
      <alignment horizontal="center"/>
    </xf>
    <xf numFmtId="0" fontId="84" fillId="5" borderId="0" xfId="0" applyFont="1" applyFill="1" applyAlignment="1">
      <alignment horizontal="right"/>
    </xf>
    <xf numFmtId="0" fontId="83" fillId="5" borderId="0" xfId="0" applyFont="1" applyFill="1" applyAlignment="1">
      <alignment horizontal="right"/>
    </xf>
    <xf numFmtId="0" fontId="0" fillId="0" borderId="0" xfId="0" applyFill="1" applyAlignment="1"/>
    <xf numFmtId="0" fontId="4" fillId="0" borderId="0" xfId="0" applyFont="1" applyFill="1" applyBorder="1"/>
    <xf numFmtId="0" fontId="0" fillId="0" borderId="0" xfId="0" applyFill="1" applyBorder="1"/>
    <xf numFmtId="1" fontId="0" fillId="0" borderId="0" xfId="0" applyNumberFormat="1" applyFill="1" applyBorder="1"/>
    <xf numFmtId="168" fontId="0" fillId="0" borderId="0" xfId="0" applyNumberFormat="1" applyFill="1" applyBorder="1"/>
    <xf numFmtId="2" fontId="0" fillId="0" borderId="0" xfId="0" applyNumberFormat="1" applyFill="1" applyBorder="1"/>
    <xf numFmtId="173" fontId="0" fillId="0" borderId="0" xfId="0" applyNumberFormat="1" applyFill="1" applyBorder="1"/>
    <xf numFmtId="42" fontId="0" fillId="0" borderId="0" xfId="11" applyNumberFormat="1" applyFont="1" applyFill="1" applyBorder="1"/>
    <xf numFmtId="0" fontId="31" fillId="10" borderId="0" xfId="0" applyFont="1" applyFill="1" applyAlignment="1">
      <alignment horizontal="center"/>
    </xf>
    <xf numFmtId="0" fontId="31" fillId="10" borderId="0" xfId="0" applyFont="1" applyFill="1" applyAlignment="1">
      <alignment horizontal="center"/>
    </xf>
    <xf numFmtId="0" fontId="16" fillId="11" borderId="6" xfId="1" applyFont="1" applyFill="1" applyBorder="1" applyAlignment="1">
      <alignment horizontal="left" vertical="center" wrapText="1"/>
    </xf>
    <xf numFmtId="0" fontId="16" fillId="2" borderId="6" xfId="1" applyFont="1" applyFill="1" applyBorder="1" applyAlignment="1">
      <alignment horizontal="center" wrapText="1"/>
    </xf>
    <xf numFmtId="15" fontId="8" fillId="3" borderId="6" xfId="2" applyNumberFormat="1" applyFont="1" applyFill="1" applyBorder="1" applyAlignment="1">
      <alignment horizontal="center" wrapText="1"/>
    </xf>
    <xf numFmtId="0" fontId="8" fillId="0" borderId="4" xfId="5" applyFont="1" applyFill="1" applyBorder="1" applyAlignment="1">
      <alignment vertical="center"/>
    </xf>
  </cellXfs>
  <cellStyles count="12">
    <cellStyle name="Comma [0] 2" xfId="3" xr:uid="{00000000-0005-0000-0000-000000000000}"/>
    <cellStyle name="Comma [0] 2 2" xfId="6" xr:uid="{00000000-0005-0000-0000-000001000000}"/>
    <cellStyle name="Comma [0] 2 3" xfId="9" xr:uid="{00000000-0005-0000-0000-000002000000}"/>
    <cellStyle name="Currency" xfId="11" builtinId="4"/>
    <cellStyle name="Hyperlink" xfId="4" builtinId="8"/>
    <cellStyle name="Hyperlink 2" xfId="8" xr:uid="{00000000-0005-0000-0000-000004000000}"/>
    <cellStyle name="Normal" xfId="0" builtinId="0"/>
    <cellStyle name="Normal 2" xfId="2" xr:uid="{00000000-0005-0000-0000-000006000000}"/>
    <cellStyle name="Normal 3" xfId="1" xr:uid="{00000000-0005-0000-0000-000007000000}"/>
    <cellStyle name="Normal 3 2" xfId="5" xr:uid="{00000000-0005-0000-0000-000008000000}"/>
    <cellStyle name="Normal 3 2 2" xfId="10" xr:uid="{00000000-0005-0000-0000-000009000000}"/>
    <cellStyle name="Normal 3 3" xfId="7" xr:uid="{00000000-0005-0000-0000-00000A000000}"/>
  </cellStyles>
  <dxfs count="20">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rgb="FF203764"/>
        </patternFill>
      </fill>
      <alignment horizontal="general" vertical="center" textRotation="0" wrapText="0" relative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border outline="0">
        <bottom style="thin">
          <color indexed="64"/>
        </bottom>
      </border>
    </dxf>
  </dxfs>
  <tableStyles count="0" defaultTableStyle="TableStyleMedium2" defaultPivotStyle="PivotStyleLight16"/>
  <colors>
    <mruColors>
      <color rgb="FF006C31"/>
      <color rgb="FFA9D341"/>
      <color rgb="FFFA7844"/>
      <color rgb="FFE6FFF6"/>
      <color rgb="FFFCFEB4"/>
      <color rgb="FFFAFD77"/>
      <color rgb="FFFCFEAC"/>
      <color rgb="FFEDECBE"/>
      <color rgb="FFE8D0DC"/>
      <color rgb="FFF688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solidFill>
                <a:latin typeface="Palatino Linotype" panose="02040502050505030304" pitchFamily="18" charset="0"/>
                <a:ea typeface="+mn-ea"/>
                <a:cs typeface="+mn-cs"/>
              </a:defRPr>
            </a:pPr>
            <a:endParaRPr lang="en-US" sz="1050" b="1">
              <a:solidFill>
                <a:sysClr val="windowText" lastClr="000000"/>
              </a:solidFill>
              <a:latin typeface="Palatino Linotype" panose="02040502050505030304" pitchFamily="18" charset="0"/>
            </a:endParaRPr>
          </a:p>
          <a:p>
            <a:pPr>
              <a:defRPr lang="en-US" sz="1400" b="1" i="0" u="none" strike="noStrike" kern="1200" spc="0" baseline="0">
                <a:solidFill>
                  <a:sysClr val="windowText" lastClr="000000"/>
                </a:solidFill>
                <a:latin typeface="Palatino Linotype" panose="02040502050505030304" pitchFamily="18" charset="0"/>
                <a:ea typeface="+mn-ea"/>
                <a:cs typeface="+mn-cs"/>
              </a:defRPr>
            </a:pPr>
            <a:r>
              <a:rPr lang="en-US" b="1">
                <a:solidFill>
                  <a:sysClr val="windowText" lastClr="000000"/>
                </a:solidFill>
                <a:latin typeface="Palatino Linotype" panose="02040502050505030304" pitchFamily="18" charset="0"/>
              </a:rPr>
              <a:t>Fig 1 SHIFT IN THE MINING METRIC </a:t>
            </a:r>
          </a:p>
          <a:p>
            <a:pPr>
              <a:defRPr lang="en-US" sz="1400" b="1" i="0" u="none" strike="noStrike" kern="1200" spc="0" baseline="0">
                <a:solidFill>
                  <a:sysClr val="windowText" lastClr="000000"/>
                </a:solidFill>
                <a:latin typeface="Palatino Linotype" panose="02040502050505030304" pitchFamily="18" charset="0"/>
                <a:ea typeface="+mn-ea"/>
                <a:cs typeface="+mn-cs"/>
              </a:defRPr>
            </a:pPr>
            <a:r>
              <a:rPr lang="en-US" b="1">
                <a:solidFill>
                  <a:sysClr val="windowText" lastClr="000000"/>
                </a:solidFill>
                <a:latin typeface="Palatino Linotype" panose="02040502050505030304" pitchFamily="18" charset="0"/>
              </a:rPr>
              <a:t>         FROM THROUGHPUT TO GRADE</a:t>
            </a:r>
          </a:p>
          <a:p>
            <a:pPr>
              <a:defRPr lang="en-US" sz="1400" b="1" i="0" u="none" strike="noStrike" kern="1200" spc="0" baseline="0">
                <a:solidFill>
                  <a:sysClr val="windowText" lastClr="000000"/>
                </a:solidFill>
                <a:latin typeface="Palatino Linotype" panose="02040502050505030304" pitchFamily="18" charset="0"/>
                <a:ea typeface="+mn-ea"/>
                <a:cs typeface="+mn-cs"/>
              </a:defRPr>
            </a:pPr>
            <a:r>
              <a:rPr lang="en-US" b="1">
                <a:solidFill>
                  <a:sysClr val="windowText" lastClr="000000"/>
                </a:solidFill>
                <a:latin typeface="Palatino Linotype" panose="02040502050505030304" pitchFamily="18" charset="0"/>
              </a:rPr>
              <a:t>1928-2017</a:t>
            </a:r>
          </a:p>
        </c:rich>
      </c:tx>
      <c:layout>
        <c:manualLayout>
          <c:xMode val="edge"/>
          <c:yMode val="edge"/>
          <c:x val="0.15609540323832949"/>
          <c:y val="2.1806853582554592E-2"/>
        </c:manualLayout>
      </c:layout>
      <c:overlay val="0"/>
      <c:spPr>
        <a:noFill/>
        <a:ln>
          <a:noFill/>
        </a:ln>
        <a:effectLst/>
      </c:spPr>
    </c:title>
    <c:autoTitleDeleted val="0"/>
    <c:plotArea>
      <c:layout>
        <c:manualLayout>
          <c:layoutTarget val="inner"/>
          <c:xMode val="edge"/>
          <c:yMode val="edge"/>
          <c:x val="6.226800740681164E-2"/>
          <c:y val="5.0629185370520415E-4"/>
          <c:w val="0.9065004382582067"/>
          <c:h val="0.68591139892560149"/>
        </c:manualLayout>
      </c:layout>
      <c:scatterChart>
        <c:scatterStyle val="lineMarker"/>
        <c:varyColors val="0"/>
        <c:ser>
          <c:idx val="0"/>
          <c:order val="0"/>
          <c:tx>
            <c:v>CUORE</c:v>
          </c:tx>
          <c:spPr>
            <a:ln w="25400" cap="rnd">
              <a:noFill/>
              <a:round/>
            </a:ln>
            <a:effectLst/>
          </c:spPr>
          <c:marker>
            <c:symbol val="diamond"/>
            <c:size val="8"/>
            <c:spPr>
              <a:solidFill>
                <a:schemeClr val="accent6">
                  <a:lumMod val="50000"/>
                </a:schemeClr>
              </a:solidFill>
              <a:ln w="9525">
                <a:solidFill>
                  <a:schemeClr val="accent1"/>
                </a:solidFill>
              </a:ln>
              <a:effectLst/>
            </c:spPr>
          </c:marker>
          <c:trendline>
            <c:spPr>
              <a:ln w="28575" cap="rnd">
                <a:solidFill>
                  <a:srgbClr val="C00000"/>
                </a:solidFill>
                <a:prstDash val="solid"/>
              </a:ln>
              <a:effectLst/>
            </c:spPr>
            <c:trendlineType val="exp"/>
            <c:forward val="10"/>
            <c:dispRSqr val="1"/>
            <c:dispEq val="0"/>
            <c:trendlineLbl>
              <c:numFmt formatCode="General" sourceLinked="0"/>
              <c:spPr>
                <a:noFill/>
                <a:ln>
                  <a:noFill/>
                </a:ln>
                <a:effectLst/>
              </c:spPr>
              <c:txPr>
                <a:bodyPr rot="0" spcFirstLastPara="1" vertOverflow="ellipsis" vert="horz" wrap="square" anchor="ctr" anchorCtr="1"/>
                <a:lstStyle/>
                <a:p>
                  <a:pPr>
                    <a:defRPr lang="en-US" sz="900" b="1" i="0" u="none" strike="noStrike" kern="1200" baseline="0">
                      <a:solidFill>
                        <a:srgbClr val="C00000"/>
                      </a:solidFill>
                      <a:latin typeface="Palatino Linotype" panose="02040502050505030304" pitchFamily="18" charset="0"/>
                      <a:ea typeface="+mn-ea"/>
                      <a:cs typeface="+mn-cs"/>
                    </a:defRPr>
                  </a:pPr>
                  <a:endParaRPr lang="en-US"/>
                </a:p>
              </c:txPr>
            </c:trendlineLbl>
          </c:trendline>
          <c:xVal>
            <c:numRef>
              <c:f>'mine economics by decade'!$A$39:$A$47</c:f>
              <c:numCache>
                <c:formatCode>General</c:formatCode>
                <c:ptCount val="9"/>
                <c:pt idx="0">
                  <c:v>2008</c:v>
                </c:pt>
                <c:pt idx="1">
                  <c:v>1998</c:v>
                </c:pt>
                <c:pt idx="2">
                  <c:v>1988</c:v>
                </c:pt>
                <c:pt idx="3">
                  <c:v>1978</c:v>
                </c:pt>
                <c:pt idx="4">
                  <c:v>1968</c:v>
                </c:pt>
                <c:pt idx="5">
                  <c:v>1958</c:v>
                </c:pt>
                <c:pt idx="6">
                  <c:v>1948</c:v>
                </c:pt>
                <c:pt idx="7">
                  <c:v>1938</c:v>
                </c:pt>
                <c:pt idx="8">
                  <c:v>1928</c:v>
                </c:pt>
              </c:numCache>
            </c:numRef>
          </c:xVal>
          <c:yVal>
            <c:numRef>
              <c:f>'mine economics by decade'!$B$39:$B$47</c:f>
              <c:numCache>
                <c:formatCode>#,##0</c:formatCode>
                <c:ptCount val="9"/>
                <c:pt idx="0">
                  <c:v>28775.910606889011</c:v>
                </c:pt>
                <c:pt idx="1">
                  <c:v>22485.5</c:v>
                </c:pt>
                <c:pt idx="2">
                  <c:v>14845</c:v>
                </c:pt>
                <c:pt idx="3">
                  <c:v>9893.6</c:v>
                </c:pt>
                <c:pt idx="4">
                  <c:v>6892.8</c:v>
                </c:pt>
                <c:pt idx="5">
                  <c:v>5241.6000000000004</c:v>
                </c:pt>
                <c:pt idx="6">
                  <c:v>3269</c:v>
                </c:pt>
                <c:pt idx="7">
                  <c:v>2297.4693237077704</c:v>
                </c:pt>
                <c:pt idx="8">
                  <c:v>912.08470757531893</c:v>
                </c:pt>
              </c:numCache>
            </c:numRef>
          </c:yVal>
          <c:smooth val="0"/>
          <c:extLst>
            <c:ext xmlns:c16="http://schemas.microsoft.com/office/drawing/2014/chart" uri="{C3380CC4-5D6E-409C-BE32-E72D297353CC}">
              <c16:uniqueId val="{00000001-AB3D-4D85-B3E5-70BA9E7732CE}"/>
            </c:ext>
          </c:extLst>
        </c:ser>
        <c:ser>
          <c:idx val="1"/>
          <c:order val="1"/>
          <c:tx>
            <c:v>CUMETAL</c:v>
          </c:tx>
          <c:spPr>
            <a:ln w="25400" cap="rnd">
              <a:noFill/>
              <a:round/>
            </a:ln>
            <a:effectLst/>
          </c:spPr>
          <c:marker>
            <c:symbol val="diamond"/>
            <c:size val="8"/>
            <c:spPr>
              <a:solidFill>
                <a:srgbClr val="FF0000"/>
              </a:solidFill>
              <a:ln w="9525">
                <a:solidFill>
                  <a:schemeClr val="accent2"/>
                </a:solidFill>
              </a:ln>
              <a:effectLst/>
            </c:spPr>
          </c:marker>
          <c:trendline>
            <c:spPr>
              <a:ln w="28575" cap="rnd">
                <a:solidFill>
                  <a:srgbClr val="FF0000"/>
                </a:solidFill>
                <a:prstDash val="solid"/>
              </a:ln>
              <a:effectLst/>
            </c:spPr>
            <c:trendlineType val="linear"/>
            <c:forward val="10"/>
            <c:dispRSqr val="1"/>
            <c:dispEq val="0"/>
            <c:trendlineLbl>
              <c:layout>
                <c:manualLayout>
                  <c:x val="0.10317300962379701"/>
                  <c:y val="-7.2173374161563136E-2"/>
                </c:manualLayout>
              </c:layout>
              <c:numFmt formatCode="General" sourceLinked="0"/>
              <c:spPr>
                <a:noFill/>
                <a:ln>
                  <a:noFill/>
                </a:ln>
                <a:effectLst/>
              </c:spPr>
              <c:txPr>
                <a:bodyPr rot="0" spcFirstLastPara="1" vertOverflow="ellipsis" vert="horz" wrap="square" anchor="ctr" anchorCtr="1"/>
                <a:lstStyle/>
                <a:p>
                  <a:pPr>
                    <a:defRPr lang="en-US" sz="900" b="1" i="0" u="none" strike="noStrike" kern="1200" baseline="0">
                      <a:solidFill>
                        <a:srgbClr val="FF0000"/>
                      </a:solidFill>
                      <a:latin typeface="Palatino Linotype" panose="02040502050505030304" pitchFamily="18" charset="0"/>
                      <a:ea typeface="+mn-ea"/>
                      <a:cs typeface="+mn-cs"/>
                    </a:defRPr>
                  </a:pPr>
                  <a:endParaRPr lang="en-US"/>
                </a:p>
              </c:txPr>
            </c:trendlineLbl>
          </c:trendline>
          <c:xVal>
            <c:numRef>
              <c:f>'mine economics by decade'!$A$39:$A$47</c:f>
              <c:numCache>
                <c:formatCode>General</c:formatCode>
                <c:ptCount val="9"/>
                <c:pt idx="0">
                  <c:v>2008</c:v>
                </c:pt>
                <c:pt idx="1">
                  <c:v>1998</c:v>
                </c:pt>
                <c:pt idx="2">
                  <c:v>1988</c:v>
                </c:pt>
                <c:pt idx="3">
                  <c:v>1978</c:v>
                </c:pt>
                <c:pt idx="4">
                  <c:v>1968</c:v>
                </c:pt>
                <c:pt idx="5">
                  <c:v>1958</c:v>
                </c:pt>
                <c:pt idx="6">
                  <c:v>1948</c:v>
                </c:pt>
                <c:pt idx="7">
                  <c:v>1938</c:v>
                </c:pt>
                <c:pt idx="8">
                  <c:v>1928</c:v>
                </c:pt>
              </c:numCache>
            </c:numRef>
          </c:xVal>
          <c:yVal>
            <c:numRef>
              <c:f>'mine economics by decade'!$C$39:$C$47</c:f>
              <c:numCache>
                <c:formatCode>#,##0</c:formatCode>
                <c:ptCount val="9"/>
                <c:pt idx="0">
                  <c:v>7689.4598958333327</c:v>
                </c:pt>
                <c:pt idx="1">
                  <c:v>6113.45</c:v>
                </c:pt>
                <c:pt idx="2">
                  <c:v>4254.6875</c:v>
                </c:pt>
                <c:pt idx="3">
                  <c:v>3355.1875</c:v>
                </c:pt>
                <c:pt idx="4">
                  <c:v>2815.3124999999995</c:v>
                </c:pt>
                <c:pt idx="5">
                  <c:v>1814.7499999999998</c:v>
                </c:pt>
                <c:pt idx="6">
                  <c:v>1156.3125</c:v>
                </c:pt>
                <c:pt idx="7">
                  <c:v>992.6875</c:v>
                </c:pt>
                <c:pt idx="8">
                  <c:v>675.45624999999995</c:v>
                </c:pt>
              </c:numCache>
            </c:numRef>
          </c:yVal>
          <c:smooth val="0"/>
          <c:extLst>
            <c:ext xmlns:c16="http://schemas.microsoft.com/office/drawing/2014/chart" uri="{C3380CC4-5D6E-409C-BE32-E72D297353CC}">
              <c16:uniqueId val="{00000003-AB3D-4D85-B3E5-70BA9E7732CE}"/>
            </c:ext>
          </c:extLst>
        </c:ser>
        <c:ser>
          <c:idx val="2"/>
          <c:order val="2"/>
          <c:tx>
            <c:v>CUGRADE</c:v>
          </c:tx>
          <c:spPr>
            <a:ln w="25400" cap="rnd">
              <a:noFill/>
              <a:round/>
            </a:ln>
            <a:effectLst/>
          </c:spPr>
          <c:marker>
            <c:symbol val="diamond"/>
            <c:size val="8"/>
            <c:spPr>
              <a:solidFill>
                <a:srgbClr val="FFC000"/>
              </a:solidFill>
              <a:ln w="9525">
                <a:solidFill>
                  <a:schemeClr val="accent3"/>
                </a:solidFill>
              </a:ln>
              <a:effectLst/>
            </c:spPr>
          </c:marker>
          <c:trendline>
            <c:spPr>
              <a:ln w="28575" cap="rnd">
                <a:solidFill>
                  <a:srgbClr val="FFC000"/>
                </a:solidFill>
                <a:prstDash val="solid"/>
              </a:ln>
              <a:effectLst/>
            </c:spPr>
            <c:trendlineType val="linear"/>
            <c:forward val="10"/>
            <c:dispRSqr val="1"/>
            <c:dispEq val="0"/>
            <c:trendlineLbl>
              <c:layout>
                <c:manualLayout>
                  <c:x val="-1.2824011757228087E-2"/>
                  <c:y val="-0.16466426071741044"/>
                </c:manualLayout>
              </c:layout>
              <c:numFmt formatCode="General" sourceLinked="0"/>
              <c:spPr>
                <a:solidFill>
                  <a:srgbClr val="FFC000"/>
                </a:solidFill>
                <a:ln>
                  <a:noFill/>
                </a:ln>
                <a:effectLst/>
              </c:spPr>
              <c:txPr>
                <a:bodyPr rot="0" spcFirstLastPara="1" vertOverflow="ellipsis" vert="horz" wrap="square" anchor="ctr" anchorCtr="1"/>
                <a:lstStyle/>
                <a:p>
                  <a:pPr>
                    <a:defRPr lang="en-US" sz="900" b="1" i="0" u="none" strike="noStrike" kern="1200" baseline="0">
                      <a:solidFill>
                        <a:schemeClr val="tx1">
                          <a:lumMod val="65000"/>
                          <a:lumOff val="35000"/>
                        </a:schemeClr>
                      </a:solidFill>
                      <a:latin typeface="Palatino Linotype" panose="02040502050505030304" pitchFamily="18" charset="0"/>
                      <a:ea typeface="+mn-ea"/>
                      <a:cs typeface="+mn-cs"/>
                    </a:defRPr>
                  </a:pPr>
                  <a:endParaRPr lang="en-US"/>
                </a:p>
              </c:txPr>
            </c:trendlineLbl>
          </c:trendline>
          <c:xVal>
            <c:numRef>
              <c:f>'mine economics by decade'!$A$39:$A$47</c:f>
              <c:numCache>
                <c:formatCode>General</c:formatCode>
                <c:ptCount val="9"/>
                <c:pt idx="0">
                  <c:v>2008</c:v>
                </c:pt>
                <c:pt idx="1">
                  <c:v>1998</c:v>
                </c:pt>
                <c:pt idx="2">
                  <c:v>1988</c:v>
                </c:pt>
                <c:pt idx="3">
                  <c:v>1978</c:v>
                </c:pt>
                <c:pt idx="4">
                  <c:v>1968</c:v>
                </c:pt>
                <c:pt idx="5">
                  <c:v>1958</c:v>
                </c:pt>
                <c:pt idx="6">
                  <c:v>1948</c:v>
                </c:pt>
                <c:pt idx="7">
                  <c:v>1938</c:v>
                </c:pt>
                <c:pt idx="8">
                  <c:v>1928</c:v>
                </c:pt>
              </c:numCache>
            </c:numRef>
          </c:xVal>
          <c:yVal>
            <c:numRef>
              <c:f>'mine economics by decade'!$D$39:$D$47</c:f>
              <c:numCache>
                <c:formatCode>#,##0</c:formatCode>
                <c:ptCount val="9"/>
                <c:pt idx="0">
                  <c:v>10434.790484471412</c:v>
                </c:pt>
                <c:pt idx="1">
                  <c:v>12452.790936678071</c:v>
                </c:pt>
                <c:pt idx="2">
                  <c:v>12947.101718658834</c:v>
                </c:pt>
                <c:pt idx="3">
                  <c:v>14481.100000000002</c:v>
                </c:pt>
                <c:pt idx="4">
                  <c:v>17539.120000000003</c:v>
                </c:pt>
                <c:pt idx="5">
                  <c:v>19318.920000000002</c:v>
                </c:pt>
                <c:pt idx="6">
                  <c:v>20374.114879999997</c:v>
                </c:pt>
                <c:pt idx="7">
                  <c:v>25164.738241781251</c:v>
                </c:pt>
                <c:pt idx="8">
                  <c:v>28776.315588933787</c:v>
                </c:pt>
              </c:numCache>
            </c:numRef>
          </c:yVal>
          <c:smooth val="0"/>
          <c:extLst>
            <c:ext xmlns:c16="http://schemas.microsoft.com/office/drawing/2014/chart" uri="{C3380CC4-5D6E-409C-BE32-E72D297353CC}">
              <c16:uniqueId val="{00000005-AB3D-4D85-B3E5-70BA9E7732CE}"/>
            </c:ext>
          </c:extLst>
        </c:ser>
        <c:dLbls>
          <c:showLegendKey val="0"/>
          <c:showVal val="0"/>
          <c:showCatName val="0"/>
          <c:showSerName val="0"/>
          <c:showPercent val="0"/>
          <c:showBubbleSize val="0"/>
        </c:dLbls>
        <c:axId val="157319168"/>
        <c:axId val="157320704"/>
      </c:scatterChart>
      <c:valAx>
        <c:axId val="157319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57320704"/>
        <c:crosses val="autoZero"/>
        <c:crossBetween val="midCat"/>
      </c:valAx>
      <c:valAx>
        <c:axId val="157320704"/>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crossAx val="157319168"/>
        <c:crosses val="autoZero"/>
        <c:crossBetween val="midCat"/>
      </c:valAx>
      <c:spPr>
        <a:noFill/>
        <a:ln>
          <a:noFill/>
        </a:ln>
        <a:effectLst/>
      </c:spPr>
    </c:plotArea>
    <c:legend>
      <c:legendPos val="b"/>
      <c:layout>
        <c:manualLayout>
          <c:xMode val="edge"/>
          <c:yMode val="edge"/>
          <c:x val="8.3512775854395593E-2"/>
          <c:y val="0.87368557902224842"/>
          <c:w val="0.88374875243136963"/>
          <c:h val="0.10762283219270488"/>
        </c:manualLayout>
      </c:layout>
      <c:overlay val="0"/>
      <c:spPr>
        <a:noFill/>
        <a:ln>
          <a:noFill/>
        </a:ln>
        <a:effectLst/>
      </c:spPr>
      <c:txPr>
        <a:bodyPr rot="0" spcFirstLastPara="1" vertOverflow="ellipsis" vert="horz" wrap="square" anchor="ctr" anchorCtr="1"/>
        <a:lstStyle/>
        <a:p>
          <a:pPr>
            <a:defRPr lang="en-US" sz="900" b="1" i="0" u="none" strike="noStrike" kern="1200" baseline="0">
              <a:solidFill>
                <a:schemeClr val="tx1">
                  <a:lumMod val="65000"/>
                  <a:lumOff val="35000"/>
                </a:schemeClr>
              </a:solidFill>
              <a:latin typeface="Palatino Linotype" panose="02040502050505030304"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1950-2009 Serious &amp; Very Serious</a:t>
            </a:r>
          </a:p>
          <a:p>
            <a:pPr>
              <a:defRPr b="1">
                <a:solidFill>
                  <a:srgbClr val="002060"/>
                </a:solidFill>
              </a:defRPr>
            </a:pPr>
            <a:r>
              <a:rPr lang="en-US" sz="900" b="1">
                <a:solidFill>
                  <a:srgbClr val="002060"/>
                </a:solidFill>
              </a:rPr>
              <a:t>Fixed Decades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manualLayout>
          <c:layoutTarget val="inner"/>
          <c:xMode val="edge"/>
          <c:yMode val="edge"/>
          <c:x val="0.11759012049624852"/>
          <c:y val="0.25172038900055388"/>
          <c:w val="0.85065673767523242"/>
          <c:h val="0.61374475917783"/>
        </c:manualLayout>
      </c:layout>
      <c:scatterChart>
        <c:scatterStyle val="lineMarker"/>
        <c:varyColors val="0"/>
        <c:ser>
          <c:idx val="0"/>
          <c:order val="0"/>
          <c:tx>
            <c:v>very serious</c:v>
          </c:tx>
          <c:spPr>
            <a:ln w="25400" cap="rnd">
              <a:noFill/>
              <a:round/>
            </a:ln>
            <a:effectLst/>
          </c:spPr>
          <c:marker>
            <c:symbol val="square"/>
            <c:size val="7"/>
            <c:spPr>
              <a:solidFill>
                <a:srgbClr val="002060"/>
              </a:solidFill>
              <a:ln w="9525">
                <a:solidFill>
                  <a:srgbClr val="002060"/>
                </a:solidFill>
              </a:ln>
              <a:effectLst/>
            </c:spPr>
          </c:marker>
          <c:trendline>
            <c:spPr>
              <a:ln w="28575" cap="rnd">
                <a:solidFill>
                  <a:srgbClr val="002060"/>
                </a:solidFill>
                <a:prstDash val="sysDot"/>
              </a:ln>
              <a:effectLst/>
            </c:spPr>
            <c:trendlineType val="linear"/>
            <c:forward val="10"/>
            <c:dispRSqr val="1"/>
            <c:dispEq val="1"/>
            <c:trendlineLbl>
              <c:layout>
                <c:manualLayout>
                  <c:x val="0.12001137357830272"/>
                  <c:y val="0.14310185185185181"/>
                </c:manualLayout>
              </c:layout>
              <c:numFmt formatCode="General" sourceLinked="0"/>
              <c:spPr>
                <a:noFill/>
                <a:ln>
                  <a:noFill/>
                </a:ln>
                <a:effectLst/>
              </c:spPr>
              <c:txPr>
                <a:bodyPr rot="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trendlineLbl>
          </c:trendline>
          <c:xVal>
            <c:numRef>
              <c:f>('annualized decades'!$A$18,'annualized decades'!$A$28,'annualized decades'!$A$38,'annualized decades'!$A$48,'annualized decades'!$A$58,'annualized decades'!$A$68)</c:f>
              <c:numCache>
                <c:formatCode>General</c:formatCode>
                <c:ptCount val="6"/>
                <c:pt idx="0">
                  <c:v>2000</c:v>
                </c:pt>
                <c:pt idx="1">
                  <c:v>1990</c:v>
                </c:pt>
                <c:pt idx="2">
                  <c:v>1980</c:v>
                </c:pt>
                <c:pt idx="3">
                  <c:v>1970</c:v>
                </c:pt>
                <c:pt idx="4">
                  <c:v>1960</c:v>
                </c:pt>
                <c:pt idx="5">
                  <c:v>1950</c:v>
                </c:pt>
              </c:numCache>
            </c:numRef>
          </c:xVal>
          <c:yVal>
            <c:numRef>
              <c:f>('annualized decades'!$C$18,'annualized decades'!$C$28,'annualized decades'!$C$38,'annualized decades'!$C$48,'annualized decades'!$C$58,'annualized decades'!$C$68,'annualized decades'!$C$68)</c:f>
              <c:numCache>
                <c:formatCode>General</c:formatCode>
                <c:ptCount val="7"/>
                <c:pt idx="0">
                  <c:v>11</c:v>
                </c:pt>
                <c:pt idx="1">
                  <c:v>10</c:v>
                </c:pt>
                <c:pt idx="2">
                  <c:v>7</c:v>
                </c:pt>
                <c:pt idx="3">
                  <c:v>5</c:v>
                </c:pt>
                <c:pt idx="4">
                  <c:v>7</c:v>
                </c:pt>
                <c:pt idx="5">
                  <c:v>2</c:v>
                </c:pt>
                <c:pt idx="6">
                  <c:v>2</c:v>
                </c:pt>
              </c:numCache>
            </c:numRef>
          </c:yVal>
          <c:smooth val="0"/>
          <c:extLst>
            <c:ext xmlns:c16="http://schemas.microsoft.com/office/drawing/2014/chart" uri="{C3380CC4-5D6E-409C-BE32-E72D297353CC}">
              <c16:uniqueId val="{00000000-F4B8-4872-8124-8D7C45C7DD34}"/>
            </c:ext>
          </c:extLst>
        </c:ser>
        <c:ser>
          <c:idx val="1"/>
          <c:order val="1"/>
          <c:tx>
            <c:v>serious</c:v>
          </c:tx>
          <c:spPr>
            <a:ln w="25400" cap="rnd">
              <a:noFill/>
              <a:round/>
            </a:ln>
            <a:effectLst/>
          </c:spPr>
          <c:marker>
            <c:symbol val="square"/>
            <c:size val="5"/>
            <c:spPr>
              <a:solidFill>
                <a:srgbClr val="0070C0"/>
              </a:solidFill>
              <a:ln w="9525">
                <a:solidFill>
                  <a:schemeClr val="accent2"/>
                </a:solidFill>
              </a:ln>
              <a:effectLst/>
            </c:spPr>
          </c:marker>
          <c:trendline>
            <c:spPr>
              <a:ln w="28575" cap="rnd">
                <a:solidFill>
                  <a:srgbClr val="0070C0"/>
                </a:solidFill>
                <a:prstDash val="sysDot"/>
              </a:ln>
              <a:effectLst/>
            </c:spPr>
            <c:trendlineType val="linear"/>
            <c:forward val="10"/>
            <c:dispRSqr val="1"/>
            <c:dispEq val="1"/>
            <c:trendlineLbl>
              <c:layout>
                <c:manualLayout>
                  <c:x val="3.9422979104356139E-4"/>
                  <c:y val="-4.2531444933019739E-2"/>
                </c:manualLayout>
              </c:layout>
              <c:tx>
                <c:rich>
                  <a:bodyPr rot="0" spcFirstLastPara="1" vertOverflow="ellipsis" vert="horz" wrap="square" anchor="ctr" anchorCtr="1"/>
                  <a:lstStyle/>
                  <a:p>
                    <a:pPr>
                      <a:defRPr sz="900" b="0" i="0" u="none" strike="noStrike" kern="1200" baseline="0">
                        <a:solidFill>
                          <a:schemeClr val="tx2">
                            <a:lumMod val="60000"/>
                            <a:lumOff val="40000"/>
                          </a:schemeClr>
                        </a:solidFill>
                        <a:latin typeface="+mn-lt"/>
                        <a:ea typeface="+mn-ea"/>
                        <a:cs typeface="+mn-cs"/>
                      </a:defRPr>
                    </a:pPr>
                    <a:r>
                      <a:rPr lang="en-US" b="1" baseline="0">
                        <a:solidFill>
                          <a:schemeClr val="tx2">
                            <a:lumMod val="60000"/>
                            <a:lumOff val="40000"/>
                          </a:schemeClr>
                        </a:solidFill>
                      </a:rPr>
                      <a:t>y = 0.1571x - 302.19</a:t>
                    </a:r>
                    <a:br>
                      <a:rPr lang="en-US" b="1" baseline="0">
                        <a:solidFill>
                          <a:schemeClr val="tx2">
                            <a:lumMod val="60000"/>
                            <a:lumOff val="40000"/>
                          </a:schemeClr>
                        </a:solidFill>
                      </a:rPr>
                    </a:br>
                    <a:r>
                      <a:rPr lang="en-US" b="1" baseline="0">
                        <a:solidFill>
                          <a:schemeClr val="tx2">
                            <a:lumMod val="60000"/>
                            <a:lumOff val="40000"/>
                          </a:schemeClr>
                        </a:solidFill>
                      </a:rPr>
                      <a:t>R² = 0.5775</a:t>
                    </a:r>
                    <a:endParaRPr lang="en-US" b="1">
                      <a:solidFill>
                        <a:schemeClr val="tx2">
                          <a:lumMod val="60000"/>
                          <a:lumOff val="40000"/>
                        </a:schemeClr>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2">
                          <a:lumMod val="60000"/>
                          <a:lumOff val="40000"/>
                        </a:schemeClr>
                      </a:solidFill>
                      <a:latin typeface="+mn-lt"/>
                      <a:ea typeface="+mn-ea"/>
                      <a:cs typeface="+mn-cs"/>
                    </a:defRPr>
                  </a:pPr>
                  <a:endParaRPr lang="en-US"/>
                </a:p>
              </c:txPr>
            </c:trendlineLbl>
          </c:trendline>
          <c:xVal>
            <c:numRef>
              <c:f>('annualized decades'!$A$18,'annualized decades'!$A$28,'annualized decades'!$A$38,'annualized decades'!$A$48,'annualized decades'!$A$58,'annualized decades'!$A$68)</c:f>
              <c:numCache>
                <c:formatCode>General</c:formatCode>
                <c:ptCount val="6"/>
                <c:pt idx="0">
                  <c:v>2000</c:v>
                </c:pt>
                <c:pt idx="1">
                  <c:v>1990</c:v>
                </c:pt>
                <c:pt idx="2">
                  <c:v>1980</c:v>
                </c:pt>
                <c:pt idx="3">
                  <c:v>1970</c:v>
                </c:pt>
                <c:pt idx="4">
                  <c:v>1960</c:v>
                </c:pt>
                <c:pt idx="5">
                  <c:v>1950</c:v>
                </c:pt>
              </c:numCache>
            </c:numRef>
          </c:xVal>
          <c:yVal>
            <c:numRef>
              <c:f>('annualized decades'!$D$18,'annualized decades'!$D$28,'annualized decades'!$D$36,'annualized decades'!$D$48,'annualized decades'!$D$58,'annualized decades'!$D$68)</c:f>
              <c:numCache>
                <c:formatCode>General</c:formatCode>
                <c:ptCount val="6"/>
                <c:pt idx="0">
                  <c:v>9</c:v>
                </c:pt>
                <c:pt idx="1">
                  <c:v>14</c:v>
                </c:pt>
                <c:pt idx="2">
                  <c:v>8</c:v>
                </c:pt>
                <c:pt idx="3">
                  <c:v>10</c:v>
                </c:pt>
                <c:pt idx="4">
                  <c:v>5</c:v>
                </c:pt>
                <c:pt idx="5">
                  <c:v>3</c:v>
                </c:pt>
              </c:numCache>
            </c:numRef>
          </c:yVal>
          <c:smooth val="0"/>
          <c:extLst>
            <c:ext xmlns:c16="http://schemas.microsoft.com/office/drawing/2014/chart" uri="{C3380CC4-5D6E-409C-BE32-E72D297353CC}">
              <c16:uniqueId val="{00000002-F4B8-4872-8124-8D7C45C7DD34}"/>
            </c:ext>
          </c:extLst>
        </c:ser>
        <c:dLbls>
          <c:showLegendKey val="0"/>
          <c:showVal val="0"/>
          <c:showCatName val="0"/>
          <c:showSerName val="0"/>
          <c:showPercent val="0"/>
          <c:showBubbleSize val="0"/>
        </c:dLbls>
        <c:axId val="528447992"/>
        <c:axId val="528448320"/>
      </c:scatterChart>
      <c:valAx>
        <c:axId val="528447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28448320"/>
        <c:crosses val="autoZero"/>
        <c:crossBetween val="midCat"/>
      </c:valAx>
      <c:valAx>
        <c:axId val="528448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4479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solidFill>
                <a:latin typeface="Palatino Linotype" panose="02040502050505030304" pitchFamily="18" charset="0"/>
                <a:ea typeface="+mn-ea"/>
                <a:cs typeface="+mn-cs"/>
              </a:defRPr>
            </a:pPr>
            <a:r>
              <a:rPr lang="en-US" sz="1400" b="1">
                <a:solidFill>
                  <a:sysClr val="windowText" lastClr="000000"/>
                </a:solidFill>
                <a:latin typeface="Palatino Linotype" panose="02040502050505030304" pitchFamily="18" charset="0"/>
              </a:rPr>
              <a:t>Fig 1      VERY SERIOUS &amp; SERIOUS TSF FAILURES</a:t>
            </a:r>
          </a:p>
          <a:p>
            <a:pPr>
              <a:defRPr lang="en-US" sz="1400" b="1" i="0" u="none" strike="noStrike" kern="1200" spc="0" baseline="0">
                <a:solidFill>
                  <a:sysClr val="windowText" lastClr="000000"/>
                </a:solidFill>
                <a:latin typeface="Palatino Linotype" panose="02040502050505030304" pitchFamily="18" charset="0"/>
                <a:ea typeface="+mn-ea"/>
                <a:cs typeface="+mn-cs"/>
              </a:defRPr>
            </a:pPr>
            <a:r>
              <a:rPr lang="en-US" sz="1400" b="1">
                <a:solidFill>
                  <a:sysClr val="windowText" lastClr="000000"/>
                </a:solidFill>
                <a:latin typeface="Palatino Linotype" panose="02040502050505030304" pitchFamily="18" charset="0"/>
              </a:rPr>
              <a:t>1958-2017</a:t>
            </a:r>
          </a:p>
        </c:rich>
      </c:tx>
      <c:layout>
        <c:manualLayout>
          <c:xMode val="edge"/>
          <c:yMode val="edge"/>
          <c:x val="0.1793276849009342"/>
          <c:y val="1.5207063022200217E-2"/>
        </c:manualLayout>
      </c:layout>
      <c:overlay val="0"/>
      <c:spPr>
        <a:noFill/>
        <a:ln>
          <a:noFill/>
        </a:ln>
        <a:effectLst/>
      </c:spPr>
    </c:title>
    <c:autoTitleDeleted val="0"/>
    <c:plotArea>
      <c:layout>
        <c:manualLayout>
          <c:layoutTarget val="inner"/>
          <c:xMode val="edge"/>
          <c:yMode val="edge"/>
          <c:x val="5.5537029800659304E-2"/>
          <c:y val="0.18036849161866991"/>
          <c:w val="0.91574864835773861"/>
          <c:h val="0.6212357654556"/>
        </c:manualLayout>
      </c:layout>
      <c:scatterChart>
        <c:scatterStyle val="lineMarker"/>
        <c:varyColors val="0"/>
        <c:ser>
          <c:idx val="0"/>
          <c:order val="0"/>
          <c:tx>
            <c:v>Very Serious Failures</c:v>
          </c:tx>
          <c:spPr>
            <a:ln w="25400" cap="rnd">
              <a:noFill/>
              <a:round/>
            </a:ln>
            <a:effectLst/>
          </c:spPr>
          <c:marker>
            <c:symbol val="square"/>
            <c:size val="7"/>
            <c:spPr>
              <a:solidFill>
                <a:srgbClr val="002060"/>
              </a:solidFill>
              <a:ln w="9525">
                <a:solidFill>
                  <a:srgbClr val="002060"/>
                </a:solidFill>
              </a:ln>
              <a:effectLst/>
            </c:spPr>
          </c:marker>
          <c:trendline>
            <c:spPr>
              <a:ln w="28575" cap="rnd">
                <a:solidFill>
                  <a:srgbClr val="002060"/>
                </a:solidFill>
                <a:prstDash val="solid"/>
              </a:ln>
              <a:effectLst/>
            </c:spPr>
            <c:trendlineType val="linear"/>
            <c:forward val="5"/>
            <c:dispRSqr val="1"/>
            <c:dispEq val="1"/>
            <c:trendlineLbl>
              <c:layout>
                <c:manualLayout>
                  <c:x val="0.20240636039079493"/>
                  <c:y val="6.0143934252801977E-2"/>
                </c:manualLayout>
              </c:layout>
              <c:numFmt formatCode="General" sourceLinked="0"/>
              <c:spPr>
                <a:noFill/>
                <a:ln>
                  <a:noFill/>
                </a:ln>
                <a:effectLst/>
              </c:spPr>
              <c:txPr>
                <a:bodyPr rot="0" spcFirstLastPara="1" vertOverflow="ellipsis" vert="horz" wrap="square" anchor="ctr" anchorCtr="1"/>
                <a:lstStyle/>
                <a:p>
                  <a:pPr>
                    <a:defRPr lang="en-US" sz="900" b="1" i="0" u="none" strike="noStrike" kern="1200" baseline="0">
                      <a:solidFill>
                        <a:srgbClr val="002060"/>
                      </a:solidFill>
                      <a:latin typeface="Palatino Linotype" panose="02040502050505030304" pitchFamily="18" charset="0"/>
                      <a:ea typeface="+mn-ea"/>
                      <a:cs typeface="+mn-cs"/>
                    </a:defRPr>
                  </a:pPr>
                  <a:endParaRPr lang="en-US"/>
                </a:p>
              </c:txPr>
            </c:trendlineLbl>
          </c:trendline>
          <c:xVal>
            <c:numRef>
              <c:f>'2017 counts by decade'!$O$7:$O$11</c:f>
              <c:numCache>
                <c:formatCode>General</c:formatCode>
                <c:ptCount val="5"/>
                <c:pt idx="0">
                  <c:v>2008</c:v>
                </c:pt>
                <c:pt idx="1">
                  <c:v>1998</c:v>
                </c:pt>
                <c:pt idx="2">
                  <c:v>1988</c:v>
                </c:pt>
                <c:pt idx="3">
                  <c:v>1978</c:v>
                </c:pt>
                <c:pt idx="4">
                  <c:v>1968</c:v>
                </c:pt>
              </c:numCache>
            </c:numRef>
          </c:xVal>
          <c:yVal>
            <c:numRef>
              <c:f>'2017 counts by decade'!$B$7:$B$11</c:f>
              <c:numCache>
                <c:formatCode>General</c:formatCode>
                <c:ptCount val="5"/>
                <c:pt idx="0">
                  <c:v>13</c:v>
                </c:pt>
                <c:pt idx="1">
                  <c:v>10</c:v>
                </c:pt>
                <c:pt idx="2">
                  <c:v>9</c:v>
                </c:pt>
                <c:pt idx="3">
                  <c:v>6</c:v>
                </c:pt>
                <c:pt idx="4">
                  <c:v>5</c:v>
                </c:pt>
              </c:numCache>
            </c:numRef>
          </c:yVal>
          <c:smooth val="0"/>
          <c:extLst>
            <c:ext xmlns:c16="http://schemas.microsoft.com/office/drawing/2014/chart" uri="{C3380CC4-5D6E-409C-BE32-E72D297353CC}">
              <c16:uniqueId val="{00000001-2062-41AF-9201-6D6C32F82989}"/>
            </c:ext>
          </c:extLst>
        </c:ser>
        <c:ser>
          <c:idx val="1"/>
          <c:order val="1"/>
          <c:tx>
            <c:v>Serious Failures</c:v>
          </c:tx>
          <c:spPr>
            <a:ln w="25400" cap="rnd">
              <a:noFill/>
              <a:round/>
            </a:ln>
            <a:effectLst/>
          </c:spPr>
          <c:marker>
            <c:symbol val="square"/>
            <c:size val="7"/>
            <c:spPr>
              <a:solidFill>
                <a:srgbClr val="00B0F0"/>
              </a:solidFill>
              <a:ln w="9525">
                <a:solidFill>
                  <a:schemeClr val="accent2"/>
                </a:solidFill>
              </a:ln>
              <a:effectLst/>
            </c:spPr>
          </c:marker>
          <c:trendline>
            <c:spPr>
              <a:ln w="28575" cap="rnd">
                <a:solidFill>
                  <a:srgbClr val="00B0F0"/>
                </a:solidFill>
                <a:prstDash val="solid"/>
              </a:ln>
              <a:effectLst/>
            </c:spPr>
            <c:trendlineType val="linear"/>
            <c:forward val="10"/>
            <c:dispRSqr val="1"/>
            <c:dispEq val="1"/>
            <c:trendlineLbl>
              <c:layout>
                <c:manualLayout>
                  <c:x val="-0.10796315458972593"/>
                  <c:y val="-8.3905164729320067E-3"/>
                </c:manualLayout>
              </c:layout>
              <c:numFmt formatCode="General" sourceLinked="0"/>
              <c:spPr>
                <a:noFill/>
                <a:ln>
                  <a:noFill/>
                </a:ln>
                <a:effectLst/>
              </c:spPr>
              <c:txPr>
                <a:bodyPr rot="0" spcFirstLastPara="1" vertOverflow="ellipsis" vert="horz" wrap="square" anchor="ctr" anchorCtr="1"/>
                <a:lstStyle/>
                <a:p>
                  <a:pPr>
                    <a:defRPr lang="en-US" sz="900" b="1" i="0" u="none" strike="noStrike" kern="1200" baseline="0">
                      <a:solidFill>
                        <a:srgbClr val="0070C0"/>
                      </a:solidFill>
                      <a:latin typeface="Palatino Linotype" panose="02040502050505030304" pitchFamily="18" charset="0"/>
                      <a:ea typeface="+mn-ea"/>
                      <a:cs typeface="+mn-cs"/>
                    </a:defRPr>
                  </a:pPr>
                  <a:endParaRPr lang="en-US"/>
                </a:p>
              </c:txPr>
            </c:trendlineLbl>
          </c:trendline>
          <c:xVal>
            <c:numRef>
              <c:f>'2017 counts by decade'!$O$7:$O$12</c:f>
              <c:numCache>
                <c:formatCode>General</c:formatCode>
                <c:ptCount val="6"/>
                <c:pt idx="0">
                  <c:v>2008</c:v>
                </c:pt>
                <c:pt idx="1">
                  <c:v>1998</c:v>
                </c:pt>
                <c:pt idx="2">
                  <c:v>1988</c:v>
                </c:pt>
                <c:pt idx="3">
                  <c:v>1978</c:v>
                </c:pt>
                <c:pt idx="4">
                  <c:v>1968</c:v>
                </c:pt>
                <c:pt idx="5">
                  <c:v>1958</c:v>
                </c:pt>
              </c:numCache>
            </c:numRef>
          </c:xVal>
          <c:yVal>
            <c:numRef>
              <c:f>'2017 counts by decade'!$C$7:$C$12</c:f>
              <c:numCache>
                <c:formatCode>General</c:formatCode>
                <c:ptCount val="6"/>
                <c:pt idx="0">
                  <c:v>14</c:v>
                </c:pt>
                <c:pt idx="1">
                  <c:v>9</c:v>
                </c:pt>
                <c:pt idx="2">
                  <c:v>15</c:v>
                </c:pt>
                <c:pt idx="3">
                  <c:v>9</c:v>
                </c:pt>
                <c:pt idx="4">
                  <c:v>8</c:v>
                </c:pt>
                <c:pt idx="5">
                  <c:v>4</c:v>
                </c:pt>
              </c:numCache>
            </c:numRef>
          </c:yVal>
          <c:smooth val="0"/>
          <c:extLst>
            <c:ext xmlns:c16="http://schemas.microsoft.com/office/drawing/2014/chart" uri="{C3380CC4-5D6E-409C-BE32-E72D297353CC}">
              <c16:uniqueId val="{00000003-2062-41AF-9201-6D6C32F82989}"/>
            </c:ext>
          </c:extLst>
        </c:ser>
        <c:dLbls>
          <c:showLegendKey val="0"/>
          <c:showVal val="0"/>
          <c:showCatName val="0"/>
          <c:showSerName val="0"/>
          <c:showPercent val="0"/>
          <c:showBubbleSize val="0"/>
        </c:dLbls>
        <c:axId val="189174528"/>
        <c:axId val="189176064"/>
      </c:scatterChart>
      <c:valAx>
        <c:axId val="189174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000" b="1" i="0" u="none" strike="noStrike" kern="1200" baseline="0">
                <a:solidFill>
                  <a:schemeClr val="tx1">
                    <a:lumMod val="65000"/>
                    <a:lumOff val="35000"/>
                  </a:schemeClr>
                </a:solidFill>
                <a:latin typeface="Palatino Linotype" panose="02040502050505030304" pitchFamily="18" charset="0"/>
                <a:ea typeface="+mn-ea"/>
                <a:cs typeface="+mn-cs"/>
              </a:defRPr>
            </a:pPr>
            <a:endParaRPr lang="en-US"/>
          </a:p>
        </c:txPr>
        <c:crossAx val="189176064"/>
        <c:crosses val="autoZero"/>
        <c:crossBetween val="midCat"/>
      </c:valAx>
      <c:valAx>
        <c:axId val="189176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200" b="1" i="0" u="none" strike="noStrike" kern="1200" baseline="0">
                <a:solidFill>
                  <a:schemeClr val="tx1">
                    <a:lumMod val="65000"/>
                    <a:lumOff val="35000"/>
                  </a:schemeClr>
                </a:solidFill>
                <a:latin typeface="Palatino Linotype" panose="02040502050505030304" pitchFamily="18" charset="0"/>
                <a:ea typeface="+mn-ea"/>
                <a:cs typeface="+mn-cs"/>
              </a:defRPr>
            </a:pPr>
            <a:endParaRPr lang="en-US"/>
          </a:p>
        </c:txPr>
        <c:crossAx val="189174528"/>
        <c:crosses val="autoZero"/>
        <c:crossBetween val="midCat"/>
      </c:valAx>
      <c:spPr>
        <a:noFill/>
        <a:ln>
          <a:noFill/>
        </a:ln>
        <a:effectLst/>
      </c:spPr>
    </c:plotArea>
    <c:legend>
      <c:legendPos val="b"/>
      <c:layout>
        <c:manualLayout>
          <c:xMode val="edge"/>
          <c:yMode val="edge"/>
          <c:x val="4.3175142976539634E-2"/>
          <c:y val="0.87177227323201412"/>
          <c:w val="0.9202854150127826"/>
          <c:h val="0.12117754156272929"/>
        </c:manualLayout>
      </c:layout>
      <c:overlay val="0"/>
      <c:spPr>
        <a:noFill/>
        <a:ln>
          <a:noFill/>
        </a:ln>
        <a:effectLst/>
      </c:spPr>
      <c:txPr>
        <a:bodyPr rot="0" spcFirstLastPara="1" vertOverflow="ellipsis" vert="horz" wrap="square" anchor="ctr" anchorCtr="1"/>
        <a:lstStyle/>
        <a:p>
          <a:pPr>
            <a:defRPr lang="en-US" sz="800" b="1" i="0" u="none" strike="noStrike" kern="1200" baseline="0">
              <a:solidFill>
                <a:schemeClr val="tx1">
                  <a:lumMod val="65000"/>
                  <a:lumOff val="35000"/>
                </a:schemeClr>
              </a:solidFill>
              <a:latin typeface="Palatino Linotype" panose="02040502050505030304"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rgbClr val="002060"/>
                </a:solidFill>
                <a:latin typeface="+mn-lt"/>
                <a:ea typeface="+mn-ea"/>
                <a:cs typeface="+mn-cs"/>
              </a:defRPr>
            </a:pPr>
            <a:r>
              <a:rPr lang="en-US" b="1">
                <a:solidFill>
                  <a:srgbClr val="002060"/>
                </a:solidFill>
              </a:rPr>
              <a:t>Cumulative Release 1948-2017</a:t>
            </a:r>
          </a:p>
          <a:p>
            <a:pPr>
              <a:defRPr lang="en-US" sz="1400" b="1" i="0" u="none" strike="noStrike" kern="1200" spc="0" baseline="0">
                <a:solidFill>
                  <a:srgbClr val="002060"/>
                </a:solidFill>
                <a:latin typeface="+mn-lt"/>
                <a:ea typeface="+mn-ea"/>
                <a:cs typeface="+mn-cs"/>
              </a:defRPr>
            </a:pPr>
            <a:r>
              <a:rPr lang="en-US" sz="1000" b="1">
                <a:solidFill>
                  <a:srgbClr val="002060"/>
                </a:solidFill>
              </a:rPr>
              <a:t>All Failure Categories</a:t>
            </a:r>
          </a:p>
        </c:rich>
      </c:tx>
      <c:overlay val="0"/>
      <c:spPr>
        <a:noFill/>
        <a:ln>
          <a:noFill/>
        </a:ln>
        <a:effectLst/>
      </c:spPr>
    </c:title>
    <c:autoTitleDeleted val="0"/>
    <c:plotArea>
      <c:layout/>
      <c:scatterChart>
        <c:scatterStyle val="lineMarker"/>
        <c:varyColors val="0"/>
        <c:ser>
          <c:idx val="0"/>
          <c:order val="0"/>
          <c:tx>
            <c:v>Cumulative Release</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15"/>
            <c:dispRSqr val="1"/>
            <c:dispEq val="1"/>
            <c:trendlineLbl>
              <c:numFmt formatCode="General" sourceLinked="0"/>
              <c:spPr>
                <a:noFill/>
                <a:ln>
                  <a:noFill/>
                </a:ln>
                <a:effectLst/>
              </c:spPr>
              <c:txPr>
                <a:bodyPr rot="0" spcFirstLastPara="1"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endParaRPr lang="en-US"/>
                </a:p>
              </c:txPr>
            </c:trendlineLbl>
          </c:trendline>
          <c:xVal>
            <c:numRef>
              <c:f>'2017 counts by decade'!$O$7:$O$14</c:f>
              <c:numCache>
                <c:formatCode>General</c:formatCode>
                <c:ptCount val="8"/>
                <c:pt idx="0">
                  <c:v>2008</c:v>
                </c:pt>
                <c:pt idx="1">
                  <c:v>1998</c:v>
                </c:pt>
                <c:pt idx="2">
                  <c:v>1988</c:v>
                </c:pt>
                <c:pt idx="3">
                  <c:v>1978</c:v>
                </c:pt>
                <c:pt idx="4">
                  <c:v>1968</c:v>
                </c:pt>
                <c:pt idx="5">
                  <c:v>1958</c:v>
                </c:pt>
                <c:pt idx="6">
                  <c:v>1948</c:v>
                </c:pt>
                <c:pt idx="7">
                  <c:v>1938</c:v>
                </c:pt>
              </c:numCache>
            </c:numRef>
          </c:xVal>
          <c:yVal>
            <c:numRef>
              <c:f>'2017 counts by decade'!$G$7:$G$13</c:f>
              <c:numCache>
                <c:formatCode>0.0</c:formatCode>
                <c:ptCount val="7"/>
                <c:pt idx="0">
                  <c:v>95.775752229999995</c:v>
                </c:pt>
                <c:pt idx="1">
                  <c:v>20.854089999999999</c:v>
                </c:pt>
                <c:pt idx="2">
                  <c:v>56.469427509999996</c:v>
                </c:pt>
                <c:pt idx="3">
                  <c:v>22.262205100000003</c:v>
                </c:pt>
                <c:pt idx="4">
                  <c:v>24.205328999999999</c:v>
                </c:pt>
                <c:pt idx="5">
                  <c:v>25.621414000000001</c:v>
                </c:pt>
                <c:pt idx="6">
                  <c:v>1.7</c:v>
                </c:pt>
              </c:numCache>
            </c:numRef>
          </c:yVal>
          <c:smooth val="0"/>
          <c:extLst>
            <c:ext xmlns:c16="http://schemas.microsoft.com/office/drawing/2014/chart" uri="{C3380CC4-5D6E-409C-BE32-E72D297353CC}">
              <c16:uniqueId val="{00000001-647D-49CB-B606-F3A14B19E47B}"/>
            </c:ext>
          </c:extLst>
        </c:ser>
        <c:dLbls>
          <c:showLegendKey val="0"/>
          <c:showVal val="0"/>
          <c:showCatName val="0"/>
          <c:showSerName val="0"/>
          <c:showPercent val="0"/>
          <c:showBubbleSize val="0"/>
        </c:dLbls>
        <c:axId val="189013376"/>
        <c:axId val="189203584"/>
      </c:scatterChart>
      <c:valAx>
        <c:axId val="189013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89203584"/>
        <c:crosses val="autoZero"/>
        <c:crossBetween val="midCat"/>
      </c:valAx>
      <c:valAx>
        <c:axId val="1892035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890133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rgbClr val="002060"/>
                </a:solidFill>
                <a:latin typeface="+mn-lt"/>
                <a:ea typeface="+mn-ea"/>
                <a:cs typeface="+mn-cs"/>
              </a:defRPr>
            </a:pPr>
            <a:r>
              <a:rPr lang="en-US" b="1">
                <a:solidFill>
                  <a:srgbClr val="002060"/>
                </a:solidFill>
              </a:rPr>
              <a:t>Average Storage Capacity 1958-2017</a:t>
            </a:r>
          </a:p>
          <a:p>
            <a:pPr>
              <a:defRPr lang="en-US" sz="1400" b="1" i="0" u="none" strike="noStrike" kern="1200" spc="0" baseline="0">
                <a:solidFill>
                  <a:srgbClr val="002060"/>
                </a:solidFill>
                <a:latin typeface="+mn-lt"/>
                <a:ea typeface="+mn-ea"/>
                <a:cs typeface="+mn-cs"/>
              </a:defRPr>
            </a:pPr>
            <a:r>
              <a:rPr lang="en-US" sz="1000" b="1">
                <a:solidFill>
                  <a:srgbClr val="002060"/>
                </a:solidFill>
              </a:rPr>
              <a:t>All Severity Classes</a:t>
            </a:r>
          </a:p>
          <a:p>
            <a:pPr>
              <a:defRPr lang="en-US" sz="1400" b="1" i="0" u="none" strike="noStrike" kern="1200" spc="0" baseline="0">
                <a:solidFill>
                  <a:srgbClr val="002060"/>
                </a:solidFill>
                <a:latin typeface="+mn-lt"/>
                <a:ea typeface="+mn-ea"/>
                <a:cs typeface="+mn-cs"/>
              </a:defRPr>
            </a:pPr>
            <a:endParaRPr lang="en-US" sz="1000" b="1">
              <a:solidFill>
                <a:srgbClr val="002060"/>
              </a:solidFill>
            </a:endParaRPr>
          </a:p>
        </c:rich>
      </c:tx>
      <c:overlay val="0"/>
      <c:spPr>
        <a:noFill/>
        <a:ln>
          <a:noFill/>
        </a:ln>
        <a:effectLst/>
      </c:spPr>
    </c:title>
    <c:autoTitleDeleted val="0"/>
    <c:plotArea>
      <c:layout/>
      <c:scatterChart>
        <c:scatterStyle val="lineMarker"/>
        <c:varyColors val="0"/>
        <c:ser>
          <c:idx val="0"/>
          <c:order val="0"/>
          <c:tx>
            <c:v>Average Storage Capacity</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10"/>
            <c:dispRSqr val="1"/>
            <c:dispEq val="1"/>
            <c:trendlineLbl>
              <c:numFmt formatCode="General" sourceLinked="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trendlineLbl>
          </c:trendline>
          <c:xVal>
            <c:numRef>
              <c:f>'2017 counts by decade'!$O$7:$O$12</c:f>
              <c:numCache>
                <c:formatCode>General</c:formatCode>
                <c:ptCount val="6"/>
                <c:pt idx="0">
                  <c:v>2008</c:v>
                </c:pt>
                <c:pt idx="1">
                  <c:v>1998</c:v>
                </c:pt>
                <c:pt idx="2">
                  <c:v>1988</c:v>
                </c:pt>
                <c:pt idx="3">
                  <c:v>1978</c:v>
                </c:pt>
                <c:pt idx="4">
                  <c:v>1968</c:v>
                </c:pt>
                <c:pt idx="5">
                  <c:v>1958</c:v>
                </c:pt>
              </c:numCache>
            </c:numRef>
          </c:xVal>
          <c:yVal>
            <c:numRef>
              <c:f>'2017 counts by decade'!$K$7:$K$12</c:f>
              <c:numCache>
                <c:formatCode>#,##0</c:formatCode>
                <c:ptCount val="6"/>
                <c:pt idx="0">
                  <c:v>40895903.454545453</c:v>
                </c:pt>
                <c:pt idx="1">
                  <c:v>14298571.428571429</c:v>
                </c:pt>
                <c:pt idx="2">
                  <c:v>7526142.8571428573</c:v>
                </c:pt>
                <c:pt idx="3">
                  <c:v>9761640</c:v>
                </c:pt>
                <c:pt idx="4">
                  <c:v>2375000</c:v>
                </c:pt>
                <c:pt idx="5">
                  <c:v>1775863.6363636365</c:v>
                </c:pt>
              </c:numCache>
            </c:numRef>
          </c:yVal>
          <c:smooth val="0"/>
          <c:extLst>
            <c:ext xmlns:c16="http://schemas.microsoft.com/office/drawing/2014/chart" uri="{C3380CC4-5D6E-409C-BE32-E72D297353CC}">
              <c16:uniqueId val="{00000001-2DBB-4468-A41B-8F3179798650}"/>
            </c:ext>
          </c:extLst>
        </c:ser>
        <c:dLbls>
          <c:showLegendKey val="0"/>
          <c:showVal val="0"/>
          <c:showCatName val="0"/>
          <c:showSerName val="0"/>
          <c:showPercent val="0"/>
          <c:showBubbleSize val="0"/>
        </c:dLbls>
        <c:axId val="189232640"/>
        <c:axId val="189234176"/>
      </c:scatterChart>
      <c:valAx>
        <c:axId val="189232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89234176"/>
        <c:crosses val="autoZero"/>
        <c:crossBetween val="midCat"/>
      </c:valAx>
      <c:valAx>
        <c:axId val="1892341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892326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Average Height</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10"/>
            <c:dispRSqr val="1"/>
            <c:dispEq val="0"/>
            <c:trendlineLbl>
              <c:numFmt formatCode="General" sourceLinked="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trendlineLbl>
          </c:trendline>
          <c:xVal>
            <c:numRef>
              <c:f>'2017 counts by decade'!$O$7:$O$12</c:f>
              <c:numCache>
                <c:formatCode>General</c:formatCode>
                <c:ptCount val="6"/>
                <c:pt idx="0">
                  <c:v>2008</c:v>
                </c:pt>
                <c:pt idx="1">
                  <c:v>1998</c:v>
                </c:pt>
                <c:pt idx="2">
                  <c:v>1988</c:v>
                </c:pt>
                <c:pt idx="3">
                  <c:v>1978</c:v>
                </c:pt>
                <c:pt idx="4">
                  <c:v>1968</c:v>
                </c:pt>
                <c:pt idx="5">
                  <c:v>1958</c:v>
                </c:pt>
              </c:numCache>
            </c:numRef>
          </c:xVal>
          <c:yVal>
            <c:numRef>
              <c:f>'2017 counts by decade'!$J$7:$J$12</c:f>
              <c:numCache>
                <c:formatCode>#,##0</c:formatCode>
                <c:ptCount val="6"/>
                <c:pt idx="0">
                  <c:v>44.869230769230775</c:v>
                </c:pt>
                <c:pt idx="1">
                  <c:v>21.8</c:v>
                </c:pt>
                <c:pt idx="2">
                  <c:v>28.939393939393938</c:v>
                </c:pt>
                <c:pt idx="3">
                  <c:v>24.5</c:v>
                </c:pt>
                <c:pt idx="4">
                  <c:v>24.711111111111112</c:v>
                </c:pt>
                <c:pt idx="5">
                  <c:v>18.133333333333333</c:v>
                </c:pt>
              </c:numCache>
            </c:numRef>
          </c:yVal>
          <c:smooth val="0"/>
          <c:extLst>
            <c:ext xmlns:c16="http://schemas.microsoft.com/office/drawing/2014/chart" uri="{C3380CC4-5D6E-409C-BE32-E72D297353CC}">
              <c16:uniqueId val="{00000001-4F0F-4F05-BBFD-E05BEC698C9F}"/>
            </c:ext>
          </c:extLst>
        </c:ser>
        <c:dLbls>
          <c:showLegendKey val="0"/>
          <c:showVal val="0"/>
          <c:showCatName val="0"/>
          <c:showSerName val="0"/>
          <c:showPercent val="0"/>
          <c:showBubbleSize val="0"/>
        </c:dLbls>
        <c:axId val="189432192"/>
        <c:axId val="189433728"/>
      </c:scatterChart>
      <c:valAx>
        <c:axId val="1894321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89433728"/>
        <c:crosses val="autoZero"/>
        <c:crossBetween val="midCat"/>
      </c:valAx>
      <c:valAx>
        <c:axId val="189433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894321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3"/>
          <c:order val="3"/>
          <c:tx>
            <c:v>overall</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forward val="10"/>
            <c:dispRSqr val="1"/>
            <c:dispEq val="0"/>
            <c:trendlineLbl>
              <c:layout>
                <c:manualLayout>
                  <c:x val="9.9046217158302197E-2"/>
                  <c:y val="-2.17779197926318E-2"/>
                </c:manualLayout>
              </c:layout>
              <c:numFmt formatCode="General" sourceLinked="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trendlineLbl>
          </c:trendline>
          <c:xVal>
            <c:numRef>
              <c:f>'2017 counts by decade'!$K$44:$K$54</c:f>
              <c:numCache>
                <c:formatCode>General</c:formatCode>
                <c:ptCount val="11"/>
                <c:pt idx="0">
                  <c:v>2008</c:v>
                </c:pt>
                <c:pt idx="1">
                  <c:v>1998</c:v>
                </c:pt>
                <c:pt idx="2">
                  <c:v>1988</c:v>
                </c:pt>
                <c:pt idx="3">
                  <c:v>1978</c:v>
                </c:pt>
                <c:pt idx="4">
                  <c:v>1968</c:v>
                </c:pt>
                <c:pt idx="5">
                  <c:v>1958</c:v>
                </c:pt>
                <c:pt idx="6">
                  <c:v>1948</c:v>
                </c:pt>
                <c:pt idx="7">
                  <c:v>1938</c:v>
                </c:pt>
                <c:pt idx="8">
                  <c:v>1928</c:v>
                </c:pt>
                <c:pt idx="9">
                  <c:v>1918</c:v>
                </c:pt>
                <c:pt idx="10">
                  <c:v>1908</c:v>
                </c:pt>
              </c:numCache>
            </c:numRef>
          </c:xVal>
          <c:yVal>
            <c:numRef>
              <c:f>'2017 counts by decade'!$O$44:$O$54</c:f>
              <c:numCache>
                <c:formatCode>_(* #,##0.00_);_(* \(#,##0.00\);_(* "-"??_);_(@_)</c:formatCode>
                <c:ptCount val="11"/>
                <c:pt idx="0">
                  <c:v>102.8267671114894</c:v>
                </c:pt>
                <c:pt idx="1">
                  <c:v>23.057082818663929</c:v>
                </c:pt>
                <c:pt idx="2">
                  <c:v>39.039682678375542</c:v>
                </c:pt>
                <c:pt idx="3">
                  <c:v>38.059238530521945</c:v>
                </c:pt>
                <c:pt idx="4">
                  <c:v>0</c:v>
                </c:pt>
                <c:pt idx="5">
                  <c:v>90.089727038561179</c:v>
                </c:pt>
                <c:pt idx="6">
                  <c:v>0.65905571551570052</c:v>
                </c:pt>
                <c:pt idx="7">
                  <c:v>5.296099609586209</c:v>
                </c:pt>
                <c:pt idx="8">
                  <c:v>25.179891997097357</c:v>
                </c:pt>
                <c:pt idx="9">
                  <c:v>0</c:v>
                </c:pt>
                <c:pt idx="10">
                  <c:v>9.4904023034260876E-2</c:v>
                </c:pt>
              </c:numCache>
            </c:numRef>
          </c:yVal>
          <c:smooth val="0"/>
          <c:extLst>
            <c:ext xmlns:c16="http://schemas.microsoft.com/office/drawing/2014/chart" uri="{C3380CC4-5D6E-409C-BE32-E72D297353CC}">
              <c16:uniqueId val="{00000001-1C07-466D-A5BB-478308F9E1D2}"/>
            </c:ext>
          </c:extLst>
        </c:ser>
        <c:dLbls>
          <c:showLegendKey val="0"/>
          <c:showVal val="0"/>
          <c:showCatName val="0"/>
          <c:showSerName val="0"/>
          <c:showPercent val="0"/>
          <c:showBubbleSize val="0"/>
        </c:dLbls>
        <c:axId val="189459072"/>
        <c:axId val="189493632"/>
        <c:extLst>
          <c:ext xmlns:c15="http://schemas.microsoft.com/office/drawing/2012/chart" uri="{02D57815-91ED-43cb-92C2-25804820EDAC}">
            <c15:filteredScatterSeries>
              <c15:ser>
                <c:idx val="0"/>
                <c:order val="0"/>
                <c:tx>
                  <c:v>cumulative release</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10"/>
                  <c:dispRSqr val="1"/>
                  <c:dispEq val="0"/>
                  <c:trendlineLbl>
                    <c:layout>
                      <c:manualLayout>
                        <c:x val="0.10842965928455939"/>
                        <c:y val="-1.7545968391574771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extLst>
                      <c:ext uri="{02D57815-91ED-43cb-92C2-25804820EDAC}">
                        <c15:formulaRef>
                          <c15:sqref>'2017 counts by decade'!$K$44:$K$54</c15:sqref>
                        </c15:formulaRef>
                      </c:ext>
                    </c:extLst>
                    <c:numCache>
                      <c:formatCode>General</c:formatCode>
                      <c:ptCount val="11"/>
                      <c:pt idx="0">
                        <c:v>2008</c:v>
                      </c:pt>
                      <c:pt idx="1">
                        <c:v>1998</c:v>
                      </c:pt>
                      <c:pt idx="2">
                        <c:v>1988</c:v>
                      </c:pt>
                      <c:pt idx="3">
                        <c:v>1978</c:v>
                      </c:pt>
                      <c:pt idx="4">
                        <c:v>1968</c:v>
                      </c:pt>
                      <c:pt idx="5">
                        <c:v>1958</c:v>
                      </c:pt>
                      <c:pt idx="6">
                        <c:v>1948</c:v>
                      </c:pt>
                      <c:pt idx="7">
                        <c:v>1938</c:v>
                      </c:pt>
                      <c:pt idx="8">
                        <c:v>1928</c:v>
                      </c:pt>
                      <c:pt idx="9">
                        <c:v>1918</c:v>
                      </c:pt>
                      <c:pt idx="10">
                        <c:v>1908</c:v>
                      </c:pt>
                    </c:numCache>
                  </c:numRef>
                </c:xVal>
                <c:yVal>
                  <c:numRef>
                    <c:extLst>
                      <c:ext uri="{02D57815-91ED-43cb-92C2-25804820EDAC}">
                        <c15:formulaRef>
                          <c15:sqref>'2017 counts by decade'!$L$44:$L$54</c15:sqref>
                        </c15:formulaRef>
                      </c:ext>
                    </c:extLst>
                    <c:numCache>
                      <c:formatCode>_(* #,##0.00_);_(* \(#,##0.00\);_(* "-"??_);_(@_)</c:formatCode>
                      <c:ptCount val="11"/>
                      <c:pt idx="0">
                        <c:v>50.489360062172672</c:v>
                      </c:pt>
                      <c:pt idx="1">
                        <c:v>10.991515053096165</c:v>
                      </c:pt>
                      <c:pt idx="2">
                        <c:v>29.773199161892027</c:v>
                      </c:pt>
                      <c:pt idx="3">
                        <c:v>11.737626808910225</c:v>
                      </c:pt>
                      <c:pt idx="4">
                        <c:v>12.725221218641469</c:v>
                      </c:pt>
                      <c:pt idx="5">
                        <c:v>13.666924840758956</c:v>
                      </c:pt>
                      <c:pt idx="6">
                        <c:v>0.65905571551570052</c:v>
                      </c:pt>
                      <c:pt idx="7">
                        <c:v>5.2935355070221064</c:v>
                      </c:pt>
                      <c:pt idx="8">
                        <c:v>3.4692692864746477</c:v>
                      </c:pt>
                      <c:pt idx="9">
                        <c:v>0</c:v>
                      </c:pt>
                      <c:pt idx="10">
                        <c:v>9.4904023034260876E-2</c:v>
                      </c:pt>
                    </c:numCache>
                  </c:numRef>
                </c:yVal>
                <c:smooth val="0"/>
                <c:extLst>
                  <c:ext xmlns:c16="http://schemas.microsoft.com/office/drawing/2014/chart" uri="{C3380CC4-5D6E-409C-BE32-E72D297353CC}">
                    <c16:uniqueId val="{00000003-1C07-466D-A5BB-478308F9E1D2}"/>
                  </c:ext>
                </c:extLst>
              </c15:ser>
            </c15:filteredScatterSeries>
            <c15:filteredScatterSeries>
              <c15:ser>
                <c:idx val="1"/>
                <c:order val="1"/>
                <c:tx>
                  <c:v>runout</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1"/>
                  <c:dispRSqr val="1"/>
                  <c:dispEq val="0"/>
                  <c:trendlineLbl>
                    <c:layout>
                      <c:manualLayout>
                        <c:x val="-1.5282005298917869E-2"/>
                        <c:y val="-5.1675198756507321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extLst xmlns:c15="http://schemas.microsoft.com/office/drawing/2012/chart">
                      <c:ext xmlns:c15="http://schemas.microsoft.com/office/drawing/2012/chart" uri="{02D57815-91ED-43cb-92C2-25804820EDAC}">
                        <c15:formulaRef>
                          <c15:sqref>'2017 counts by decade'!$K$44:$K$51</c15:sqref>
                        </c15:formulaRef>
                      </c:ext>
                    </c:extLst>
                    <c:numCache>
                      <c:formatCode>General</c:formatCode>
                      <c:ptCount val="8"/>
                      <c:pt idx="0">
                        <c:v>2008</c:v>
                      </c:pt>
                      <c:pt idx="1">
                        <c:v>1998</c:v>
                      </c:pt>
                      <c:pt idx="2">
                        <c:v>1988</c:v>
                      </c:pt>
                      <c:pt idx="3">
                        <c:v>1978</c:v>
                      </c:pt>
                      <c:pt idx="4">
                        <c:v>1968</c:v>
                      </c:pt>
                      <c:pt idx="5">
                        <c:v>1958</c:v>
                      </c:pt>
                      <c:pt idx="6">
                        <c:v>1948</c:v>
                      </c:pt>
                      <c:pt idx="7">
                        <c:v>1938</c:v>
                      </c:pt>
                    </c:numCache>
                  </c:numRef>
                </c:xVal>
                <c:yVal>
                  <c:numRef>
                    <c:extLst xmlns:c15="http://schemas.microsoft.com/office/drawing/2012/chart">
                      <c:ext xmlns:c15="http://schemas.microsoft.com/office/drawing/2012/chart" uri="{02D57815-91ED-43cb-92C2-25804820EDAC}">
                        <c15:formulaRef>
                          <c15:sqref>'2017 counts by decade'!$M$44:$M$51</c15:sqref>
                        </c15:formulaRef>
                      </c:ext>
                    </c:extLst>
                    <c:numCache>
                      <c:formatCode>_(* #,##0.00_);_(* \(#,##0.00\);_(* "-"??_);_(@_)</c:formatCode>
                      <c:ptCount val="8"/>
                      <c:pt idx="0">
                        <c:v>21.338461538461544</c:v>
                      </c:pt>
                      <c:pt idx="1">
                        <c:v>8.3549727632889397</c:v>
                      </c:pt>
                      <c:pt idx="2">
                        <c:v>2.9807692307692304</c:v>
                      </c:pt>
                      <c:pt idx="3">
                        <c:v>1.535897435897436</c:v>
                      </c:pt>
                      <c:pt idx="4">
                        <c:v>0</c:v>
                      </c:pt>
                      <c:pt idx="5">
                        <c:v>2.4942307692307688</c:v>
                      </c:pt>
                      <c:pt idx="6">
                        <c:v>0</c:v>
                      </c:pt>
                      <c:pt idx="7">
                        <c:v>2.5641025641025641E-3</c:v>
                      </c:pt>
                    </c:numCache>
                  </c:numRef>
                </c:yVal>
                <c:smooth val="0"/>
                <c:extLst xmlns:c15="http://schemas.microsoft.com/office/drawing/2012/chart">
                  <c:ext xmlns:c16="http://schemas.microsoft.com/office/drawing/2014/chart" uri="{C3380CC4-5D6E-409C-BE32-E72D297353CC}">
                    <c16:uniqueId val="{00000005-1C07-466D-A5BB-478308F9E1D2}"/>
                  </c:ext>
                </c:extLst>
              </c15:ser>
            </c15:filteredScatterSeries>
            <c15:filteredScatterSeries>
              <c15:ser>
                <c:idx val="2"/>
                <c:order val="2"/>
                <c:tx>
                  <c:v>deaths</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3"/>
                  <c:forward val="10"/>
                  <c:dispRSqr val="1"/>
                  <c:dispEq val="0"/>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trendline>
                  <c:spPr>
                    <a:ln w="19050" cap="rnd">
                      <a:solidFill>
                        <a:schemeClr val="accent3"/>
                      </a:solidFill>
                      <a:prstDash val="sysDot"/>
                    </a:ln>
                    <a:effectLst/>
                  </c:spPr>
                  <c:trendlineType val="poly"/>
                  <c:order val="2"/>
                  <c:dispRSqr val="0"/>
                  <c:dispEq val="0"/>
                </c:trendline>
                <c:xVal>
                  <c:numRef>
                    <c:extLst xmlns:c15="http://schemas.microsoft.com/office/drawing/2012/chart">
                      <c:ext xmlns:c15="http://schemas.microsoft.com/office/drawing/2012/chart" uri="{02D57815-91ED-43cb-92C2-25804820EDAC}">
                        <c15:formulaRef>
                          <c15:sqref>'2017 counts by decade'!$K$44:$K$54</c15:sqref>
                        </c15:formulaRef>
                      </c:ext>
                    </c:extLst>
                    <c:numCache>
                      <c:formatCode>General</c:formatCode>
                      <c:ptCount val="11"/>
                      <c:pt idx="0">
                        <c:v>2008</c:v>
                      </c:pt>
                      <c:pt idx="1">
                        <c:v>1998</c:v>
                      </c:pt>
                      <c:pt idx="2">
                        <c:v>1988</c:v>
                      </c:pt>
                      <c:pt idx="3">
                        <c:v>1978</c:v>
                      </c:pt>
                      <c:pt idx="4">
                        <c:v>1968</c:v>
                      </c:pt>
                      <c:pt idx="5">
                        <c:v>1958</c:v>
                      </c:pt>
                      <c:pt idx="6">
                        <c:v>1948</c:v>
                      </c:pt>
                      <c:pt idx="7">
                        <c:v>1938</c:v>
                      </c:pt>
                      <c:pt idx="8">
                        <c:v>1928</c:v>
                      </c:pt>
                      <c:pt idx="9">
                        <c:v>1918</c:v>
                      </c:pt>
                      <c:pt idx="10">
                        <c:v>1908</c:v>
                      </c:pt>
                    </c:numCache>
                  </c:numRef>
                </c:xVal>
                <c:yVal>
                  <c:numRef>
                    <c:extLst xmlns:c15="http://schemas.microsoft.com/office/drawing/2012/chart">
                      <c:ext xmlns:c15="http://schemas.microsoft.com/office/drawing/2012/chart" uri="{02D57815-91ED-43cb-92C2-25804820EDAC}">
                        <c15:formulaRef>
                          <c15:sqref>'2017 counts by decade'!$N$44:$N$54</c15:sqref>
                        </c15:formulaRef>
                      </c:ext>
                    </c:extLst>
                    <c:numCache>
                      <c:formatCode>_(* #,##0.00_);_(* \(#,##0.00\);_(* "-"??_);_(@_)</c:formatCode>
                      <c:ptCount val="11"/>
                      <c:pt idx="0">
                        <c:v>30.999999999999996</c:v>
                      </c:pt>
                      <c:pt idx="1">
                        <c:v>3.714285714285714</c:v>
                      </c:pt>
                      <c:pt idx="2">
                        <c:v>6.2857142857142865</c:v>
                      </c:pt>
                      <c:pt idx="3">
                        <c:v>24.785714285714292</c:v>
                      </c:pt>
                      <c:pt idx="4">
                        <c:v>22.571428571428573</c:v>
                      </c:pt>
                      <c:pt idx="5">
                        <c:v>73.928571428571431</c:v>
                      </c:pt>
                      <c:pt idx="6">
                        <c:v>0</c:v>
                      </c:pt>
                      <c:pt idx="7">
                        <c:v>0</c:v>
                      </c:pt>
                      <c:pt idx="8">
                        <c:v>21.428571428571427</c:v>
                      </c:pt>
                      <c:pt idx="9">
                        <c:v>0</c:v>
                      </c:pt>
                      <c:pt idx="10">
                        <c:v>0</c:v>
                      </c:pt>
                    </c:numCache>
                  </c:numRef>
                </c:yVal>
                <c:smooth val="0"/>
                <c:extLst xmlns:c15="http://schemas.microsoft.com/office/drawing/2012/chart">
                  <c:ext xmlns:c16="http://schemas.microsoft.com/office/drawing/2014/chart" uri="{C3380CC4-5D6E-409C-BE32-E72D297353CC}">
                    <c16:uniqueId val="{00000008-1C07-466D-A5BB-478308F9E1D2}"/>
                  </c:ext>
                </c:extLst>
              </c15:ser>
            </c15:filteredScatterSeries>
          </c:ext>
        </c:extLst>
      </c:scatterChart>
      <c:valAx>
        <c:axId val="189459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89493632"/>
        <c:crosses val="autoZero"/>
        <c:crossBetween val="midCat"/>
      </c:valAx>
      <c:valAx>
        <c:axId val="189493632"/>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8945907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Serious &amp; Very Serious Failure Counts By Annualized Decades</a:t>
            </a:r>
          </a:p>
          <a:p>
            <a:pPr>
              <a:defRPr/>
            </a:pPr>
            <a:r>
              <a:rPr lang="en-US" b="1">
                <a:solidFill>
                  <a:srgbClr val="002060"/>
                </a:solidFill>
              </a:rPr>
              <a:t>2000-2009 to 2008-2017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021745166198371E-2"/>
          <c:y val="0.12208139245752175"/>
          <c:w val="0.89354007672117908"/>
          <c:h val="0.78015312784339386"/>
        </c:manualLayout>
      </c:layout>
      <c:scatterChart>
        <c:scatterStyle val="lineMarker"/>
        <c:varyColors val="0"/>
        <c:ser>
          <c:idx val="0"/>
          <c:order val="0"/>
          <c:tx>
            <c:v>very serious count</c:v>
          </c:tx>
          <c:spPr>
            <a:ln w="25400" cap="rnd">
              <a:noFill/>
              <a:round/>
            </a:ln>
            <a:effectLst/>
          </c:spPr>
          <c:marker>
            <c:symbol val="square"/>
            <c:size val="5"/>
            <c:spPr>
              <a:solidFill>
                <a:srgbClr val="002060"/>
              </a:solidFill>
              <a:ln w="9525">
                <a:solidFill>
                  <a:srgbClr val="002060"/>
                </a:solidFill>
              </a:ln>
              <a:effectLst/>
            </c:spPr>
          </c:marker>
          <c:trendline>
            <c:spPr>
              <a:ln w="28575" cap="rnd">
                <a:solidFill>
                  <a:srgbClr val="002060"/>
                </a:solidFill>
                <a:prstDash val="solid"/>
              </a:ln>
              <a:effectLst/>
            </c:spPr>
            <c:trendlineType val="linear"/>
            <c:forward val="2"/>
            <c:dispRSqr val="1"/>
            <c:dispEq val="1"/>
            <c:trendlineLbl>
              <c:layout>
                <c:manualLayout>
                  <c:x val="8.1600905772530791E-2"/>
                  <c:y val="-4.8529142625439045E-2"/>
                </c:manualLayout>
              </c:layout>
              <c:numFmt formatCode="General" sourceLinked="0"/>
              <c:spPr>
                <a:noFill/>
                <a:ln>
                  <a:noFill/>
                </a:ln>
                <a:effectLst/>
              </c:spPr>
              <c:txPr>
                <a:bodyPr rot="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trendlineLbl>
          </c:trendline>
          <c:xVal>
            <c:numRef>
              <c:f>'annualized decades'!$A$10:$A$18</c:f>
              <c:numCache>
                <c:formatCode>General</c:formatCode>
                <c:ptCount val="9"/>
                <c:pt idx="0">
                  <c:v>2008</c:v>
                </c:pt>
                <c:pt idx="1">
                  <c:v>2007</c:v>
                </c:pt>
                <c:pt idx="2">
                  <c:v>2006</c:v>
                </c:pt>
                <c:pt idx="3">
                  <c:v>2005</c:v>
                </c:pt>
                <c:pt idx="4">
                  <c:v>2004</c:v>
                </c:pt>
                <c:pt idx="5">
                  <c:v>2003</c:v>
                </c:pt>
                <c:pt idx="6">
                  <c:v>2002</c:v>
                </c:pt>
                <c:pt idx="7">
                  <c:v>2001</c:v>
                </c:pt>
                <c:pt idx="8">
                  <c:v>2000</c:v>
                </c:pt>
              </c:numCache>
            </c:numRef>
          </c:xVal>
          <c:yVal>
            <c:numRef>
              <c:f>'annualized decades'!$C$10:$C$18</c:f>
              <c:numCache>
                <c:formatCode>General</c:formatCode>
                <c:ptCount val="9"/>
                <c:pt idx="0">
                  <c:v>13</c:v>
                </c:pt>
                <c:pt idx="1">
                  <c:v>13</c:v>
                </c:pt>
                <c:pt idx="2">
                  <c:v>13</c:v>
                </c:pt>
                <c:pt idx="3">
                  <c:v>11</c:v>
                </c:pt>
                <c:pt idx="4">
                  <c:v>9</c:v>
                </c:pt>
                <c:pt idx="5">
                  <c:v>9</c:v>
                </c:pt>
                <c:pt idx="6">
                  <c:v>9</c:v>
                </c:pt>
                <c:pt idx="7">
                  <c:v>9</c:v>
                </c:pt>
                <c:pt idx="8">
                  <c:v>11</c:v>
                </c:pt>
              </c:numCache>
            </c:numRef>
          </c:yVal>
          <c:smooth val="0"/>
          <c:extLst>
            <c:ext xmlns:c16="http://schemas.microsoft.com/office/drawing/2014/chart" uri="{C3380CC4-5D6E-409C-BE32-E72D297353CC}">
              <c16:uniqueId val="{00000000-C1B9-4E35-AFCA-096C3E8F2F70}"/>
            </c:ext>
          </c:extLst>
        </c:ser>
        <c:ser>
          <c:idx val="1"/>
          <c:order val="1"/>
          <c:tx>
            <c:v>Serious</c:v>
          </c:tx>
          <c:spPr>
            <a:ln w="25400" cap="rnd">
              <a:noFill/>
              <a:round/>
            </a:ln>
            <a:effectLst/>
          </c:spPr>
          <c:marker>
            <c:symbol val="square"/>
            <c:size val="4"/>
            <c:spPr>
              <a:solidFill>
                <a:srgbClr val="00B0F0"/>
              </a:solidFill>
              <a:ln w="9525">
                <a:solidFill>
                  <a:schemeClr val="accent2"/>
                </a:solidFill>
              </a:ln>
              <a:effectLst/>
            </c:spPr>
          </c:marker>
          <c:trendline>
            <c:spPr>
              <a:ln w="28575" cap="rnd">
                <a:solidFill>
                  <a:srgbClr val="00B0F0"/>
                </a:solidFill>
                <a:prstDash val="solid"/>
              </a:ln>
              <a:effectLst/>
            </c:spPr>
            <c:trendlineType val="linear"/>
            <c:forward val="2"/>
            <c:dispRSqr val="1"/>
            <c:dispEq val="1"/>
            <c:trendlineLbl>
              <c:layout>
                <c:manualLayout>
                  <c:x val="4.4379905530755576E-2"/>
                  <c:y val="0.16067288039934466"/>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baseline="0">
                        <a:solidFill>
                          <a:schemeClr val="tx2">
                            <a:lumMod val="60000"/>
                            <a:lumOff val="40000"/>
                          </a:schemeClr>
                        </a:solidFill>
                      </a:rPr>
                      <a:t>y = 0.0987x - 185.7</a:t>
                    </a:r>
                    <a:br>
                      <a:rPr lang="en-US" b="1" baseline="0">
                        <a:solidFill>
                          <a:schemeClr val="tx2">
                            <a:lumMod val="60000"/>
                            <a:lumOff val="40000"/>
                          </a:schemeClr>
                        </a:solidFill>
                      </a:rPr>
                    </a:br>
                    <a:r>
                      <a:rPr lang="en-US" b="1" baseline="0">
                        <a:solidFill>
                          <a:schemeClr val="tx2">
                            <a:lumMod val="60000"/>
                            <a:lumOff val="40000"/>
                          </a:schemeClr>
                        </a:solidFill>
                      </a:rPr>
                      <a:t>R² = 0.2921</a:t>
                    </a:r>
                    <a:endParaRPr lang="en-US" b="1">
                      <a:solidFill>
                        <a:schemeClr val="tx2">
                          <a:lumMod val="60000"/>
                          <a:lumOff val="40000"/>
                        </a:schemeClr>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'annualized decades'!$A$10:$A$18</c:f>
              <c:numCache>
                <c:formatCode>General</c:formatCode>
                <c:ptCount val="9"/>
                <c:pt idx="0">
                  <c:v>2008</c:v>
                </c:pt>
                <c:pt idx="1">
                  <c:v>2007</c:v>
                </c:pt>
                <c:pt idx="2">
                  <c:v>2006</c:v>
                </c:pt>
                <c:pt idx="3">
                  <c:v>2005</c:v>
                </c:pt>
                <c:pt idx="4">
                  <c:v>2004</c:v>
                </c:pt>
                <c:pt idx="5">
                  <c:v>2003</c:v>
                </c:pt>
                <c:pt idx="6">
                  <c:v>2002</c:v>
                </c:pt>
                <c:pt idx="7">
                  <c:v>2001</c:v>
                </c:pt>
                <c:pt idx="8">
                  <c:v>2000</c:v>
                </c:pt>
              </c:numCache>
            </c:numRef>
          </c:xVal>
          <c:yVal>
            <c:numRef>
              <c:f>'annualized decades'!$D$10:$D$18</c:f>
              <c:numCache>
                <c:formatCode>General</c:formatCode>
                <c:ptCount val="9"/>
                <c:pt idx="0">
                  <c:v>14</c:v>
                </c:pt>
                <c:pt idx="1">
                  <c:v>10</c:v>
                </c:pt>
                <c:pt idx="2">
                  <c:v>12</c:v>
                </c:pt>
                <c:pt idx="3">
                  <c:v>12</c:v>
                </c:pt>
                <c:pt idx="4">
                  <c:v>12</c:v>
                </c:pt>
                <c:pt idx="5">
                  <c:v>12</c:v>
                </c:pt>
                <c:pt idx="6">
                  <c:v>10</c:v>
                </c:pt>
                <c:pt idx="7">
                  <c:v>10</c:v>
                </c:pt>
                <c:pt idx="8">
                  <c:v>9</c:v>
                </c:pt>
              </c:numCache>
            </c:numRef>
          </c:yVal>
          <c:smooth val="0"/>
          <c:extLst>
            <c:ext xmlns:c16="http://schemas.microsoft.com/office/drawing/2014/chart" uri="{C3380CC4-5D6E-409C-BE32-E72D297353CC}">
              <c16:uniqueId val="{00000002-C1B9-4E35-AFCA-096C3E8F2F70}"/>
            </c:ext>
          </c:extLst>
        </c:ser>
        <c:dLbls>
          <c:showLegendKey val="0"/>
          <c:showVal val="0"/>
          <c:showCatName val="0"/>
          <c:showSerName val="0"/>
          <c:showPercent val="0"/>
          <c:showBubbleSize val="0"/>
        </c:dLbls>
        <c:axId val="576531888"/>
        <c:axId val="576534840"/>
      </c:scatterChart>
      <c:valAx>
        <c:axId val="576531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34840"/>
        <c:crosses val="autoZero"/>
        <c:crossBetween val="midCat"/>
      </c:valAx>
      <c:valAx>
        <c:axId val="576534840"/>
        <c:scaling>
          <c:orientation val="minMax"/>
          <c:min val="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5318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0070C0"/>
                </a:solidFill>
                <a:latin typeface="+mn-lt"/>
                <a:ea typeface="+mn-ea"/>
                <a:cs typeface="+mn-cs"/>
              </a:defRPr>
            </a:pPr>
            <a:r>
              <a:rPr lang="en-US" sz="1200" b="1">
                <a:solidFill>
                  <a:srgbClr val="002060"/>
                </a:solidFill>
              </a:rPr>
              <a:t> Very Serious Failure Rates Per Million Tonnes Cu Ore</a:t>
            </a:r>
          </a:p>
          <a:p>
            <a:pPr algn="ctr">
              <a:defRPr sz="1200" b="1">
                <a:solidFill>
                  <a:srgbClr val="0070C0"/>
                </a:solidFill>
              </a:defRPr>
            </a:pPr>
            <a:r>
              <a:rPr lang="en-US" sz="900" b="1">
                <a:solidFill>
                  <a:srgbClr val="0070C0"/>
                </a:solidFill>
              </a:rPr>
              <a:t>By Annualized Decades 2000-2009 to 2008-2017</a:t>
            </a:r>
          </a:p>
        </c:rich>
      </c:tx>
      <c:layout>
        <c:manualLayout>
          <c:xMode val="edge"/>
          <c:yMode val="edge"/>
          <c:x val="0.18040276420157869"/>
          <c:y val="2.8135990621336461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rgbClr val="0070C0"/>
              </a:solidFill>
              <a:latin typeface="+mn-lt"/>
              <a:ea typeface="+mn-ea"/>
              <a:cs typeface="+mn-cs"/>
            </a:defRPr>
          </a:pPr>
          <a:endParaRPr lang="en-US"/>
        </a:p>
      </c:txPr>
    </c:title>
    <c:autoTitleDeleted val="0"/>
    <c:plotArea>
      <c:layout>
        <c:manualLayout>
          <c:layoutTarget val="inner"/>
          <c:xMode val="edge"/>
          <c:yMode val="edge"/>
          <c:x val="0.1460682957027645"/>
          <c:y val="0.22063699859681579"/>
          <c:w val="0.81086421621497062"/>
          <c:h val="0.59799360336137086"/>
        </c:manualLayout>
      </c:layout>
      <c:scatterChart>
        <c:scatterStyle val="lineMarker"/>
        <c:varyColors val="0"/>
        <c:ser>
          <c:idx val="0"/>
          <c:order val="0"/>
          <c:tx>
            <c:v>Very  Failure Rate</c:v>
          </c:tx>
          <c:spPr>
            <a:ln w="25400" cap="rnd">
              <a:noFill/>
              <a:round/>
            </a:ln>
            <a:effectLst/>
          </c:spPr>
          <c:marker>
            <c:symbol val="circle"/>
            <c:size val="5"/>
            <c:spPr>
              <a:solidFill>
                <a:srgbClr val="002060"/>
              </a:solidFill>
              <a:ln w="9525">
                <a:solidFill>
                  <a:schemeClr val="accent1"/>
                </a:solidFill>
              </a:ln>
              <a:effectLst/>
            </c:spPr>
          </c:marker>
          <c:trendline>
            <c:spPr>
              <a:ln w="19050" cap="rnd">
                <a:solidFill>
                  <a:schemeClr val="accent1"/>
                </a:solidFill>
                <a:prstDash val="sysDot"/>
              </a:ln>
              <a:effectLst/>
            </c:spPr>
            <c:trendlineType val="poly"/>
            <c:order val="2"/>
            <c:forward val="2"/>
            <c:dispRSqr val="1"/>
            <c:dispEq val="1"/>
            <c:trendlineLbl>
              <c:layout>
                <c:manualLayout>
                  <c:x val="-3.720069500145675E-2"/>
                  <c:y val="-2.9779102934524744E-3"/>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1" baseline="0">
                        <a:solidFill>
                          <a:srgbClr val="002060"/>
                        </a:solidFill>
                      </a:rPr>
                      <a:t>y = 5E-09x</a:t>
                    </a:r>
                    <a:r>
                      <a:rPr lang="en-US" b="1" baseline="30000">
                        <a:solidFill>
                          <a:srgbClr val="002060"/>
                        </a:solidFill>
                      </a:rPr>
                      <a:t>4</a:t>
                    </a:r>
                    <a:r>
                      <a:rPr lang="en-US" b="1" baseline="0">
                        <a:solidFill>
                          <a:srgbClr val="002060"/>
                        </a:solidFill>
                      </a:rPr>
                      <a:t> - 4E-05x</a:t>
                    </a:r>
                    <a:r>
                      <a:rPr lang="en-US" b="1" baseline="30000">
                        <a:solidFill>
                          <a:srgbClr val="002060"/>
                        </a:solidFill>
                      </a:rPr>
                      <a:t>3</a:t>
                    </a:r>
                    <a:r>
                      <a:rPr lang="en-US" b="1" baseline="0">
                        <a:solidFill>
                          <a:srgbClr val="002060"/>
                        </a:solidFill>
                      </a:rPr>
                      <a:t> + 0.1092x</a:t>
                    </a:r>
                    <a:r>
                      <a:rPr lang="en-US" b="1" baseline="30000">
                        <a:solidFill>
                          <a:srgbClr val="002060"/>
                        </a:solidFill>
                      </a:rPr>
                      <a:t>2</a:t>
                    </a:r>
                    <a:r>
                      <a:rPr lang="en-US" b="1" baseline="0">
                        <a:solidFill>
                          <a:srgbClr val="002060"/>
                        </a:solidFill>
                      </a:rPr>
                      <a:t> - 144.75x + 71971</a:t>
                    </a:r>
                    <a:br>
                      <a:rPr lang="en-US" b="1" baseline="0">
                        <a:solidFill>
                          <a:srgbClr val="002060"/>
                        </a:solidFill>
                      </a:rPr>
                    </a:br>
                    <a:r>
                      <a:rPr lang="en-US" b="1" baseline="0">
                        <a:solidFill>
                          <a:srgbClr val="002060"/>
                        </a:solidFill>
                      </a:rPr>
                      <a:t>R² = 0.4659</a:t>
                    </a:r>
                    <a:endParaRPr lang="en-US" b="1">
                      <a:solidFill>
                        <a:srgbClr val="002060"/>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'annualized decades'!$A$10:$A$18</c:f>
              <c:numCache>
                <c:formatCode>General</c:formatCode>
                <c:ptCount val="9"/>
                <c:pt idx="0">
                  <c:v>2008</c:v>
                </c:pt>
                <c:pt idx="1">
                  <c:v>2007</c:v>
                </c:pt>
                <c:pt idx="2">
                  <c:v>2006</c:v>
                </c:pt>
                <c:pt idx="3">
                  <c:v>2005</c:v>
                </c:pt>
                <c:pt idx="4">
                  <c:v>2004</c:v>
                </c:pt>
                <c:pt idx="5">
                  <c:v>2003</c:v>
                </c:pt>
                <c:pt idx="6">
                  <c:v>2002</c:v>
                </c:pt>
                <c:pt idx="7">
                  <c:v>2001</c:v>
                </c:pt>
                <c:pt idx="8">
                  <c:v>2000</c:v>
                </c:pt>
              </c:numCache>
            </c:numRef>
          </c:xVal>
          <c:yVal>
            <c:numRef>
              <c:f>'annualized decades'!$F$10:$F$18</c:f>
              <c:numCache>
                <c:formatCode>0.00000</c:formatCode>
                <c:ptCount val="9"/>
                <c:pt idx="0">
                  <c:v>4.5176676344302287E-4</c:v>
                </c:pt>
                <c:pt idx="1">
                  <c:v>4.6836284522874236E-4</c:v>
                </c:pt>
                <c:pt idx="2">
                  <c:v>4.8223623592480463E-4</c:v>
                </c:pt>
                <c:pt idx="3">
                  <c:v>4.1773473844108991E-4</c:v>
                </c:pt>
                <c:pt idx="4">
                  <c:v>3.488710146332009E-4</c:v>
                </c:pt>
                <c:pt idx="5">
                  <c:v>3.5625927758535378E-4</c:v>
                </c:pt>
                <c:pt idx="6">
                  <c:v>3.6396724294813468E-4</c:v>
                </c:pt>
                <c:pt idx="7">
                  <c:v>3.7201612069856358E-4</c:v>
                </c:pt>
                <c:pt idx="8">
                  <c:v>4.6496882595371445E-4</c:v>
                </c:pt>
              </c:numCache>
            </c:numRef>
          </c:yVal>
          <c:smooth val="0"/>
          <c:extLst>
            <c:ext xmlns:c16="http://schemas.microsoft.com/office/drawing/2014/chart" uri="{C3380CC4-5D6E-409C-BE32-E72D297353CC}">
              <c16:uniqueId val="{00000000-DE31-4927-A2E9-FB6331FC2903}"/>
            </c:ext>
          </c:extLst>
        </c:ser>
        <c:dLbls>
          <c:showLegendKey val="0"/>
          <c:showVal val="0"/>
          <c:showCatName val="0"/>
          <c:showSerName val="0"/>
          <c:showPercent val="0"/>
          <c:showBubbleSize val="0"/>
        </c:dLbls>
        <c:axId val="678634536"/>
        <c:axId val="678633552"/>
      </c:scatterChart>
      <c:valAx>
        <c:axId val="678634536"/>
        <c:scaling>
          <c:orientation val="minMax"/>
          <c:max val="20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b="1">
                    <a:solidFill>
                      <a:srgbClr val="002060"/>
                    </a:solidFill>
                  </a:rPr>
                  <a:t>Initial Year of Annualized Decade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633552"/>
        <c:crosses val="autoZero"/>
        <c:crossBetween val="midCat"/>
      </c:valAx>
      <c:valAx>
        <c:axId val="678633552"/>
        <c:scaling>
          <c:orientation val="minMax"/>
          <c:min val="2.0000000000000006E-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1" i="0" u="none" strike="noStrike" kern="1200" baseline="0">
                    <a:solidFill>
                      <a:srgbClr val="002060"/>
                    </a:solidFill>
                    <a:latin typeface="+mn-lt"/>
                    <a:ea typeface="+mn-ea"/>
                    <a:cs typeface="+mn-cs"/>
                  </a:defRPr>
                </a:pPr>
                <a:r>
                  <a:rPr lang="en-US" sz="800" b="1">
                    <a:solidFill>
                      <a:srgbClr val="002060"/>
                    </a:solidFill>
                  </a:rPr>
                  <a:t>Failure Rate</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2060"/>
                  </a:solidFill>
                  <a:latin typeface="+mn-lt"/>
                  <a:ea typeface="+mn-ea"/>
                  <a:cs typeface="+mn-cs"/>
                </a:defRPr>
              </a:pPr>
              <a:endParaRPr lang="en-US"/>
            </a:p>
          </c:txPr>
        </c:title>
        <c:numFmt formatCode="0.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6345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820201430347648E-2"/>
          <c:y val="2.0639183199101255E-2"/>
          <c:w val="0.80976963922065459"/>
          <c:h val="0.89916795535807359"/>
        </c:manualLayout>
      </c:layout>
      <c:scatterChart>
        <c:scatterStyle val="lineMarker"/>
        <c:varyColors val="0"/>
        <c:ser>
          <c:idx val="0"/>
          <c:order val="0"/>
          <c:tx>
            <c:v>cugrade</c:v>
          </c:tx>
          <c:spPr>
            <a:ln w="28575" cap="rnd">
              <a:solidFill>
                <a:srgbClr val="FA7844"/>
              </a:solidFill>
              <a:round/>
            </a:ln>
            <a:effectLst/>
          </c:spPr>
          <c:marker>
            <c:symbol val="none"/>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1C-4A2E-AA55-2F930B61D0E2}"/>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1C-4A2E-AA55-2F930B61D0E2}"/>
                </c:ext>
              </c:extLst>
            </c:dLbl>
            <c:dLbl>
              <c:idx val="3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1C-4A2E-AA55-2F930B61D0E2}"/>
                </c:ext>
              </c:extLst>
            </c:dLbl>
            <c:dLbl>
              <c:idx val="46"/>
              <c:layout>
                <c:manualLayout>
                  <c:x val="-8.4046226218557774E-3"/>
                  <c:y val="-2.3587637941830004E-2"/>
                </c:manualLayout>
              </c:layout>
              <c:tx>
                <c:rich>
                  <a:bodyPr/>
                  <a:lstStyle/>
                  <a:p>
                    <a:r>
                      <a:rPr lang="en-US"/>
                      <a:t>1.2</a:t>
                    </a:r>
                  </a:p>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1C-4A2E-AA55-2F930B61D0E2}"/>
                </c:ext>
              </c:extLst>
            </c:dLbl>
            <c:dLbl>
              <c:idx val="6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1C-4A2E-AA55-2F930B61D0E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A7844"/>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'annualized decades'!$A$10:$A$76</c:f>
              <c:numCache>
                <c:formatCode>General</c:formatCode>
                <c:ptCount val="67"/>
                <c:pt idx="0">
                  <c:v>2008</c:v>
                </c:pt>
                <c:pt idx="1">
                  <c:v>2007</c:v>
                </c:pt>
                <c:pt idx="2">
                  <c:v>2006</c:v>
                </c:pt>
                <c:pt idx="3">
                  <c:v>2005</c:v>
                </c:pt>
                <c:pt idx="4">
                  <c:v>2004</c:v>
                </c:pt>
                <c:pt idx="5">
                  <c:v>2003</c:v>
                </c:pt>
                <c:pt idx="6">
                  <c:v>2002</c:v>
                </c:pt>
                <c:pt idx="7">
                  <c:v>2001</c:v>
                </c:pt>
                <c:pt idx="8">
                  <c:v>2000</c:v>
                </c:pt>
                <c:pt idx="9">
                  <c:v>1999</c:v>
                </c:pt>
                <c:pt idx="10">
                  <c:v>1998</c:v>
                </c:pt>
                <c:pt idx="11">
                  <c:v>1997</c:v>
                </c:pt>
                <c:pt idx="12">
                  <c:v>1996</c:v>
                </c:pt>
                <c:pt idx="13">
                  <c:v>1995</c:v>
                </c:pt>
                <c:pt idx="14">
                  <c:v>1994</c:v>
                </c:pt>
                <c:pt idx="15">
                  <c:v>1993</c:v>
                </c:pt>
                <c:pt idx="16">
                  <c:v>1992</c:v>
                </c:pt>
                <c:pt idx="17">
                  <c:v>1991</c:v>
                </c:pt>
                <c:pt idx="18">
                  <c:v>1990</c:v>
                </c:pt>
                <c:pt idx="19">
                  <c:v>1989</c:v>
                </c:pt>
                <c:pt idx="20">
                  <c:v>1988</c:v>
                </c:pt>
                <c:pt idx="21">
                  <c:v>1987</c:v>
                </c:pt>
                <c:pt idx="22">
                  <c:v>1986</c:v>
                </c:pt>
                <c:pt idx="23">
                  <c:v>1985</c:v>
                </c:pt>
                <c:pt idx="24">
                  <c:v>1984</c:v>
                </c:pt>
                <c:pt idx="25">
                  <c:v>1983</c:v>
                </c:pt>
                <c:pt idx="26">
                  <c:v>1982</c:v>
                </c:pt>
                <c:pt idx="27">
                  <c:v>1981</c:v>
                </c:pt>
                <c:pt idx="28">
                  <c:v>1980</c:v>
                </c:pt>
                <c:pt idx="29">
                  <c:v>1979</c:v>
                </c:pt>
                <c:pt idx="30">
                  <c:v>1978</c:v>
                </c:pt>
                <c:pt idx="31">
                  <c:v>1977</c:v>
                </c:pt>
                <c:pt idx="32">
                  <c:v>1976</c:v>
                </c:pt>
                <c:pt idx="33">
                  <c:v>1975</c:v>
                </c:pt>
                <c:pt idx="34">
                  <c:v>1974</c:v>
                </c:pt>
                <c:pt idx="35">
                  <c:v>1973</c:v>
                </c:pt>
                <c:pt idx="36">
                  <c:v>1972</c:v>
                </c:pt>
                <c:pt idx="37">
                  <c:v>1971</c:v>
                </c:pt>
                <c:pt idx="38">
                  <c:v>1970</c:v>
                </c:pt>
                <c:pt idx="39">
                  <c:v>1969</c:v>
                </c:pt>
                <c:pt idx="40">
                  <c:v>1968</c:v>
                </c:pt>
                <c:pt idx="41">
                  <c:v>1967</c:v>
                </c:pt>
                <c:pt idx="42">
                  <c:v>1966</c:v>
                </c:pt>
                <c:pt idx="43">
                  <c:v>1965</c:v>
                </c:pt>
                <c:pt idx="44">
                  <c:v>1964</c:v>
                </c:pt>
                <c:pt idx="45">
                  <c:v>1963</c:v>
                </c:pt>
                <c:pt idx="46">
                  <c:v>1962</c:v>
                </c:pt>
                <c:pt idx="47">
                  <c:v>1961</c:v>
                </c:pt>
                <c:pt idx="48">
                  <c:v>1960</c:v>
                </c:pt>
                <c:pt idx="49">
                  <c:v>1959</c:v>
                </c:pt>
                <c:pt idx="50">
                  <c:v>1958</c:v>
                </c:pt>
                <c:pt idx="51">
                  <c:v>1957</c:v>
                </c:pt>
                <c:pt idx="52">
                  <c:v>1956</c:v>
                </c:pt>
                <c:pt idx="53">
                  <c:v>1955</c:v>
                </c:pt>
                <c:pt idx="54">
                  <c:v>1954</c:v>
                </c:pt>
                <c:pt idx="55">
                  <c:v>1953</c:v>
                </c:pt>
                <c:pt idx="56">
                  <c:v>1952</c:v>
                </c:pt>
                <c:pt idx="57">
                  <c:v>1951</c:v>
                </c:pt>
                <c:pt idx="58">
                  <c:v>1950</c:v>
                </c:pt>
                <c:pt idx="59">
                  <c:v>1949</c:v>
                </c:pt>
                <c:pt idx="60">
                  <c:v>1948</c:v>
                </c:pt>
                <c:pt idx="61">
                  <c:v>1947</c:v>
                </c:pt>
                <c:pt idx="62">
                  <c:v>1946</c:v>
                </c:pt>
                <c:pt idx="63">
                  <c:v>1945</c:v>
                </c:pt>
                <c:pt idx="64">
                  <c:v>1944</c:v>
                </c:pt>
                <c:pt idx="65">
                  <c:v>1943</c:v>
                </c:pt>
                <c:pt idx="66">
                  <c:v>1942</c:v>
                </c:pt>
              </c:numCache>
            </c:numRef>
          </c:xVal>
          <c:yVal>
            <c:numRef>
              <c:f>'annualized decades'!$J$10:$J$76</c:f>
              <c:numCache>
                <c:formatCode>0.00</c:formatCode>
                <c:ptCount val="67"/>
                <c:pt idx="0">
                  <c:v>0.64491906578933322</c:v>
                </c:pt>
                <c:pt idx="1">
                  <c:v>0.65947860291099281</c:v>
                </c:pt>
                <c:pt idx="2">
                  <c:v>0.67328000811357858</c:v>
                </c:pt>
                <c:pt idx="3">
                  <c:v>0.69062716925636625</c:v>
                </c:pt>
                <c:pt idx="4">
                  <c:v>0.70703886325825827</c:v>
                </c:pt>
                <c:pt idx="5">
                  <c:v>0.72342089480482863</c:v>
                </c:pt>
                <c:pt idx="6">
                  <c:v>0.73964021293797588</c:v>
                </c:pt>
                <c:pt idx="7">
                  <c:v>0.75565074375845509</c:v>
                </c:pt>
                <c:pt idx="8">
                  <c:v>0.76536031944646654</c:v>
                </c:pt>
                <c:pt idx="9">
                  <c:v>0.7702683399563901</c:v>
                </c:pt>
                <c:pt idx="10">
                  <c:v>0.76964097260062247</c:v>
                </c:pt>
                <c:pt idx="11">
                  <c:v>0.77244158838518884</c:v>
                </c:pt>
                <c:pt idx="12">
                  <c:v>0.77612635275657726</c:v>
                </c:pt>
                <c:pt idx="13">
                  <c:v>0.76826767423148468</c:v>
                </c:pt>
                <c:pt idx="14">
                  <c:v>0.76837723905940147</c:v>
                </c:pt>
                <c:pt idx="15">
                  <c:v>0.77611482125376341</c:v>
                </c:pt>
                <c:pt idx="16">
                  <c:v>0.77502982827340716</c:v>
                </c:pt>
                <c:pt idx="17">
                  <c:v>0.77355366811868831</c:v>
                </c:pt>
                <c:pt idx="18">
                  <c:v>0.77987794933122701</c:v>
                </c:pt>
                <c:pt idx="19">
                  <c:v>0.78736723474237602</c:v>
                </c:pt>
                <c:pt idx="20">
                  <c:v>0.80019170078237545</c:v>
                </c:pt>
                <c:pt idx="21">
                  <c:v>0.80683154787614986</c:v>
                </c:pt>
                <c:pt idx="22">
                  <c:v>0.81134537830217501</c:v>
                </c:pt>
                <c:pt idx="23">
                  <c:v>0.82485689568447995</c:v>
                </c:pt>
                <c:pt idx="24">
                  <c:v>0.83223294277574378</c:v>
                </c:pt>
                <c:pt idx="25">
                  <c:v>0.83171063495588393</c:v>
                </c:pt>
                <c:pt idx="26">
                  <c:v>0.83987361572416552</c:v>
                </c:pt>
                <c:pt idx="27">
                  <c:v>0.8483365509794778</c:v>
                </c:pt>
                <c:pt idx="28">
                  <c:v>0.85500000000000009</c:v>
                </c:pt>
                <c:pt idx="29">
                  <c:v>0.875</c:v>
                </c:pt>
                <c:pt idx="30">
                  <c:v>0.89500000000000013</c:v>
                </c:pt>
                <c:pt idx="31">
                  <c:v>0.91500000000000004</c:v>
                </c:pt>
                <c:pt idx="32">
                  <c:v>0.93499999999999994</c:v>
                </c:pt>
                <c:pt idx="33">
                  <c:v>0.95499999999999985</c:v>
                </c:pt>
                <c:pt idx="34">
                  <c:v>0.9750000000000002</c:v>
                </c:pt>
                <c:pt idx="35">
                  <c:v>0.99500000000000011</c:v>
                </c:pt>
                <c:pt idx="36">
                  <c:v>1.0150000000000001</c:v>
                </c:pt>
                <c:pt idx="37">
                  <c:v>1.0350000000000001</c:v>
                </c:pt>
                <c:pt idx="38">
                  <c:v>1.0549999999999999</c:v>
                </c:pt>
                <c:pt idx="39">
                  <c:v>1.0680000000000001</c:v>
                </c:pt>
                <c:pt idx="40">
                  <c:v>1.0840000000000001</c:v>
                </c:pt>
                <c:pt idx="41">
                  <c:v>1.1030000000000002</c:v>
                </c:pt>
                <c:pt idx="42">
                  <c:v>1.1250000000000002</c:v>
                </c:pt>
                <c:pt idx="43">
                  <c:v>1.1499999999999999</c:v>
                </c:pt>
                <c:pt idx="44">
                  <c:v>1.17</c:v>
                </c:pt>
                <c:pt idx="45">
                  <c:v>1.1850000000000001</c:v>
                </c:pt>
                <c:pt idx="46">
                  <c:v>1.1950000000000001</c:v>
                </c:pt>
                <c:pt idx="47">
                  <c:v>1.2</c:v>
                </c:pt>
                <c:pt idx="48">
                  <c:v>1.2000000000000002</c:v>
                </c:pt>
                <c:pt idx="49">
                  <c:v>1.198</c:v>
                </c:pt>
                <c:pt idx="50">
                  <c:v>1.1940000000000002</c:v>
                </c:pt>
                <c:pt idx="51">
                  <c:v>1.1880000000000002</c:v>
                </c:pt>
                <c:pt idx="52">
                  <c:v>1.1800000000000002</c:v>
                </c:pt>
                <c:pt idx="53">
                  <c:v>1.1700000000000002</c:v>
                </c:pt>
                <c:pt idx="54">
                  <c:v>1.1659999999999999</c:v>
                </c:pt>
                <c:pt idx="55">
                  <c:v>1.1679999999999999</c:v>
                </c:pt>
                <c:pt idx="56">
                  <c:v>1.1759999999999999</c:v>
                </c:pt>
                <c:pt idx="57">
                  <c:v>1.19</c:v>
                </c:pt>
                <c:pt idx="58">
                  <c:v>1.21</c:v>
                </c:pt>
                <c:pt idx="59">
                  <c:v>1.2340960000000001</c:v>
                </c:pt>
                <c:pt idx="60">
                  <c:v>1.2592159999999999</c:v>
                </c:pt>
                <c:pt idx="61">
                  <c:v>1.2856159999999999</c:v>
                </c:pt>
                <c:pt idx="62">
                  <c:v>1.3136160000000001</c:v>
                </c:pt>
                <c:pt idx="63">
                  <c:v>1.3436160000000001</c:v>
                </c:pt>
                <c:pt idx="64">
                  <c:v>1.375904</c:v>
                </c:pt>
                <c:pt idx="65">
                  <c:v>1.4099840000000001</c:v>
                </c:pt>
                <c:pt idx="66">
                  <c:v>1.4459839999999999</c:v>
                </c:pt>
              </c:numCache>
            </c:numRef>
          </c:yVal>
          <c:smooth val="0"/>
          <c:extLst>
            <c:ext xmlns:c16="http://schemas.microsoft.com/office/drawing/2014/chart" uri="{C3380CC4-5D6E-409C-BE32-E72D297353CC}">
              <c16:uniqueId val="{00000000-51C6-4A0A-AA3A-B03D482A725B}"/>
            </c:ext>
          </c:extLst>
        </c:ser>
        <c:ser>
          <c:idx val="1"/>
          <c:order val="1"/>
          <c:tx>
            <c:v>VserFail</c:v>
          </c:tx>
          <c:spPr>
            <a:ln w="25400" cap="rnd">
              <a:solidFill>
                <a:srgbClr val="002060"/>
              </a:solidFill>
              <a:prstDash val="sysDash"/>
              <a:round/>
            </a:ln>
            <a:effectLst/>
          </c:spPr>
          <c:marker>
            <c:symbol val="none"/>
          </c:marker>
          <c:dLbls>
            <c:dLbl>
              <c:idx val="14"/>
              <c:layout>
                <c:manualLayout>
                  <c:x val="-5.0427735731134668E-3"/>
                  <c:y val="2.9484547427287507E-2"/>
                </c:manualLayout>
              </c:layout>
              <c:tx>
                <c:rich>
                  <a:bodyPr/>
                  <a:lstStyle/>
                  <a:p>
                    <a:r>
                      <a:rPr lang="en-US"/>
                      <a:t>.0008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D1C-4A2E-AA55-2F930B61D0E2}"/>
                </c:ext>
              </c:extLst>
            </c:dLbl>
            <c:dLbl>
              <c:idx val="46"/>
              <c:tx>
                <c:rich>
                  <a:bodyPr/>
                  <a:lstStyle/>
                  <a:p>
                    <a:r>
                      <a:rPr lang="en-US"/>
                      <a:t>.0017</a:t>
                    </a:r>
                  </a:p>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1C-4A2E-AA55-2F930B61D0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'annualized decades'!$AH$54:$AH$120</c:f>
              <c:numCache>
                <c:formatCode>General</c:formatCode>
                <c:ptCount val="67"/>
                <c:pt idx="0">
                  <c:v>2008</c:v>
                </c:pt>
                <c:pt idx="1">
                  <c:v>2007</c:v>
                </c:pt>
                <c:pt idx="2">
                  <c:v>2006</c:v>
                </c:pt>
                <c:pt idx="3">
                  <c:v>2005</c:v>
                </c:pt>
                <c:pt idx="4">
                  <c:v>2004</c:v>
                </c:pt>
                <c:pt idx="5">
                  <c:v>2003</c:v>
                </c:pt>
                <c:pt idx="6">
                  <c:v>2002</c:v>
                </c:pt>
                <c:pt idx="7">
                  <c:v>2001</c:v>
                </c:pt>
                <c:pt idx="8">
                  <c:v>2000</c:v>
                </c:pt>
                <c:pt idx="9">
                  <c:v>1999</c:v>
                </c:pt>
                <c:pt idx="10">
                  <c:v>1998</c:v>
                </c:pt>
                <c:pt idx="11">
                  <c:v>1997</c:v>
                </c:pt>
                <c:pt idx="12">
                  <c:v>1996</c:v>
                </c:pt>
                <c:pt idx="13">
                  <c:v>1995</c:v>
                </c:pt>
                <c:pt idx="14">
                  <c:v>1994</c:v>
                </c:pt>
                <c:pt idx="15">
                  <c:v>1993</c:v>
                </c:pt>
                <c:pt idx="16">
                  <c:v>1992</c:v>
                </c:pt>
                <c:pt idx="17">
                  <c:v>1991</c:v>
                </c:pt>
                <c:pt idx="18">
                  <c:v>1990</c:v>
                </c:pt>
                <c:pt idx="19">
                  <c:v>1989</c:v>
                </c:pt>
                <c:pt idx="20">
                  <c:v>1988</c:v>
                </c:pt>
                <c:pt idx="21">
                  <c:v>1987</c:v>
                </c:pt>
                <c:pt idx="22">
                  <c:v>1986</c:v>
                </c:pt>
                <c:pt idx="23">
                  <c:v>1985</c:v>
                </c:pt>
                <c:pt idx="24">
                  <c:v>1984</c:v>
                </c:pt>
                <c:pt idx="25">
                  <c:v>1983</c:v>
                </c:pt>
                <c:pt idx="26">
                  <c:v>1982</c:v>
                </c:pt>
                <c:pt idx="27">
                  <c:v>1981</c:v>
                </c:pt>
                <c:pt idx="28">
                  <c:v>1980</c:v>
                </c:pt>
                <c:pt idx="29">
                  <c:v>1979</c:v>
                </c:pt>
                <c:pt idx="30">
                  <c:v>1978</c:v>
                </c:pt>
                <c:pt idx="31">
                  <c:v>1977</c:v>
                </c:pt>
                <c:pt idx="32">
                  <c:v>1976</c:v>
                </c:pt>
                <c:pt idx="33">
                  <c:v>1975</c:v>
                </c:pt>
                <c:pt idx="34">
                  <c:v>1974</c:v>
                </c:pt>
                <c:pt idx="35">
                  <c:v>1973</c:v>
                </c:pt>
                <c:pt idx="36">
                  <c:v>1972</c:v>
                </c:pt>
                <c:pt idx="37">
                  <c:v>1971</c:v>
                </c:pt>
                <c:pt idx="38">
                  <c:v>1970</c:v>
                </c:pt>
                <c:pt idx="39">
                  <c:v>1969</c:v>
                </c:pt>
                <c:pt idx="40">
                  <c:v>1968</c:v>
                </c:pt>
                <c:pt idx="41">
                  <c:v>1967</c:v>
                </c:pt>
                <c:pt idx="42">
                  <c:v>1966</c:v>
                </c:pt>
                <c:pt idx="43">
                  <c:v>1965</c:v>
                </c:pt>
                <c:pt idx="44">
                  <c:v>1964</c:v>
                </c:pt>
                <c:pt idx="45">
                  <c:v>1963</c:v>
                </c:pt>
                <c:pt idx="46">
                  <c:v>1962</c:v>
                </c:pt>
                <c:pt idx="47">
                  <c:v>1961</c:v>
                </c:pt>
                <c:pt idx="48">
                  <c:v>1960</c:v>
                </c:pt>
                <c:pt idx="49">
                  <c:v>1959</c:v>
                </c:pt>
                <c:pt idx="50">
                  <c:v>1958</c:v>
                </c:pt>
                <c:pt idx="51">
                  <c:v>1957</c:v>
                </c:pt>
                <c:pt idx="52">
                  <c:v>1956</c:v>
                </c:pt>
                <c:pt idx="53">
                  <c:v>1955</c:v>
                </c:pt>
                <c:pt idx="54">
                  <c:v>1954</c:v>
                </c:pt>
                <c:pt idx="55">
                  <c:v>1953</c:v>
                </c:pt>
                <c:pt idx="56">
                  <c:v>1952</c:v>
                </c:pt>
                <c:pt idx="57">
                  <c:v>1951</c:v>
                </c:pt>
                <c:pt idx="58">
                  <c:v>1950</c:v>
                </c:pt>
                <c:pt idx="59">
                  <c:v>1949</c:v>
                </c:pt>
                <c:pt idx="60">
                  <c:v>1948</c:v>
                </c:pt>
                <c:pt idx="61">
                  <c:v>1947</c:v>
                </c:pt>
                <c:pt idx="62">
                  <c:v>1946</c:v>
                </c:pt>
                <c:pt idx="63">
                  <c:v>1945</c:v>
                </c:pt>
                <c:pt idx="64">
                  <c:v>1944</c:v>
                </c:pt>
                <c:pt idx="65">
                  <c:v>1943</c:v>
                </c:pt>
                <c:pt idx="66">
                  <c:v>1942</c:v>
                </c:pt>
              </c:numCache>
            </c:numRef>
          </c:xVal>
          <c:yVal>
            <c:numRef>
              <c:f>'annualized decades'!$AI$54:$AI$120</c:f>
              <c:numCache>
                <c:formatCode>General</c:formatCode>
                <c:ptCount val="67"/>
                <c:pt idx="0">
                  <c:v>0.45176676344302286</c:v>
                </c:pt>
                <c:pt idx="1">
                  <c:v>0.46836284522874233</c:v>
                </c:pt>
                <c:pt idx="2">
                  <c:v>0.48223623592480463</c:v>
                </c:pt>
                <c:pt idx="3">
                  <c:v>0.41773473844108994</c:v>
                </c:pt>
                <c:pt idx="4">
                  <c:v>0.34887101463320092</c:v>
                </c:pt>
                <c:pt idx="5">
                  <c:v>0.35625927758535381</c:v>
                </c:pt>
                <c:pt idx="6">
                  <c:v>0.36396724294813471</c:v>
                </c:pt>
                <c:pt idx="7">
                  <c:v>0.3720161206985636</c:v>
                </c:pt>
                <c:pt idx="8">
                  <c:v>0.46496882595371447</c:v>
                </c:pt>
                <c:pt idx="9">
                  <c:v>0.4764276587911731</c:v>
                </c:pt>
                <c:pt idx="10">
                  <c:v>0.44473104889817883</c:v>
                </c:pt>
                <c:pt idx="11">
                  <c:v>0.41192759228322307</c:v>
                </c:pt>
                <c:pt idx="12">
                  <c:v>0.42497934128202103</c:v>
                </c:pt>
                <c:pt idx="13">
                  <c:v>0.48846012944193429</c:v>
                </c:pt>
                <c:pt idx="14">
                  <c:v>0.76012871512909519</c:v>
                </c:pt>
                <c:pt idx="15">
                  <c:v>0.73837715250125269</c:v>
                </c:pt>
                <c:pt idx="16">
                  <c:v>0.77120114578455945</c:v>
                </c:pt>
                <c:pt idx="17">
                  <c:v>0.80866425992779789</c:v>
                </c:pt>
                <c:pt idx="18">
                  <c:v>0.60836501901140683</c:v>
                </c:pt>
                <c:pt idx="19">
                  <c:v>0.57636887608069165</c:v>
                </c:pt>
                <c:pt idx="20">
                  <c:v>0.60626473560121252</c:v>
                </c:pt>
                <c:pt idx="21">
                  <c:v>0.63705538842682718</c:v>
                </c:pt>
                <c:pt idx="22">
                  <c:v>0.59424326833797592</c:v>
                </c:pt>
                <c:pt idx="23">
                  <c:v>0.77821011673151752</c:v>
                </c:pt>
                <c:pt idx="24">
                  <c:v>0.4068348250610252</c:v>
                </c:pt>
                <c:pt idx="25">
                  <c:v>0.42435815828559303</c:v>
                </c:pt>
                <c:pt idx="26">
                  <c:v>0.44140366365040834</c:v>
                </c:pt>
                <c:pt idx="27">
                  <c:v>0.54919908466819223</c:v>
                </c:pt>
                <c:pt idx="28">
                  <c:v>0.66193853427895977</c:v>
                </c:pt>
                <c:pt idx="29">
                  <c:v>0.6841817186644773</c:v>
                </c:pt>
                <c:pt idx="30">
                  <c:v>0.60645265626263445</c:v>
                </c:pt>
                <c:pt idx="31">
                  <c:v>0.62747066574637633</c:v>
                </c:pt>
                <c:pt idx="32">
                  <c:v>0.64956154595647941</c:v>
                </c:pt>
                <c:pt idx="33">
                  <c:v>0.3363982955819691</c:v>
                </c:pt>
                <c:pt idx="34">
                  <c:v>0.46483521591595783</c:v>
                </c:pt>
                <c:pt idx="35">
                  <c:v>0.4820090135685538</c:v>
                </c:pt>
                <c:pt idx="36">
                  <c:v>0.50011252531819661</c:v>
                </c:pt>
                <c:pt idx="37">
                  <c:v>0.64901349948078924</c:v>
                </c:pt>
                <c:pt idx="38">
                  <c:v>0.67421790722761599</c:v>
                </c:pt>
                <c:pt idx="39">
                  <c:v>0.69973130317957899</c:v>
                </c:pt>
                <c:pt idx="40">
                  <c:v>0.72539461467038069</c:v>
                </c:pt>
                <c:pt idx="41">
                  <c:v>1.0514299447248254</c:v>
                </c:pt>
                <c:pt idx="42">
                  <c:v>1.3975155279503104</c:v>
                </c:pt>
                <c:pt idx="43">
                  <c:v>1.6025641025641022</c:v>
                </c:pt>
                <c:pt idx="44">
                  <c:v>1.485736925515055</c:v>
                </c:pt>
                <c:pt idx="45">
                  <c:v>1.5272875373336954</c:v>
                </c:pt>
                <c:pt idx="46">
                  <c:v>1.740462266778056</c:v>
                </c:pt>
                <c:pt idx="47">
                  <c:v>1.4245014245014245</c:v>
                </c:pt>
                <c:pt idx="48">
                  <c:v>1.2718023255813955</c:v>
                </c:pt>
                <c:pt idx="49">
                  <c:v>1.3013087447947651</c:v>
                </c:pt>
                <c:pt idx="50">
                  <c:v>1.5262515262515262</c:v>
                </c:pt>
                <c:pt idx="51">
                  <c:v>1.1785040854808297</c:v>
                </c:pt>
                <c:pt idx="52">
                  <c:v>0.81168831168831179</c:v>
                </c:pt>
                <c:pt idx="53">
                  <c:v>0.63131313131313138</c:v>
                </c:pt>
                <c:pt idx="54">
                  <c:v>0.65743338008415142</c:v>
                </c:pt>
                <c:pt idx="55">
                  <c:v>0.68782098312545847</c:v>
                </c:pt>
                <c:pt idx="56">
                  <c:v>0.24112654320987656</c:v>
                </c:pt>
                <c:pt idx="57">
                  <c:v>0.51020408163265307</c:v>
                </c:pt>
                <c:pt idx="58">
                  <c:v>0.54347826086956519</c:v>
                </c:pt>
                <c:pt idx="59">
                  <c:v>0.57753393011839449</c:v>
                </c:pt>
                <c:pt idx="60">
                  <c:v>0.30590394616090549</c:v>
                </c:pt>
                <c:pt idx="61">
                  <c:v>0.32278889606197547</c:v>
                </c:pt>
                <c:pt idx="62">
                  <c:v>0.33898305084745767</c:v>
                </c:pt>
                <c:pt idx="63">
                  <c:v>0.35398230088495575</c:v>
                </c:pt>
                <c:pt idx="64">
                  <c:v>0.3672420124862284</c:v>
                </c:pt>
                <c:pt idx="65">
                  <c:v>0.37821482602118006</c:v>
                </c:pt>
                <c:pt idx="66">
                  <c:v>0.38639876352395669</c:v>
                </c:pt>
              </c:numCache>
            </c:numRef>
          </c:yVal>
          <c:smooth val="1"/>
          <c:extLst>
            <c:ext xmlns:c16="http://schemas.microsoft.com/office/drawing/2014/chart" uri="{C3380CC4-5D6E-409C-BE32-E72D297353CC}">
              <c16:uniqueId val="{00000001-51C6-4A0A-AA3A-B03D482A725B}"/>
            </c:ext>
          </c:extLst>
        </c:ser>
        <c:ser>
          <c:idx val="2"/>
          <c:order val="2"/>
          <c:tx>
            <c:v>Price</c:v>
          </c:tx>
          <c:spPr>
            <a:ln w="28575" cap="rnd">
              <a:solidFill>
                <a:srgbClr val="A9D341"/>
              </a:solidFill>
              <a:round/>
            </a:ln>
            <a:effectLst/>
          </c:spPr>
          <c:marker>
            <c:symbol val="none"/>
          </c:marker>
          <c:dLbls>
            <c:dLbl>
              <c:idx val="2"/>
              <c:layout>
                <c:manualLayout>
                  <c:x val="-1.1766405492467331E-2"/>
                  <c:y val="-3.6855452122318617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A9D341"/>
                        </a:solidFill>
                        <a:latin typeface="+mn-lt"/>
                        <a:ea typeface="+mn-ea"/>
                        <a:cs typeface="+mn-cs"/>
                      </a:defRPr>
                    </a:pPr>
                    <a:endParaRPr lang="en-US"/>
                  </a:p>
                  <a:p>
                    <a:pPr>
                      <a:defRPr b="1">
                        <a:solidFill>
                          <a:srgbClr val="A9D341"/>
                        </a:solidFill>
                      </a:defRPr>
                    </a:pPr>
                    <a:r>
                      <a:rPr lang="en-US"/>
                      <a:t>$7589</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A9D34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7554855714468361E-2"/>
                      <c:h val="7.3667257827973218E-2"/>
                    </c:manualLayout>
                  </c15:layout>
                </c:ext>
                <c:ext xmlns:c16="http://schemas.microsoft.com/office/drawing/2014/chart" uri="{C3380CC4-5D6E-409C-BE32-E72D297353CC}">
                  <c16:uniqueId val="{00000010-4D1C-4A2E-AA55-2F930B61D0E2}"/>
                </c:ext>
              </c:extLst>
            </c:dLbl>
            <c:dLbl>
              <c:idx val="12"/>
              <c:tx>
                <c:rich>
                  <a:bodyPr/>
                  <a:lstStyle/>
                  <a:p>
                    <a:r>
                      <a:rPr lang="en-US"/>
                      <a:t>$2986</a:t>
                    </a:r>
                  </a:p>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1C-4A2E-AA55-2F930B61D0E2}"/>
                </c:ext>
              </c:extLst>
            </c:dLbl>
            <c:dLbl>
              <c:idx val="46"/>
              <c:layout>
                <c:manualLayout>
                  <c:x val="-1.933056585213741E-2"/>
                  <c:y val="-5.3072069288222237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A9D341"/>
                        </a:solidFill>
                        <a:latin typeface="+mn-lt"/>
                        <a:ea typeface="+mn-ea"/>
                        <a:cs typeface="+mn-cs"/>
                      </a:defRPr>
                    </a:pPr>
                    <a:r>
                      <a:rPr lang="en-US" b="1">
                        <a:solidFill>
                          <a:srgbClr val="A9D341"/>
                        </a:solidFill>
                      </a:rPr>
                      <a:t>$6100</a:t>
                    </a:r>
                  </a:p>
                  <a:p>
                    <a:pPr>
                      <a:defRPr b="1">
                        <a:solidFill>
                          <a:srgbClr val="A9D341"/>
                        </a:solidFill>
                      </a:defRPr>
                    </a:pPr>
                    <a:endParaRPr lang="en-US" b="1">
                      <a:solidFill>
                        <a:srgbClr val="A9D341"/>
                      </a:solidFill>
                    </a:endParaRPr>
                  </a:p>
                  <a:p>
                    <a:pPr>
                      <a:defRPr b="1">
                        <a:solidFill>
                          <a:srgbClr val="A9D341"/>
                        </a:solidFill>
                      </a:defRPr>
                    </a:pPr>
                    <a:endParaRPr lang="en-US" b="1">
                      <a:solidFill>
                        <a:srgbClr val="A9D341"/>
                      </a:solidFill>
                    </a:endParaRP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A9D34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2597629287581821E-2"/>
                      <c:h val="5.88365304720476E-2"/>
                    </c:manualLayout>
                  </c15:layout>
                </c:ext>
                <c:ext xmlns:c16="http://schemas.microsoft.com/office/drawing/2014/chart" uri="{C3380CC4-5D6E-409C-BE32-E72D297353CC}">
                  <c16:uniqueId val="{00000008-4D1C-4A2E-AA55-2F930B61D0E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A9D34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'annualized decades'!$AH$54:$AH$120</c:f>
              <c:numCache>
                <c:formatCode>General</c:formatCode>
                <c:ptCount val="67"/>
                <c:pt idx="0">
                  <c:v>2008</c:v>
                </c:pt>
                <c:pt idx="1">
                  <c:v>2007</c:v>
                </c:pt>
                <c:pt idx="2">
                  <c:v>2006</c:v>
                </c:pt>
                <c:pt idx="3">
                  <c:v>2005</c:v>
                </c:pt>
                <c:pt idx="4">
                  <c:v>2004</c:v>
                </c:pt>
                <c:pt idx="5">
                  <c:v>2003</c:v>
                </c:pt>
                <c:pt idx="6">
                  <c:v>2002</c:v>
                </c:pt>
                <c:pt idx="7">
                  <c:v>2001</c:v>
                </c:pt>
                <c:pt idx="8">
                  <c:v>2000</c:v>
                </c:pt>
                <c:pt idx="9">
                  <c:v>1999</c:v>
                </c:pt>
                <c:pt idx="10">
                  <c:v>1998</c:v>
                </c:pt>
                <c:pt idx="11">
                  <c:v>1997</c:v>
                </c:pt>
                <c:pt idx="12">
                  <c:v>1996</c:v>
                </c:pt>
                <c:pt idx="13">
                  <c:v>1995</c:v>
                </c:pt>
                <c:pt idx="14">
                  <c:v>1994</c:v>
                </c:pt>
                <c:pt idx="15">
                  <c:v>1993</c:v>
                </c:pt>
                <c:pt idx="16">
                  <c:v>1992</c:v>
                </c:pt>
                <c:pt idx="17">
                  <c:v>1991</c:v>
                </c:pt>
                <c:pt idx="18">
                  <c:v>1990</c:v>
                </c:pt>
                <c:pt idx="19">
                  <c:v>1989</c:v>
                </c:pt>
                <c:pt idx="20">
                  <c:v>1988</c:v>
                </c:pt>
                <c:pt idx="21">
                  <c:v>1987</c:v>
                </c:pt>
                <c:pt idx="22">
                  <c:v>1986</c:v>
                </c:pt>
                <c:pt idx="23">
                  <c:v>1985</c:v>
                </c:pt>
                <c:pt idx="24">
                  <c:v>1984</c:v>
                </c:pt>
                <c:pt idx="25">
                  <c:v>1983</c:v>
                </c:pt>
                <c:pt idx="26">
                  <c:v>1982</c:v>
                </c:pt>
                <c:pt idx="27">
                  <c:v>1981</c:v>
                </c:pt>
                <c:pt idx="28">
                  <c:v>1980</c:v>
                </c:pt>
                <c:pt idx="29">
                  <c:v>1979</c:v>
                </c:pt>
                <c:pt idx="30">
                  <c:v>1978</c:v>
                </c:pt>
                <c:pt idx="31">
                  <c:v>1977</c:v>
                </c:pt>
                <c:pt idx="32">
                  <c:v>1976</c:v>
                </c:pt>
                <c:pt idx="33">
                  <c:v>1975</c:v>
                </c:pt>
                <c:pt idx="34">
                  <c:v>1974</c:v>
                </c:pt>
                <c:pt idx="35">
                  <c:v>1973</c:v>
                </c:pt>
                <c:pt idx="36">
                  <c:v>1972</c:v>
                </c:pt>
                <c:pt idx="37">
                  <c:v>1971</c:v>
                </c:pt>
                <c:pt idx="38">
                  <c:v>1970</c:v>
                </c:pt>
                <c:pt idx="39">
                  <c:v>1969</c:v>
                </c:pt>
                <c:pt idx="40">
                  <c:v>1968</c:v>
                </c:pt>
                <c:pt idx="41">
                  <c:v>1967</c:v>
                </c:pt>
                <c:pt idx="42">
                  <c:v>1966</c:v>
                </c:pt>
                <c:pt idx="43">
                  <c:v>1965</c:v>
                </c:pt>
                <c:pt idx="44">
                  <c:v>1964</c:v>
                </c:pt>
                <c:pt idx="45">
                  <c:v>1963</c:v>
                </c:pt>
                <c:pt idx="46">
                  <c:v>1962</c:v>
                </c:pt>
                <c:pt idx="47">
                  <c:v>1961</c:v>
                </c:pt>
                <c:pt idx="48">
                  <c:v>1960</c:v>
                </c:pt>
                <c:pt idx="49">
                  <c:v>1959</c:v>
                </c:pt>
                <c:pt idx="50">
                  <c:v>1958</c:v>
                </c:pt>
                <c:pt idx="51">
                  <c:v>1957</c:v>
                </c:pt>
                <c:pt idx="52">
                  <c:v>1956</c:v>
                </c:pt>
                <c:pt idx="53">
                  <c:v>1955</c:v>
                </c:pt>
                <c:pt idx="54">
                  <c:v>1954</c:v>
                </c:pt>
                <c:pt idx="55">
                  <c:v>1953</c:v>
                </c:pt>
                <c:pt idx="56">
                  <c:v>1952</c:v>
                </c:pt>
                <c:pt idx="57">
                  <c:v>1951</c:v>
                </c:pt>
                <c:pt idx="58">
                  <c:v>1950</c:v>
                </c:pt>
                <c:pt idx="59">
                  <c:v>1949</c:v>
                </c:pt>
                <c:pt idx="60">
                  <c:v>1948</c:v>
                </c:pt>
                <c:pt idx="61">
                  <c:v>1947</c:v>
                </c:pt>
                <c:pt idx="62">
                  <c:v>1946</c:v>
                </c:pt>
                <c:pt idx="63">
                  <c:v>1945</c:v>
                </c:pt>
                <c:pt idx="64">
                  <c:v>1944</c:v>
                </c:pt>
                <c:pt idx="65">
                  <c:v>1943</c:v>
                </c:pt>
                <c:pt idx="66">
                  <c:v>1942</c:v>
                </c:pt>
              </c:numCache>
            </c:numRef>
          </c:xVal>
          <c:yVal>
            <c:numRef>
              <c:f>'annualized decades'!$AJ$54:$AJ$120</c:f>
              <c:numCache>
                <c:formatCode>"$"#,##0.00</c:formatCode>
                <c:ptCount val="67"/>
                <c:pt idx="0">
                  <c:v>0.69025500000000006</c:v>
                </c:pt>
                <c:pt idx="1">
                  <c:v>0.72409999999999997</c:v>
                </c:pt>
                <c:pt idx="2">
                  <c:v>0.75894499999999998</c:v>
                </c:pt>
                <c:pt idx="3">
                  <c:v>0.75009999999999999</c:v>
                </c:pt>
                <c:pt idx="4">
                  <c:v>0.71831499999999993</c:v>
                </c:pt>
                <c:pt idx="5">
                  <c:v>0.66786999999999996</c:v>
                </c:pt>
                <c:pt idx="6">
                  <c:v>0.60638999999999998</c:v>
                </c:pt>
                <c:pt idx="7">
                  <c:v>0.53490499999999996</c:v>
                </c:pt>
                <c:pt idx="8">
                  <c:v>0.47835500000000003</c:v>
                </c:pt>
                <c:pt idx="9">
                  <c:v>0.44355500000000003</c:v>
                </c:pt>
                <c:pt idx="10">
                  <c:v>0.39135500000000001</c:v>
                </c:pt>
                <c:pt idx="11">
                  <c:v>0.34365000000000001</c:v>
                </c:pt>
                <c:pt idx="12">
                  <c:v>0.29855500000000001</c:v>
                </c:pt>
                <c:pt idx="13">
                  <c:v>0.29957</c:v>
                </c:pt>
                <c:pt idx="14">
                  <c:v>0.30159999999999998</c:v>
                </c:pt>
                <c:pt idx="15">
                  <c:v>0.31044499999999997</c:v>
                </c:pt>
                <c:pt idx="16">
                  <c:v>0.32842500000000002</c:v>
                </c:pt>
                <c:pt idx="17">
                  <c:v>0.34770999999999996</c:v>
                </c:pt>
                <c:pt idx="18">
                  <c:v>0.37004000000000004</c:v>
                </c:pt>
                <c:pt idx="19">
                  <c:v>0.40135999999999999</c:v>
                </c:pt>
                <c:pt idx="20">
                  <c:v>0.42934499999999998</c:v>
                </c:pt>
                <c:pt idx="21">
                  <c:v>0.43238999999999994</c:v>
                </c:pt>
                <c:pt idx="22">
                  <c:v>0.42760500000000001</c:v>
                </c:pt>
                <c:pt idx="23">
                  <c:v>0.41281499999999999</c:v>
                </c:pt>
                <c:pt idx="24">
                  <c:v>0.40730500000000003</c:v>
                </c:pt>
                <c:pt idx="25">
                  <c:v>0.41426499999999994</c:v>
                </c:pt>
                <c:pt idx="26">
                  <c:v>0.41368500000000002</c:v>
                </c:pt>
                <c:pt idx="27">
                  <c:v>0.42006499999999997</c:v>
                </c:pt>
                <c:pt idx="28">
                  <c:v>0.435145</c:v>
                </c:pt>
                <c:pt idx="29">
                  <c:v>0.44631000000000004</c:v>
                </c:pt>
                <c:pt idx="30">
                  <c:v>0.44587500000000002</c:v>
                </c:pt>
                <c:pt idx="31">
                  <c:v>0.46544999999999997</c:v>
                </c:pt>
                <c:pt idx="32">
                  <c:v>0.49763999999999997</c:v>
                </c:pt>
                <c:pt idx="33">
                  <c:v>0.52736499999999997</c:v>
                </c:pt>
                <c:pt idx="34">
                  <c:v>0.57550500000000004</c:v>
                </c:pt>
                <c:pt idx="35">
                  <c:v>0.60523000000000005</c:v>
                </c:pt>
                <c:pt idx="36">
                  <c:v>0.63002499999999995</c:v>
                </c:pt>
                <c:pt idx="37">
                  <c:v>0.64873000000000003</c:v>
                </c:pt>
                <c:pt idx="38">
                  <c:v>0.66264999999999996</c:v>
                </c:pt>
                <c:pt idx="39">
                  <c:v>0.66381000000000001</c:v>
                </c:pt>
                <c:pt idx="40">
                  <c:v>0.67294500000000002</c:v>
                </c:pt>
                <c:pt idx="41">
                  <c:v>0.67497499999999999</c:v>
                </c:pt>
                <c:pt idx="42">
                  <c:v>0.66917499999999996</c:v>
                </c:pt>
                <c:pt idx="43">
                  <c:v>0.66526000000000007</c:v>
                </c:pt>
                <c:pt idx="44">
                  <c:v>0.63800000000000001</c:v>
                </c:pt>
                <c:pt idx="45">
                  <c:v>0.621035</c:v>
                </c:pt>
                <c:pt idx="46">
                  <c:v>0.61016000000000004</c:v>
                </c:pt>
                <c:pt idx="47">
                  <c:v>0.59580500000000003</c:v>
                </c:pt>
                <c:pt idx="48">
                  <c:v>0.57463500000000001</c:v>
                </c:pt>
                <c:pt idx="49">
                  <c:v>0.56259999999999999</c:v>
                </c:pt>
                <c:pt idx="50">
                  <c:v>0.54838999999999993</c:v>
                </c:pt>
                <c:pt idx="51">
                  <c:v>0.54461999999999999</c:v>
                </c:pt>
                <c:pt idx="52">
                  <c:v>0.56709500000000002</c:v>
                </c:pt>
                <c:pt idx="53">
                  <c:v>0.58188499999999999</c:v>
                </c:pt>
                <c:pt idx="54">
                  <c:v>0.58551000000000009</c:v>
                </c:pt>
                <c:pt idx="55">
                  <c:v>0.58942499999999998</c:v>
                </c:pt>
                <c:pt idx="56">
                  <c:v>0.58420499999999997</c:v>
                </c:pt>
                <c:pt idx="57">
                  <c:v>0.58087</c:v>
                </c:pt>
                <c:pt idx="58">
                  <c:v>0.57057500000000005</c:v>
                </c:pt>
                <c:pt idx="59">
                  <c:v>0.55781499999999995</c:v>
                </c:pt>
                <c:pt idx="60">
                  <c:v>0.55839499999999997</c:v>
                </c:pt>
                <c:pt idx="61">
                  <c:v>0.55230500000000005</c:v>
                </c:pt>
                <c:pt idx="62">
                  <c:v>0.50938500000000009</c:v>
                </c:pt>
                <c:pt idx="63">
                  <c:v>0.47125</c:v>
                </c:pt>
                <c:pt idx="64">
                  <c:v>0.44877499999999998</c:v>
                </c:pt>
                <c:pt idx="65">
                  <c:v>0.42833000000000004</c:v>
                </c:pt>
                <c:pt idx="66">
                  <c:v>0.41876000000000002</c:v>
                </c:pt>
              </c:numCache>
            </c:numRef>
          </c:yVal>
          <c:smooth val="0"/>
          <c:extLst>
            <c:ext xmlns:c16="http://schemas.microsoft.com/office/drawing/2014/chart" uri="{C3380CC4-5D6E-409C-BE32-E72D297353CC}">
              <c16:uniqueId val="{00000002-51C6-4A0A-AA3A-B03D482A725B}"/>
            </c:ext>
          </c:extLst>
        </c:ser>
        <c:ser>
          <c:idx val="3"/>
          <c:order val="3"/>
          <c:tx>
            <c:v>cucost</c:v>
          </c:tx>
          <c:spPr>
            <a:ln w="28575" cap="rnd">
              <a:solidFill>
                <a:srgbClr val="006C31"/>
              </a:solidFill>
              <a:round/>
            </a:ln>
            <a:effectLst/>
          </c:spPr>
          <c:marker>
            <c:symbol val="none"/>
          </c:marker>
          <c:dLbls>
            <c:dLbl>
              <c:idx val="12"/>
              <c:layout>
                <c:manualLayout>
                  <c:x val="1.0085613324357813E-2"/>
                  <c:y val="4.4226821140931259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006C31"/>
                        </a:solidFill>
                        <a:latin typeface="+mn-lt"/>
                        <a:ea typeface="+mn-ea"/>
                        <a:cs typeface="+mn-cs"/>
                      </a:defRPr>
                    </a:pPr>
                    <a:r>
                      <a:rPr lang="en-US" b="1">
                        <a:solidFill>
                          <a:srgbClr val="006C31"/>
                        </a:solidFill>
                      </a:rPr>
                      <a:t>$17</a:t>
                    </a:r>
                  </a:p>
                  <a:p>
                    <a:pPr>
                      <a:defRPr b="1">
                        <a:solidFill>
                          <a:srgbClr val="006C31"/>
                        </a:solidFill>
                      </a:defRPr>
                    </a:pPr>
                    <a:endParaRPr lang="en-US" b="1">
                      <a:solidFill>
                        <a:srgbClr val="006C31"/>
                      </a:solidFill>
                    </a:endParaRP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006C3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8862975003461107E-2"/>
                      <c:h val="8.5416733896851907E-2"/>
                    </c:manualLayout>
                  </c15:layout>
                </c:ext>
                <c:ext xmlns:c16="http://schemas.microsoft.com/office/drawing/2014/chart" uri="{C3380CC4-5D6E-409C-BE32-E72D297353CC}">
                  <c16:uniqueId val="{0000000E-4D1C-4A2E-AA55-2F930B61D0E2}"/>
                </c:ext>
              </c:extLst>
            </c:dLbl>
            <c:dLbl>
              <c:idx val="45"/>
              <c:layout>
                <c:manualLayout>
                  <c:x val="-6.1633187235104066E-17"/>
                  <c:y val="2.9484547427287507E-2"/>
                </c:manualLayout>
              </c:layout>
              <c:tx>
                <c:rich>
                  <a:bodyPr/>
                  <a:lstStyle/>
                  <a:p>
                    <a:r>
                      <a:rPr lang="en-US"/>
                      <a:t>$54</a:t>
                    </a:r>
                  </a:p>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1C-4A2E-AA55-2F930B61D0E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6C3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'annualized decades'!$AH$54:$AH$120</c:f>
              <c:numCache>
                <c:formatCode>General</c:formatCode>
                <c:ptCount val="67"/>
                <c:pt idx="0">
                  <c:v>2008</c:v>
                </c:pt>
                <c:pt idx="1">
                  <c:v>2007</c:v>
                </c:pt>
                <c:pt idx="2">
                  <c:v>2006</c:v>
                </c:pt>
                <c:pt idx="3">
                  <c:v>2005</c:v>
                </c:pt>
                <c:pt idx="4">
                  <c:v>2004</c:v>
                </c:pt>
                <c:pt idx="5">
                  <c:v>2003</c:v>
                </c:pt>
                <c:pt idx="6">
                  <c:v>2002</c:v>
                </c:pt>
                <c:pt idx="7">
                  <c:v>2001</c:v>
                </c:pt>
                <c:pt idx="8">
                  <c:v>2000</c:v>
                </c:pt>
                <c:pt idx="9">
                  <c:v>1999</c:v>
                </c:pt>
                <c:pt idx="10">
                  <c:v>1998</c:v>
                </c:pt>
                <c:pt idx="11">
                  <c:v>1997</c:v>
                </c:pt>
                <c:pt idx="12">
                  <c:v>1996</c:v>
                </c:pt>
                <c:pt idx="13">
                  <c:v>1995</c:v>
                </c:pt>
                <c:pt idx="14">
                  <c:v>1994</c:v>
                </c:pt>
                <c:pt idx="15">
                  <c:v>1993</c:v>
                </c:pt>
                <c:pt idx="16">
                  <c:v>1992</c:v>
                </c:pt>
                <c:pt idx="17">
                  <c:v>1991</c:v>
                </c:pt>
                <c:pt idx="18">
                  <c:v>1990</c:v>
                </c:pt>
                <c:pt idx="19">
                  <c:v>1989</c:v>
                </c:pt>
                <c:pt idx="20">
                  <c:v>1988</c:v>
                </c:pt>
                <c:pt idx="21">
                  <c:v>1987</c:v>
                </c:pt>
                <c:pt idx="22">
                  <c:v>1986</c:v>
                </c:pt>
                <c:pt idx="23">
                  <c:v>1985</c:v>
                </c:pt>
                <c:pt idx="24">
                  <c:v>1984</c:v>
                </c:pt>
                <c:pt idx="25">
                  <c:v>1983</c:v>
                </c:pt>
                <c:pt idx="26">
                  <c:v>1982</c:v>
                </c:pt>
                <c:pt idx="27">
                  <c:v>1981</c:v>
                </c:pt>
                <c:pt idx="28">
                  <c:v>1980</c:v>
                </c:pt>
                <c:pt idx="29">
                  <c:v>1979</c:v>
                </c:pt>
                <c:pt idx="30">
                  <c:v>1978</c:v>
                </c:pt>
                <c:pt idx="31">
                  <c:v>1977</c:v>
                </c:pt>
                <c:pt idx="32">
                  <c:v>1976</c:v>
                </c:pt>
                <c:pt idx="33">
                  <c:v>1975</c:v>
                </c:pt>
                <c:pt idx="34">
                  <c:v>1974</c:v>
                </c:pt>
                <c:pt idx="35">
                  <c:v>1973</c:v>
                </c:pt>
                <c:pt idx="36">
                  <c:v>1972</c:v>
                </c:pt>
                <c:pt idx="37">
                  <c:v>1971</c:v>
                </c:pt>
                <c:pt idx="38">
                  <c:v>1970</c:v>
                </c:pt>
                <c:pt idx="39">
                  <c:v>1969</c:v>
                </c:pt>
                <c:pt idx="40">
                  <c:v>1968</c:v>
                </c:pt>
                <c:pt idx="41">
                  <c:v>1967</c:v>
                </c:pt>
                <c:pt idx="42">
                  <c:v>1966</c:v>
                </c:pt>
                <c:pt idx="43">
                  <c:v>1965</c:v>
                </c:pt>
                <c:pt idx="44">
                  <c:v>1964</c:v>
                </c:pt>
                <c:pt idx="45">
                  <c:v>1963</c:v>
                </c:pt>
                <c:pt idx="46">
                  <c:v>1962</c:v>
                </c:pt>
                <c:pt idx="47">
                  <c:v>1961</c:v>
                </c:pt>
                <c:pt idx="48">
                  <c:v>1960</c:v>
                </c:pt>
                <c:pt idx="49">
                  <c:v>1959</c:v>
                </c:pt>
                <c:pt idx="50">
                  <c:v>1958</c:v>
                </c:pt>
                <c:pt idx="51">
                  <c:v>1957</c:v>
                </c:pt>
                <c:pt idx="52">
                  <c:v>1956</c:v>
                </c:pt>
                <c:pt idx="53">
                  <c:v>1955</c:v>
                </c:pt>
                <c:pt idx="54">
                  <c:v>1954</c:v>
                </c:pt>
                <c:pt idx="55">
                  <c:v>1953</c:v>
                </c:pt>
                <c:pt idx="56">
                  <c:v>1952</c:v>
                </c:pt>
                <c:pt idx="57">
                  <c:v>1951</c:v>
                </c:pt>
                <c:pt idx="58">
                  <c:v>1950</c:v>
                </c:pt>
                <c:pt idx="59">
                  <c:v>1949</c:v>
                </c:pt>
                <c:pt idx="60">
                  <c:v>1948</c:v>
                </c:pt>
                <c:pt idx="61">
                  <c:v>1947</c:v>
                </c:pt>
                <c:pt idx="62">
                  <c:v>1946</c:v>
                </c:pt>
                <c:pt idx="63">
                  <c:v>1945</c:v>
                </c:pt>
                <c:pt idx="64">
                  <c:v>1944</c:v>
                </c:pt>
                <c:pt idx="65">
                  <c:v>1943</c:v>
                </c:pt>
                <c:pt idx="66">
                  <c:v>1942</c:v>
                </c:pt>
              </c:numCache>
            </c:numRef>
          </c:xVal>
          <c:yVal>
            <c:numRef>
              <c:f>'annualized decades'!$AK$54:$AK$120</c:f>
              <c:numCache>
                <c:formatCode>"$"#,##0.00</c:formatCode>
                <c:ptCount val="67"/>
                <c:pt idx="0">
                  <c:v>0.21302246596081006</c:v>
                </c:pt>
                <c:pt idx="1">
                  <c:v>0.20806246596081002</c:v>
                </c:pt>
                <c:pt idx="2">
                  <c:v>0.20442191396081003</c:v>
                </c:pt>
                <c:pt idx="3">
                  <c:v>0.19847617396081005</c:v>
                </c:pt>
                <c:pt idx="4">
                  <c:v>0.19190173547322012</c:v>
                </c:pt>
                <c:pt idx="5">
                  <c:v>0.18507083900805441</c:v>
                </c:pt>
                <c:pt idx="6">
                  <c:v>0.17930948664086974</c:v>
                </c:pt>
                <c:pt idx="7">
                  <c:v>0.17600000000000002</c:v>
                </c:pt>
                <c:pt idx="8">
                  <c:v>0.17050000000000001</c:v>
                </c:pt>
                <c:pt idx="9">
                  <c:v>0.16719999999999999</c:v>
                </c:pt>
                <c:pt idx="10">
                  <c:v>0.1661</c:v>
                </c:pt>
                <c:pt idx="11">
                  <c:v>0.16720000000000002</c:v>
                </c:pt>
                <c:pt idx="12">
                  <c:v>0.17050000000000004</c:v>
                </c:pt>
                <c:pt idx="13">
                  <c:v>0.17600000000000002</c:v>
                </c:pt>
                <c:pt idx="14">
                  <c:v>0.18149999999999999</c:v>
                </c:pt>
                <c:pt idx="15">
                  <c:v>0.187</c:v>
                </c:pt>
                <c:pt idx="16">
                  <c:v>0.1925</c:v>
                </c:pt>
                <c:pt idx="17">
                  <c:v>0.19800000000000001</c:v>
                </c:pt>
                <c:pt idx="18">
                  <c:v>0.20350000000000001</c:v>
                </c:pt>
                <c:pt idx="19">
                  <c:v>0.20768</c:v>
                </c:pt>
                <c:pt idx="20">
                  <c:v>0.21054000000000003</c:v>
                </c:pt>
                <c:pt idx="21">
                  <c:v>0.21208000000000002</c:v>
                </c:pt>
                <c:pt idx="22">
                  <c:v>0.21230000000000002</c:v>
                </c:pt>
                <c:pt idx="23">
                  <c:v>0.2112</c:v>
                </c:pt>
                <c:pt idx="24">
                  <c:v>0.21428</c:v>
                </c:pt>
                <c:pt idx="25">
                  <c:v>0.22154000000000004</c:v>
                </c:pt>
                <c:pt idx="26">
                  <c:v>0.23298000000000002</c:v>
                </c:pt>
                <c:pt idx="27">
                  <c:v>0.24860000000000004</c:v>
                </c:pt>
                <c:pt idx="28">
                  <c:v>0.26840000000000003</c:v>
                </c:pt>
                <c:pt idx="29">
                  <c:v>0.29128000000000004</c:v>
                </c:pt>
                <c:pt idx="30">
                  <c:v>0.31724000000000008</c:v>
                </c:pt>
                <c:pt idx="31">
                  <c:v>0.34627999999999998</c:v>
                </c:pt>
                <c:pt idx="32">
                  <c:v>0.37840000000000013</c:v>
                </c:pt>
                <c:pt idx="33">
                  <c:v>0.41360000000000008</c:v>
                </c:pt>
                <c:pt idx="34">
                  <c:v>0.44506000000000007</c:v>
                </c:pt>
                <c:pt idx="35">
                  <c:v>0.47277999999999998</c:v>
                </c:pt>
                <c:pt idx="36">
                  <c:v>0.49676000000000003</c:v>
                </c:pt>
                <c:pt idx="37">
                  <c:v>0.51700000000000002</c:v>
                </c:pt>
                <c:pt idx="38">
                  <c:v>0.53349999999999997</c:v>
                </c:pt>
                <c:pt idx="39">
                  <c:v>0.54736000000000007</c:v>
                </c:pt>
                <c:pt idx="40">
                  <c:v>0.5563800000000001</c:v>
                </c:pt>
                <c:pt idx="41">
                  <c:v>0.56056000000000006</c:v>
                </c:pt>
                <c:pt idx="42">
                  <c:v>0.55989999999999995</c:v>
                </c:pt>
                <c:pt idx="43">
                  <c:v>0.5544</c:v>
                </c:pt>
                <c:pt idx="44">
                  <c:v>0.54890000000000005</c:v>
                </c:pt>
                <c:pt idx="45">
                  <c:v>0.54340000000000011</c:v>
                </c:pt>
                <c:pt idx="46">
                  <c:v>0.53790000000000004</c:v>
                </c:pt>
                <c:pt idx="47">
                  <c:v>0.5324000000000001</c:v>
                </c:pt>
                <c:pt idx="48">
                  <c:v>0.52689999999999992</c:v>
                </c:pt>
                <c:pt idx="49">
                  <c:v>0.52140000000000009</c:v>
                </c:pt>
                <c:pt idx="50">
                  <c:v>0.5181</c:v>
                </c:pt>
                <c:pt idx="51">
                  <c:v>0.51700000000000013</c:v>
                </c:pt>
                <c:pt idx="52">
                  <c:v>0.5181</c:v>
                </c:pt>
                <c:pt idx="53">
                  <c:v>0.52139999999999997</c:v>
                </c:pt>
                <c:pt idx="54">
                  <c:v>0.52118000000000009</c:v>
                </c:pt>
                <c:pt idx="55">
                  <c:v>0.51744000000000012</c:v>
                </c:pt>
                <c:pt idx="56">
                  <c:v>0.51018000000000008</c:v>
                </c:pt>
                <c:pt idx="57">
                  <c:v>0.49940000000000012</c:v>
                </c:pt>
                <c:pt idx="58">
                  <c:v>0.48510000000000003</c:v>
                </c:pt>
                <c:pt idx="59">
                  <c:v>0.47080000000000005</c:v>
                </c:pt>
                <c:pt idx="60">
                  <c:v>0.45650000000000007</c:v>
                </c:pt>
                <c:pt idx="61">
                  <c:v>0.44220000000000004</c:v>
                </c:pt>
                <c:pt idx="62">
                  <c:v>0.42790000000000006</c:v>
                </c:pt>
                <c:pt idx="63">
                  <c:v>0.41359999999999997</c:v>
                </c:pt>
                <c:pt idx="64">
                  <c:v>0.40281999999999996</c:v>
                </c:pt>
                <c:pt idx="65">
                  <c:v>0.39556000000000002</c:v>
                </c:pt>
                <c:pt idx="66">
                  <c:v>0.39182</c:v>
                </c:pt>
              </c:numCache>
            </c:numRef>
          </c:yVal>
          <c:smooth val="0"/>
          <c:extLst>
            <c:ext xmlns:c16="http://schemas.microsoft.com/office/drawing/2014/chart" uri="{C3380CC4-5D6E-409C-BE32-E72D297353CC}">
              <c16:uniqueId val="{00000003-51C6-4A0A-AA3A-B03D482A725B}"/>
            </c:ext>
          </c:extLst>
        </c:ser>
        <c:ser>
          <c:idx val="4"/>
          <c:order val="4"/>
          <c:tx>
            <c:v># Vser</c:v>
          </c:tx>
          <c:spPr>
            <a:ln w="25400" cap="rnd">
              <a:solidFill>
                <a:srgbClr val="002060"/>
              </a:solidFill>
              <a:round/>
            </a:ln>
            <a:effectLst/>
          </c:spPr>
          <c:marker>
            <c:symbol val="none"/>
          </c:marker>
          <c:dLbls>
            <c:dLbl>
              <c:idx val="0"/>
              <c:tx>
                <c:rich>
                  <a:bodyPr/>
                  <a:lstStyle/>
                  <a:p>
                    <a:r>
                      <a:rPr lang="en-US"/>
                      <a:t>13</a:t>
                    </a:r>
                  </a:p>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D1C-4A2E-AA55-2F930B61D0E2}"/>
                </c:ext>
              </c:extLst>
            </c:dLbl>
            <c:dLbl>
              <c:idx val="14"/>
              <c:layout>
                <c:manualLayout>
                  <c:x val="-2.1852018816825022E-2"/>
                  <c:y val="-1.4742273713643754E-2"/>
                </c:manualLayout>
              </c:layout>
              <c:tx>
                <c:rich>
                  <a:bodyPr/>
                  <a:lstStyle/>
                  <a:p>
                    <a:r>
                      <a:rPr lang="en-US"/>
                      <a:t>15</a:t>
                    </a:r>
                  </a:p>
                  <a:p>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1C-4A2E-AA55-2F930B61D0E2}"/>
                </c:ext>
              </c:extLst>
            </c:dLbl>
            <c:dLbl>
              <c:idx val="46"/>
              <c:layout>
                <c:manualLayout>
                  <c:x val="-1.0103679954088261E-2"/>
                  <c:y val="-2.55598523543876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002060"/>
                        </a:solidFill>
                        <a:latin typeface="+mn-lt"/>
                        <a:ea typeface="+mn-ea"/>
                        <a:cs typeface="+mn-cs"/>
                      </a:defRPr>
                    </a:pPr>
                    <a:r>
                      <a:rPr lang="en-US" b="1">
                        <a:solidFill>
                          <a:srgbClr val="002060"/>
                        </a:solidFill>
                      </a:rPr>
                      <a:t>10</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4.4696444884337834E-2"/>
                      <c:h val="8.0724976267260939E-2"/>
                    </c:manualLayout>
                  </c15:layout>
                </c:ext>
                <c:ext xmlns:c16="http://schemas.microsoft.com/office/drawing/2014/chart" uri="{C3380CC4-5D6E-409C-BE32-E72D297353CC}">
                  <c16:uniqueId val="{00000005-4D1C-4A2E-AA55-2F930B61D0E2}"/>
                </c:ext>
              </c:extLst>
            </c:dLbl>
            <c:dLbl>
              <c:idx val="62"/>
              <c:layout>
                <c:manualLayout>
                  <c:x val="-3.0876836290608487E-17"/>
                  <c:y val="1.5157258345562575E-2"/>
                </c:manualLayout>
              </c:layout>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1C-4A2E-AA55-2F930B61D0E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'annualized decades'!$AH$54:$AH$120</c:f>
              <c:numCache>
                <c:formatCode>General</c:formatCode>
                <c:ptCount val="67"/>
                <c:pt idx="0">
                  <c:v>2008</c:v>
                </c:pt>
                <c:pt idx="1">
                  <c:v>2007</c:v>
                </c:pt>
                <c:pt idx="2">
                  <c:v>2006</c:v>
                </c:pt>
                <c:pt idx="3">
                  <c:v>2005</c:v>
                </c:pt>
                <c:pt idx="4">
                  <c:v>2004</c:v>
                </c:pt>
                <c:pt idx="5">
                  <c:v>2003</c:v>
                </c:pt>
                <c:pt idx="6">
                  <c:v>2002</c:v>
                </c:pt>
                <c:pt idx="7">
                  <c:v>2001</c:v>
                </c:pt>
                <c:pt idx="8">
                  <c:v>2000</c:v>
                </c:pt>
                <c:pt idx="9">
                  <c:v>1999</c:v>
                </c:pt>
                <c:pt idx="10">
                  <c:v>1998</c:v>
                </c:pt>
                <c:pt idx="11">
                  <c:v>1997</c:v>
                </c:pt>
                <c:pt idx="12">
                  <c:v>1996</c:v>
                </c:pt>
                <c:pt idx="13">
                  <c:v>1995</c:v>
                </c:pt>
                <c:pt idx="14">
                  <c:v>1994</c:v>
                </c:pt>
                <c:pt idx="15">
                  <c:v>1993</c:v>
                </c:pt>
                <c:pt idx="16">
                  <c:v>1992</c:v>
                </c:pt>
                <c:pt idx="17">
                  <c:v>1991</c:v>
                </c:pt>
                <c:pt idx="18">
                  <c:v>1990</c:v>
                </c:pt>
                <c:pt idx="19">
                  <c:v>1989</c:v>
                </c:pt>
                <c:pt idx="20">
                  <c:v>1988</c:v>
                </c:pt>
                <c:pt idx="21">
                  <c:v>1987</c:v>
                </c:pt>
                <c:pt idx="22">
                  <c:v>1986</c:v>
                </c:pt>
                <c:pt idx="23">
                  <c:v>1985</c:v>
                </c:pt>
                <c:pt idx="24">
                  <c:v>1984</c:v>
                </c:pt>
                <c:pt idx="25">
                  <c:v>1983</c:v>
                </c:pt>
                <c:pt idx="26">
                  <c:v>1982</c:v>
                </c:pt>
                <c:pt idx="27">
                  <c:v>1981</c:v>
                </c:pt>
                <c:pt idx="28">
                  <c:v>1980</c:v>
                </c:pt>
                <c:pt idx="29">
                  <c:v>1979</c:v>
                </c:pt>
                <c:pt idx="30">
                  <c:v>1978</c:v>
                </c:pt>
                <c:pt idx="31">
                  <c:v>1977</c:v>
                </c:pt>
                <c:pt idx="32">
                  <c:v>1976</c:v>
                </c:pt>
                <c:pt idx="33">
                  <c:v>1975</c:v>
                </c:pt>
                <c:pt idx="34">
                  <c:v>1974</c:v>
                </c:pt>
                <c:pt idx="35">
                  <c:v>1973</c:v>
                </c:pt>
                <c:pt idx="36">
                  <c:v>1972</c:v>
                </c:pt>
                <c:pt idx="37">
                  <c:v>1971</c:v>
                </c:pt>
                <c:pt idx="38">
                  <c:v>1970</c:v>
                </c:pt>
                <c:pt idx="39">
                  <c:v>1969</c:v>
                </c:pt>
                <c:pt idx="40">
                  <c:v>1968</c:v>
                </c:pt>
                <c:pt idx="41">
                  <c:v>1967</c:v>
                </c:pt>
                <c:pt idx="42">
                  <c:v>1966</c:v>
                </c:pt>
                <c:pt idx="43">
                  <c:v>1965</c:v>
                </c:pt>
                <c:pt idx="44">
                  <c:v>1964</c:v>
                </c:pt>
                <c:pt idx="45">
                  <c:v>1963</c:v>
                </c:pt>
                <c:pt idx="46">
                  <c:v>1962</c:v>
                </c:pt>
                <c:pt idx="47">
                  <c:v>1961</c:v>
                </c:pt>
                <c:pt idx="48">
                  <c:v>1960</c:v>
                </c:pt>
                <c:pt idx="49">
                  <c:v>1959</c:v>
                </c:pt>
                <c:pt idx="50">
                  <c:v>1958</c:v>
                </c:pt>
                <c:pt idx="51">
                  <c:v>1957</c:v>
                </c:pt>
                <c:pt idx="52">
                  <c:v>1956</c:v>
                </c:pt>
                <c:pt idx="53">
                  <c:v>1955</c:v>
                </c:pt>
                <c:pt idx="54">
                  <c:v>1954</c:v>
                </c:pt>
                <c:pt idx="55">
                  <c:v>1953</c:v>
                </c:pt>
                <c:pt idx="56">
                  <c:v>1952</c:v>
                </c:pt>
                <c:pt idx="57">
                  <c:v>1951</c:v>
                </c:pt>
                <c:pt idx="58">
                  <c:v>1950</c:v>
                </c:pt>
                <c:pt idx="59">
                  <c:v>1949</c:v>
                </c:pt>
                <c:pt idx="60">
                  <c:v>1948</c:v>
                </c:pt>
                <c:pt idx="61">
                  <c:v>1947</c:v>
                </c:pt>
                <c:pt idx="62">
                  <c:v>1946</c:v>
                </c:pt>
                <c:pt idx="63">
                  <c:v>1945</c:v>
                </c:pt>
                <c:pt idx="64">
                  <c:v>1944</c:v>
                </c:pt>
                <c:pt idx="65">
                  <c:v>1943</c:v>
                </c:pt>
                <c:pt idx="66">
                  <c:v>1942</c:v>
                </c:pt>
              </c:numCache>
            </c:numRef>
          </c:xVal>
          <c:yVal>
            <c:numRef>
              <c:f>'annualized decades'!$AL$54:$AL$120</c:f>
              <c:numCache>
                <c:formatCode>General</c:formatCode>
                <c:ptCount val="67"/>
                <c:pt idx="0">
                  <c:v>1.3</c:v>
                </c:pt>
                <c:pt idx="1">
                  <c:v>1.3</c:v>
                </c:pt>
                <c:pt idx="2">
                  <c:v>1.3</c:v>
                </c:pt>
                <c:pt idx="3">
                  <c:v>1.1000000000000001</c:v>
                </c:pt>
                <c:pt idx="4">
                  <c:v>0.9</c:v>
                </c:pt>
                <c:pt idx="5">
                  <c:v>0.9</c:v>
                </c:pt>
                <c:pt idx="6">
                  <c:v>0.9</c:v>
                </c:pt>
                <c:pt idx="7">
                  <c:v>0.9</c:v>
                </c:pt>
                <c:pt idx="8">
                  <c:v>1.1000000000000001</c:v>
                </c:pt>
                <c:pt idx="9">
                  <c:v>1.1000000000000001</c:v>
                </c:pt>
                <c:pt idx="10">
                  <c:v>1</c:v>
                </c:pt>
                <c:pt idx="11">
                  <c:v>0.9</c:v>
                </c:pt>
                <c:pt idx="12">
                  <c:v>0.9</c:v>
                </c:pt>
                <c:pt idx="13">
                  <c:v>1</c:v>
                </c:pt>
                <c:pt idx="14">
                  <c:v>1.5</c:v>
                </c:pt>
                <c:pt idx="15">
                  <c:v>1.4</c:v>
                </c:pt>
                <c:pt idx="16">
                  <c:v>1.4</c:v>
                </c:pt>
                <c:pt idx="17">
                  <c:v>1.4</c:v>
                </c:pt>
                <c:pt idx="18">
                  <c:v>1</c:v>
                </c:pt>
                <c:pt idx="19">
                  <c:v>0.9</c:v>
                </c:pt>
                <c:pt idx="20">
                  <c:v>0.9</c:v>
                </c:pt>
                <c:pt idx="21">
                  <c:v>0.9</c:v>
                </c:pt>
                <c:pt idx="22">
                  <c:v>0.8</c:v>
                </c:pt>
                <c:pt idx="23">
                  <c:v>1</c:v>
                </c:pt>
                <c:pt idx="24">
                  <c:v>0.5</c:v>
                </c:pt>
                <c:pt idx="25">
                  <c:v>0.5</c:v>
                </c:pt>
                <c:pt idx="26">
                  <c:v>0.5</c:v>
                </c:pt>
                <c:pt idx="27">
                  <c:v>0.6</c:v>
                </c:pt>
                <c:pt idx="28">
                  <c:v>0.7</c:v>
                </c:pt>
                <c:pt idx="29">
                  <c:v>0.7</c:v>
                </c:pt>
                <c:pt idx="30">
                  <c:v>0.6</c:v>
                </c:pt>
                <c:pt idx="31">
                  <c:v>0.6</c:v>
                </c:pt>
                <c:pt idx="32">
                  <c:v>0.6</c:v>
                </c:pt>
                <c:pt idx="33">
                  <c:v>0.3</c:v>
                </c:pt>
                <c:pt idx="34">
                  <c:v>0.4</c:v>
                </c:pt>
                <c:pt idx="35">
                  <c:v>0.4</c:v>
                </c:pt>
                <c:pt idx="36">
                  <c:v>0.4</c:v>
                </c:pt>
                <c:pt idx="37">
                  <c:v>0.5</c:v>
                </c:pt>
                <c:pt idx="38">
                  <c:v>0.5</c:v>
                </c:pt>
                <c:pt idx="39">
                  <c:v>0.5</c:v>
                </c:pt>
                <c:pt idx="40">
                  <c:v>0.5</c:v>
                </c:pt>
                <c:pt idx="41">
                  <c:v>0.7</c:v>
                </c:pt>
                <c:pt idx="42">
                  <c:v>0.9</c:v>
                </c:pt>
                <c:pt idx="43">
                  <c:v>1</c:v>
                </c:pt>
                <c:pt idx="44">
                  <c:v>0.9</c:v>
                </c:pt>
                <c:pt idx="45">
                  <c:v>0.9</c:v>
                </c:pt>
                <c:pt idx="46">
                  <c:v>1</c:v>
                </c:pt>
                <c:pt idx="47">
                  <c:v>0.8</c:v>
                </c:pt>
                <c:pt idx="48">
                  <c:v>0.7</c:v>
                </c:pt>
                <c:pt idx="49">
                  <c:v>0.7</c:v>
                </c:pt>
                <c:pt idx="50">
                  <c:v>0.8</c:v>
                </c:pt>
                <c:pt idx="51">
                  <c:v>0.6</c:v>
                </c:pt>
                <c:pt idx="52">
                  <c:v>0.4</c:v>
                </c:pt>
                <c:pt idx="53">
                  <c:v>0.3</c:v>
                </c:pt>
                <c:pt idx="54">
                  <c:v>0.3</c:v>
                </c:pt>
                <c:pt idx="55">
                  <c:v>0.3</c:v>
                </c:pt>
                <c:pt idx="56">
                  <c:v>0.1</c:v>
                </c:pt>
                <c:pt idx="57">
                  <c:v>0.2</c:v>
                </c:pt>
                <c:pt idx="58">
                  <c:v>0.2</c:v>
                </c:pt>
                <c:pt idx="59">
                  <c:v>0.2</c:v>
                </c:pt>
                <c:pt idx="60">
                  <c:v>0.1</c:v>
                </c:pt>
                <c:pt idx="61">
                  <c:v>0.1</c:v>
                </c:pt>
                <c:pt idx="62">
                  <c:v>0.1</c:v>
                </c:pt>
                <c:pt idx="63">
                  <c:v>0.1</c:v>
                </c:pt>
                <c:pt idx="64">
                  <c:v>0.1</c:v>
                </c:pt>
                <c:pt idx="65">
                  <c:v>0.1</c:v>
                </c:pt>
                <c:pt idx="66">
                  <c:v>0.1</c:v>
                </c:pt>
              </c:numCache>
            </c:numRef>
          </c:yVal>
          <c:smooth val="1"/>
          <c:extLst>
            <c:ext xmlns:c16="http://schemas.microsoft.com/office/drawing/2014/chart" uri="{C3380CC4-5D6E-409C-BE32-E72D297353CC}">
              <c16:uniqueId val="{00000000-B5A0-422F-98BD-9407B923D561}"/>
            </c:ext>
          </c:extLst>
        </c:ser>
        <c:dLbls>
          <c:showLegendKey val="0"/>
          <c:showVal val="0"/>
          <c:showCatName val="0"/>
          <c:showSerName val="0"/>
          <c:showPercent val="0"/>
          <c:showBubbleSize val="0"/>
        </c:dLbls>
        <c:axId val="370485104"/>
        <c:axId val="370480840"/>
      </c:scatterChart>
      <c:valAx>
        <c:axId val="370485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0480840"/>
        <c:crosses val="autoZero"/>
        <c:crossBetween val="midCat"/>
      </c:valAx>
      <c:valAx>
        <c:axId val="370480840"/>
        <c:scaling>
          <c:orientation val="minMax"/>
        </c:scaling>
        <c:delete val="1"/>
        <c:axPos val="l"/>
        <c:majorGridlines>
          <c:spPr>
            <a:ln w="9525" cap="flat" cmpd="sng" algn="ctr">
              <a:solidFill>
                <a:srgbClr val="0070C0"/>
              </a:solidFill>
              <a:prstDash val="sysDash"/>
              <a:round/>
            </a:ln>
            <a:effectLst/>
          </c:spPr>
        </c:majorGridlines>
        <c:numFmt formatCode="0.00" sourceLinked="1"/>
        <c:majorTickMark val="none"/>
        <c:minorTickMark val="none"/>
        <c:tickLblPos val="nextTo"/>
        <c:crossAx val="37048510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33336</xdr:colOff>
      <xdr:row>37</xdr:row>
      <xdr:rowOff>9525</xdr:rowOff>
    </xdr:from>
    <xdr:to>
      <xdr:col>14</xdr:col>
      <xdr:colOff>390524</xdr:colOff>
      <xdr:row>62</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352425</xdr:colOff>
      <xdr:row>0</xdr:row>
      <xdr:rowOff>38100</xdr:rowOff>
    </xdr:from>
    <xdr:to>
      <xdr:col>26</xdr:col>
      <xdr:colOff>228600</xdr:colOff>
      <xdr:row>21</xdr:row>
      <xdr:rowOff>38100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19051</xdr:colOff>
      <xdr:row>26</xdr:row>
      <xdr:rowOff>76200</xdr:rowOff>
    </xdr:from>
    <xdr:to>
      <xdr:col>25</xdr:col>
      <xdr:colOff>366713</xdr:colOff>
      <xdr:row>41</xdr:row>
      <xdr:rowOff>436796</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9525</xdr:colOff>
      <xdr:row>43</xdr:row>
      <xdr:rowOff>47625</xdr:rowOff>
    </xdr:from>
    <xdr:to>
      <xdr:col>26</xdr:col>
      <xdr:colOff>109537</xdr:colOff>
      <xdr:row>61</xdr:row>
      <xdr:rowOff>123831</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130343</xdr:colOff>
      <xdr:row>31</xdr:row>
      <xdr:rowOff>120314</xdr:rowOff>
    </xdr:from>
    <xdr:to>
      <xdr:col>35</xdr:col>
      <xdr:colOff>571500</xdr:colOff>
      <xdr:row>41</xdr:row>
      <xdr:rowOff>20052</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0002501" y="5875419"/>
          <a:ext cx="3278604" cy="1574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See Appendix 3 Bowker Chambers 2015 for technical documentation &amp; text for discussion on method and cu ore as the basis of prediction for all minerals. This method accurately predicited failures 2006-2015. .0004/Mtonnes  as the actual failure rate  has remained unchanged since first calculated in 2015. The rate of failure per unit of ore produced seems constant but the severity of failures is constantly increasing</a:t>
          </a:r>
        </a:p>
      </xdr:txBody>
    </xdr:sp>
    <xdr:clientData/>
  </xdr:twoCellAnchor>
  <xdr:twoCellAnchor>
    <xdr:from>
      <xdr:col>15</xdr:col>
      <xdr:colOff>581025</xdr:colOff>
      <xdr:row>63</xdr:row>
      <xdr:rowOff>65088</xdr:rowOff>
    </xdr:from>
    <xdr:to>
      <xdr:col>24</xdr:col>
      <xdr:colOff>324643</xdr:colOff>
      <xdr:row>80</xdr:row>
      <xdr:rowOff>81756</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440531</xdr:colOff>
      <xdr:row>26</xdr:row>
      <xdr:rowOff>51196</xdr:rowOff>
    </xdr:from>
    <xdr:to>
      <xdr:col>47</xdr:col>
      <xdr:colOff>523875</xdr:colOff>
      <xdr:row>41</xdr:row>
      <xdr:rowOff>234552</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5</xdr:col>
      <xdr:colOff>114300</xdr:colOff>
      <xdr:row>27</xdr:row>
      <xdr:rowOff>104775</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3990975" y="522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c:userShapes xmlns:c="http://schemas.openxmlformats.org/drawingml/2006/chart">
  <cdr:relSizeAnchor xmlns:cdr="http://schemas.openxmlformats.org/drawingml/2006/chartDrawing">
    <cdr:from>
      <cdr:x>0.54625</cdr:x>
      <cdr:y>0.72104</cdr:y>
    </cdr:from>
    <cdr:to>
      <cdr:x>0.94833</cdr:x>
      <cdr:y>0.78487</cdr:y>
    </cdr:to>
    <cdr:sp macro="" textlink="">
      <cdr:nvSpPr>
        <cdr:cNvPr id="2" name="TextBox 1">
          <a:extLst xmlns:a="http://schemas.openxmlformats.org/drawingml/2006/main">
            <a:ext uri="{FF2B5EF4-FFF2-40B4-BE49-F238E27FC236}">
              <a16:creationId xmlns:a16="http://schemas.microsoft.com/office/drawing/2014/main" id="{282B8F82-C0FF-469F-A58D-5AA149B653AB}"/>
            </a:ext>
          </a:extLst>
        </cdr:cNvPr>
        <cdr:cNvSpPr txBox="1"/>
      </cdr:nvSpPr>
      <cdr:spPr>
        <a:xfrm xmlns:a="http://schemas.openxmlformats.org/drawingml/2006/main">
          <a:off x="3222171" y="2905123"/>
          <a:ext cx="23717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rgbClr val="002060"/>
              </a:solidFill>
            </a:rPr>
            <a:t>WORLD MINE TAILINGS FAILURES.ORG August  2018</a:t>
          </a:r>
        </a:p>
      </cdr:txBody>
    </cdr:sp>
  </cdr:relSizeAnchor>
</c:userShapes>
</file>

<file path=xl/drawings/drawing4.xml><?xml version="1.0" encoding="utf-8"?>
<xdr:wsDr xmlns:xdr="http://schemas.openxmlformats.org/drawingml/2006/spreadsheetDrawing" xmlns:a="http://schemas.openxmlformats.org/drawingml/2006/main">
  <xdr:twoCellAnchor>
    <xdr:from>
      <xdr:col>19</xdr:col>
      <xdr:colOff>2</xdr:colOff>
      <xdr:row>389</xdr:row>
      <xdr:rowOff>61850</xdr:rowOff>
    </xdr:from>
    <xdr:to>
      <xdr:col>20</xdr:col>
      <xdr:colOff>6358246</xdr:colOff>
      <xdr:row>476</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7983202" y="120838850"/>
          <a:ext cx="8768069" cy="16549750"/>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rgbClr val="002060"/>
              </a:solidFill>
            </a:rPr>
            <a:t>SOURCES:  (Col T  U)Primary Confirmation of Failure Event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1" i="0" u="none" strike="noStrike" kern="0" cap="none" spc="0" normalizeH="0" baseline="0" noProof="0">
            <a:ln>
              <a:noFill/>
            </a:ln>
            <a:solidFill>
              <a:srgbClr val="002060"/>
            </a:solidFill>
            <a:effectLst/>
            <a:uLnTx/>
            <a:uFillTx/>
            <a:latin typeface="+mn-lt"/>
            <a:ea typeface="+mn-ea"/>
            <a:cs typeface="+mn-c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rPr>
            <a:t>AGU Blogosphere. American Geophysical Union, http://blogs.agu.org/landslideblog</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rgbClr val="002060"/>
              </a:solidFill>
              <a:effectLst/>
              <a:latin typeface="+mn-lt"/>
              <a:ea typeface="+mn-ea"/>
              <a:cs typeface="+mn-cs"/>
            </a:rPr>
            <a:t>G.E. Blight &amp; A.B. Fourie, A Review of Catastrophic Flow Failures of Deposits of Mine Waste and Municipal Refuse, Proceedings International Workshop, "Occurrence and Mechanisms of Flow-like Landslides in Natural Slopes and Earthfills," Sorrento, 19-36, Picarello (ed), Patron, Bologna, 2004</a:t>
          </a:r>
          <a:endParaRPr lang="en-US" b="1" i="0">
            <a:solidFill>
              <a:srgbClr val="002060"/>
            </a:solidFill>
            <a:effectLst/>
            <a:latin typeface="Open San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rPr>
            <a:t>ICOLD.  International Committee on Large Dams, Bulletin 121 “Tailings Dams Risks of Dangerous Occurrences Lessons Learned From Practical Experiences”</a:t>
          </a:r>
          <a:endParaRPr kumimoji="0" lang="en-US" sz="1200" b="0" i="0" u="none" strike="noStrike" kern="0" cap="none" spc="0" normalizeH="0" baseline="0" noProof="0">
            <a:ln>
              <a:noFill/>
            </a:ln>
            <a:solidFill>
              <a:srgbClr val="002060"/>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rgbClr val="002060"/>
              </a:solidFill>
              <a:effectLst/>
              <a:latin typeface="+mn-lt"/>
              <a:ea typeface="+mn-ea"/>
              <a:cs typeface="+mn-cs"/>
            </a:rPr>
            <a:t>Piplinks. “Chronology of Tailings Dam Failures In The Philippines (1982-2007),” accessed January 2015 at http://www.piplinks.org</a:t>
          </a:r>
          <a:endParaRPr lang="en-US" sz="1100">
            <a:solidFill>
              <a:srgbClr val="002060"/>
            </a:solidFill>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rgbClr val="002060"/>
              </a:solidFill>
              <a:effectLst/>
              <a:latin typeface="+mn-lt"/>
              <a:ea typeface="+mn-ea"/>
              <a:cs typeface="+mn-cs"/>
            </a:rPr>
            <a:t>Repetto, Robert “Silence is Golden, Leaden and Copper Disclosure of Material Environmental Information in the Hardrock Mining Industry” Yale School Of Forestry &amp; Environmental Studies, July 2004 accessed November 2014 at http://environment.research.yale.edu/documents/downloads/o-u/repetto_report_execsum.pdf</a:t>
          </a:r>
          <a:endParaRPr lang="en-US" sz="1100">
            <a:solidFill>
              <a:srgbClr val="002060"/>
            </a:solidFill>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rPr>
            <a:t>Rico, M., Benito, G., Díez-Herrero, A. “Floods From Tailings Dam Failures” Geological Hazards Unit, Spanish Geological Survey (IGME), Madrid, Spain  http://digital.csic.es/bitstream/10261/12706/3/MayteRico_10.pdf</a:t>
          </a:r>
          <a:endParaRPr kumimoji="0" lang="en-US" sz="1200" b="0" i="0" u="none" strike="noStrike" kern="0" cap="none" spc="0" normalizeH="0" baseline="0" noProof="0">
            <a:ln>
              <a:noFill/>
            </a:ln>
            <a:solidFill>
              <a:srgbClr val="002060"/>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rPr>
            <a:t>Tailings.info.  Tailings Related Accidents - Failures, Breaches and Mudflows, </a:t>
          </a: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hlinkClick xmlns:r="http://schemas.openxmlformats.org/officeDocument/2006/relationships" r:id=""/>
            </a:rPr>
            <a:t>http://www.tailings.info/knowledge/accidents.htm</a:t>
          </a:r>
          <a:endParaRPr kumimoji="0" lang="en-US" sz="1200" b="0" i="0" u="none" strike="noStrike" kern="0" cap="none" spc="0" normalizeH="0" baseline="0" noProof="0">
            <a:ln>
              <a:noFill/>
            </a:ln>
            <a:solidFill>
              <a:srgbClr val="002060"/>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rPr>
            <a:t>United Nations, Department of Economic &amp; Social Affairs, International Expert Group Meeting on Indigenous Peoples And Protection of the Environment, “Case Study of the Impact of Mining &amp; Dams on the Environment and Indigenous Peoples in Benguet, Cordillera, Philippines,” Aug 27-29, 2007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rPr>
            <a:t>Villavicencio, Gabriel, Raul Espinace, Juan Palma, Andy Fourie, and Pamela Valenzuela, "Failures of sand tailings dams in a highly seismic country," Can. Geotech. J. 51: 449–464 (2014)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rPr>
            <a:t>Wei, Zuoan, Yin, Guangszhi, Wang J.G, Ling, Wan, Guangzhi, Li  “Design Construction and Management of Tailings Storage Facilities For Surface Disposal In China: Case Studies of Failures” Waste Management An Research Vol 31 p 106-112 Sage Publications October 11,2012 http://wmr.sagepub.com/content/31/1/106.full.pdf+html</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rPr>
            <a:t>WISE.  World Information Service on Energy Uranium Project (http://www.wise-uranium.org/mdaf.html) as of  16 Augu 2017</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srgbClr val="002060"/>
              </a:solidFill>
              <a:effectLst/>
              <a:uLnTx/>
              <a:uFillTx/>
              <a:latin typeface="+mn-lt"/>
              <a:ea typeface="Times New Roman" panose="02020603050405020304" pitchFamily="18" charset="0"/>
              <a:cs typeface="Times New Roman" panose="02020603050405020304" pitchFamily="18" charset="0"/>
            </a:rPr>
            <a:t>EPA 1997.  Damage Cases and Environmental Releases from Mines and Mineral Processing Sites, USEPA Office of Solid Waste, 1997</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rgbClr val="002060"/>
              </a:solidFill>
              <a:effectLst/>
              <a:latin typeface="+mn-lt"/>
              <a:ea typeface="+mn-ea"/>
              <a:cs typeface="+mn-cs"/>
            </a:rPr>
            <a:t> Harder Jr.,Leslie F.&amp; Stewart,Jonathan P., Failure of the Tapo Canyon Tailings Dam </a:t>
          </a:r>
          <a:r>
            <a:rPr lang="en-US" sz="1100" b="1" i="0">
              <a:solidFill>
                <a:srgbClr val="002060"/>
              </a:solidFill>
              <a:effectLst/>
              <a:latin typeface="+mn-lt"/>
              <a:ea typeface="+mn-ea"/>
              <a:cs typeface="+mn-cs"/>
            </a:rPr>
            <a:t>Journal of Performance of Constructed Facilities</a:t>
          </a:r>
          <a:r>
            <a:rPr lang="en-US" sz="1100" b="1" i="0" u="sng">
              <a:solidFill>
                <a:srgbClr val="002060"/>
              </a:solidFill>
              <a:effectLst/>
              <a:latin typeface="+mn-lt"/>
              <a:ea typeface="+mn-ea"/>
              <a:cs typeface="+mn-cs"/>
            </a:rPr>
            <a:t>Vol. 10, Issue 3 (August 1996) </a:t>
          </a:r>
          <a:r>
            <a:rPr lang="en-US" sz="1100" b="0" i="0" baseline="0">
              <a:solidFill>
                <a:srgbClr val="002060"/>
              </a:solidFill>
              <a:effectLst/>
              <a:latin typeface="+mn-lt"/>
              <a:ea typeface="+mn-ea"/>
              <a:cs typeface="+mn-cs"/>
            </a:rPr>
            <a:t> </a:t>
          </a:r>
          <a:r>
            <a:rPr lang="en-US" sz="1100" b="1" i="0" u="sng">
              <a:solidFill>
                <a:srgbClr val="002060"/>
              </a:solidFill>
              <a:effectLst/>
              <a:latin typeface="+mn-lt"/>
              <a:ea typeface="+mn-ea"/>
              <a:cs typeface="+mn-cs"/>
            </a:rPr>
            <a:t>https://doi.org/10.1061/(ASCE)0887-3828(1996)10:3(109)</a:t>
          </a:r>
          <a:r>
            <a:rPr lang="en-US" sz="1100" b="1" i="0">
              <a:solidFill>
                <a:srgbClr val="002060"/>
              </a:solidFill>
              <a:effectLst/>
              <a:latin typeface="+mn-lt"/>
              <a:ea typeface="+mn-ea"/>
              <a:cs typeface="+mn-cs"/>
            </a:rPr>
            <a:t>Published online: August 01, 1996</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solidFill>
                <a:srgbClr val="002060"/>
              </a:solidFill>
              <a:effectLst/>
            </a:rPr>
            <a:t>Zanbak,Caner 2010 http://www.komplextrade.hu/public_html/failure_mechanism_and_kinematics_of_ajka_tailings_pond_incident.pdf</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solidFill>
                <a:srgbClr val="002060"/>
              </a:solidFill>
              <a:effectLst/>
            </a:rPr>
            <a:t>Kolontar Report Greenpeace  http://www.unece.org/fileadmin/DAM/env/documents/2010/teia/presentations/5-1Conference_UNECE_Hungary_red_mud_disaster_CD.pdf</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u="none" strike="noStrike">
              <a:solidFill>
                <a:srgbClr val="002060"/>
              </a:solidFill>
              <a:effectLst/>
              <a:latin typeface="+mn-lt"/>
              <a:ea typeface="+mn-ea"/>
              <a:cs typeface="+mn-cs"/>
            </a:rPr>
            <a:t>Reconstitution of the failure of the Fonte Santa mine tailings dam. Modelling of the dam breaching process. Marta AC Duque, New University of Lisbon, Master of Civil Engineering Structures and Geotechnics thesis, July 2011</a:t>
          </a:r>
          <a:r>
            <a:rPr lang="en-US">
              <a:solidFill>
                <a:srgbClr val="002060"/>
              </a:solidFill>
            </a:rPr>
            <a:t> </a:t>
          </a:r>
          <a:r>
            <a:rPr lang="en-US" sz="1100" b="0" i="0">
              <a:solidFill>
                <a:schemeClr val="accent5">
                  <a:lumMod val="50000"/>
                </a:schemeClr>
              </a:solidFill>
              <a:effectLst/>
              <a:latin typeface="+mn-lt"/>
              <a:ea typeface="+mn-ea"/>
              <a:cs typeface="+mn-cs"/>
            </a:rPr>
            <a:t>https://run.unl.pt/handle/10362/6889</a:t>
          </a:r>
          <a:endParaRPr lang="en-US">
            <a:solidFill>
              <a:schemeClr val="accent5">
                <a:lumMod val="50000"/>
              </a:schemeClr>
            </a:solidFill>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solidFill>
                <a:srgbClr val="002060"/>
              </a:solidFill>
              <a:effectLst/>
            </a:rPr>
            <a:t>Anan, Mike 2011  Environmental News Service http://www.corpwatch.org/article.php?id=744</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solidFill>
                <a:srgbClr val="002060"/>
              </a:solidFill>
              <a:effectLst/>
            </a:rPr>
            <a:t>CoastalComunity News 12/21/2017  https://coastcommunitynews.com.au/central-coast/news/2017/12/436-hectares-of-unlined-ash-dams-require-constant-monitoring/</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rgbClr val="002060"/>
              </a:solidFill>
              <a:effectLst/>
              <a:latin typeface="+mn-lt"/>
              <a:ea typeface="+mn-ea"/>
              <a:cs typeface="+mn-cs"/>
            </a:rPr>
            <a:t>www.parliament.qld.gov.au/docs/find.aspx?id=5516T578( Report of Adminsitrators,Apri 2016; Millinton, Ben ABC.NET 12/14/16; </a:t>
          </a:r>
          <a:r>
            <a:rPr lang="en-US" sz="1100">
              <a:solidFill>
                <a:srgbClr val="002060"/>
              </a:solidFill>
              <a:effectLst/>
              <a:latin typeface="+mn-lt"/>
              <a:ea typeface="+mn-ea"/>
              <a:cs typeface="+mn-cs"/>
            </a:rPr>
            <a:t>http://www.abc.net.au/news/2016-12-14/queensland-nickel-fined-yabulu-nickel-tailings-dam-spills/8121364</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a:solidFill>
                <a:srgbClr val="002060"/>
              </a:solidFill>
              <a:effectLst/>
              <a:latin typeface="+mn-lt"/>
              <a:ea typeface="+mn-ea"/>
              <a:cs typeface="+mn-cs"/>
            </a:rPr>
            <a:t>h</a:t>
          </a:r>
          <a:r>
            <a:rPr lang="en-US">
              <a:solidFill>
                <a:srgbClr val="002060"/>
              </a:solidFill>
              <a:effectLst/>
            </a:rPr>
            <a:t>ttps://www.wiseinternational.org/nuclear-monitor/452/failure-helmsdorf-uranium-mill-tailings-dam</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solidFill>
                <a:srgbClr val="002060"/>
              </a:solidFill>
              <a:effectLst/>
            </a:rPr>
            <a:t>Wood Harvey (2012)  Disasters &amp; Mine Water</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solidFill>
                <a:srgbClr val="002060"/>
              </a:solidFill>
              <a:effectLst/>
            </a:rPr>
            <a:t>Stava Foundation 2015 ( Analogie) http://www.stava1985.it/stava1985</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solidFill>
                <a:srgbClr val="002060"/>
              </a:solidFill>
              <a:effectLst/>
            </a:rPr>
            <a:t>Borsa Marh 2000  recovery of the river https://www.sciencedirect.com/science/article/pii/S0883292708002928</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solidFill>
                <a:srgbClr val="002060"/>
              </a:solidFill>
              <a:effectLst/>
            </a:rPr>
            <a:t>Franca, M  et. al.The Failure of the  Fonte Santa Mine Tailings Dam ( Northeast Portugal)  September 2007 </a:t>
          </a:r>
          <a:r>
            <a:rPr lang="en-US" sz="1100" b="0" i="0">
              <a:solidFill>
                <a:srgbClr val="002060"/>
              </a:solidFill>
              <a:effectLst/>
              <a:latin typeface="+mn-lt"/>
              <a:ea typeface="+mn-ea"/>
              <a:cs typeface="+mn-cs"/>
            </a:rPr>
            <a:t>repositorio.lnec.pt:8080/xmlui/handle/123456789/100279</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rgbClr val="002060"/>
              </a:solidFill>
              <a:effectLst/>
              <a:latin typeface="+mn-lt"/>
              <a:ea typeface="+mn-ea"/>
              <a:cs typeface="+mn-cs"/>
            </a:rPr>
            <a:t>https://lindsaynewlandbowker.wordpress.com/2017/02/01/mt-polley-beyond-proximate-cause-of-failure-pre-failure-economics</a:t>
          </a:r>
          <a:endParaRPr lang="en-US">
            <a:solidFill>
              <a:srgbClr val="002060"/>
            </a:solidFill>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Okusa-anma 1979  Okusa, Shigey Asu, Anma,so  Slope Failures &amp; Tailings Dam Damage In The 1978 IzuIzu-Oshima-Kinkai Earthquake,Engineery Geology,16(1980), 195-224</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Fourie,A.B., Blight,G.E.,Papageorgiu,G  Static Liquefaction A  Possible Explanation of the  Merriespruit Tailings Dam Failure,,Can Geotech J. 38:707-719, 2001</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Pacheco (2007)Oldecop, L &amp; Pacheco, Roberto Lorenzo. (2007). Liquefacción de los relaves mineros. Riesgo ambiental. 10.13140/RG.2.1.1795.2409. https://www.researchgate.net/publication/263742519_Liquefaccion_de_los_relaves_mineros_Riesgo_ambiental</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Pacheco 2004</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Robinson, Paul Partizamsk Coal Ash Dam Break  Spill-Observations, Southwest Reserach &amp; Information Center , September 128 2004 http://www.sric.org/mining/docs/Partizansk%20Coal%20Ash%20Dam%20Break%20and%20Spill.pdf</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Gil, AC   </a:t>
          </a:r>
          <a:r>
            <a:rPr lang="en-US"/>
            <a:t>ACCIDENTES Y FALLAS EN PRESAS DE RELAVE ,GEOTECNIA DEO LOS SUELOS PERUANo</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t>https://en.wikipedia.org/wiki/1958_Mailuu-Suu_tailings_dam_failure</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a:t> </a:t>
          </a:r>
          <a:r>
            <a:rPr lang="en-US" sz="1100" b="0" i="0">
              <a:solidFill>
                <a:schemeClr val="dk1"/>
              </a:solidFill>
              <a:effectLst/>
              <a:latin typeface="+mn-lt"/>
              <a:ea typeface="+mn-ea"/>
              <a:cs typeface="+mn-cs"/>
            </a:rPr>
            <a:t>Martín-Crespo et al 2017Geoenvironmental characterization of unstable abandoned mine tailings combining geophysical and geochemical methods (Cartagena-La Union district, Spain), Tomás Martín-Crespo, David Gómez-Ortiz, Silvia Martín-Velázquez, Pedro Martínez-Pagán, Cristina De Ignacio, Javier Lillo, Ángel Faz, Engineering Geology, Accepted 22Nov17http://sidata.ir/pdf/geoenvironmental%20characterization%20of%20unstable%20abandoned%20mine%20tailings%20combining%20geophysical%20and%20geochemical%20methods%20c</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http://www.minesandcommunities.org/article.php?a=10212artagena%20la%20union%20district%20%20spain.pdf</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lang="en-US" sz="1100" b="0" i="0">
            <a:solidFill>
              <a:schemeClr val="dk1"/>
            </a:solidFill>
            <a:effectLst/>
            <a:latin typeface="+mn-lt"/>
            <a:ea typeface="+mn-ea"/>
            <a:cs typeface="+mn-c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a:solidFill>
                <a:schemeClr val="dk1"/>
              </a:solidFill>
              <a:effectLst/>
              <a:latin typeface="+mn-lt"/>
              <a:ea typeface="+mn-ea"/>
              <a:cs typeface="+mn-cs"/>
            </a:rPr>
            <a:t>http://ktar.com/story/2242319/post-florence-coal-ash-tests-at-1-site-yet-to-raise-alarms/</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Earthworks Action  2012 U.S. Copper Porphyry Mines: Water Quality Report • EARTHWORKS • www. earthworksaction.org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National Response Center  Report  #975013</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Guerra Isabel 2010 https://www.livinginperu.com/news-12704-environmentnature-peru-caudalosa-chica-mines-fined-s-36-million-on-environmental-damages/</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Sun Star  https://www.sunstar.com.ph/article/1760345/Baguio/Local-News/Benguet-Corp-</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Water Keeper Allainace 19-sep 2018 https://waterkeeper.org/waterkeepers-identify-multiple-cafo-and-coal-ash-spills-following-hurricane-florence/</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Kornblauch (2018) https://earthjustice.org/blog/2018-september/along-with-flooding-hurricane-florence-unleashes-toxic-coal-ash</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L.Bennett The Advocate 10/25/2018   https://www.theadvocate.com.au/story/5722603/mining-effluent-leaks-from-rosebery-dam/</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Zabala et. al 2018  Modelling of Castano Viejo Taiings Flow Case History  fzabala@uns j.edu.ar</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a:solidFill>
                <a:schemeClr val="dk1"/>
              </a:solidFill>
              <a:effectLst/>
              <a:latin typeface="+mn-lt"/>
              <a:ea typeface="+mn-ea"/>
              <a:cs typeface="+mn-cs"/>
            </a:rPr>
            <a:t>Rodriguez Pacheco 2018 caluclation for WMTF based on forensic record</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lang="en-US" sz="1100" b="0" i="0">
            <a:solidFill>
              <a:schemeClr val="dk1"/>
            </a:solidFill>
            <a:effectLst/>
            <a:latin typeface="+mn-lt"/>
            <a:ea typeface="+mn-ea"/>
            <a:cs typeface="+mn-c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lang="en-US" sz="1100" b="0" i="0">
            <a:solidFill>
              <a:schemeClr val="dk1"/>
            </a:solidFill>
            <a:effectLst/>
            <a:latin typeface="+mn-lt"/>
            <a:ea typeface="+mn-ea"/>
            <a:cs typeface="+mn-c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xdr:txBody>
    </xdr:sp>
    <xdr:clientData/>
  </xdr:twoCellAnchor>
  <xdr:twoCellAnchor>
    <xdr:from>
      <xdr:col>4</xdr:col>
      <xdr:colOff>7142</xdr:colOff>
      <xdr:row>386</xdr:row>
      <xdr:rowOff>188118</xdr:rowOff>
    </xdr:from>
    <xdr:to>
      <xdr:col>6</xdr:col>
      <xdr:colOff>369094</xdr:colOff>
      <xdr:row>400</xdr:row>
      <xdr:rowOff>183696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447798" y="105391743"/>
          <a:ext cx="5803109" cy="266257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900" b="1">
              <a:solidFill>
                <a:srgbClr val="002060"/>
              </a:solidFill>
            </a:rPr>
            <a:t>GENERAL NOTE</a:t>
          </a:r>
        </a:p>
        <a:p>
          <a:pPr algn="ctr"/>
          <a:endParaRPr lang="en-US" sz="900" b="1">
            <a:solidFill>
              <a:srgbClr val="002060"/>
            </a:solidFill>
          </a:endParaRPr>
        </a:p>
        <a:p>
          <a:pPr algn="l"/>
          <a:r>
            <a:rPr lang="en-US" sz="900" b="0">
              <a:solidFill>
                <a:srgbClr val="002060"/>
              </a:solidFill>
            </a:rPr>
            <a:t>We have retained all of the fields created by UNEP/ICOLD in their orignal compilation of 221 failures and accdents in Bulletin 121. Although no defintions were presented in Bulletin 121 their meaning is clear in the decsriptions presented especially the distincitions in Column J betwen "failures"(all type 1) and "accdents" ( all type 2).  These were UNEP/ICOLD applied only to the o riginal 221.We have applied these codes distinguishing accidents and failures to the best of ur ability and understanding of their orgnal meaning to all pre-2000 faiures and accidents not enumerated in Bulletin 121 and to all post 1999 events.  </a:t>
          </a:r>
          <a:r>
            <a:rPr lang="en-US" sz="900" b="1">
              <a:solidFill>
                <a:srgbClr val="002060"/>
              </a:solidFill>
            </a:rPr>
            <a:t>WISE, who took up  reorting and mainteneace of a public record post 2000 dropped almost all of the descsriptors but added a separate column for parent corporation which we hope to add to this file..</a:t>
          </a:r>
          <a:endParaRPr lang="en-US" sz="900" b="0">
            <a:solidFill>
              <a:srgbClr val="002060"/>
            </a:solidFill>
          </a:endParaRPr>
        </a:p>
        <a:p>
          <a:pPr algn="l"/>
          <a:endParaRPr lang="en-US" sz="900" b="0">
            <a:solidFill>
              <a:srgbClr val="002060"/>
            </a:solidFill>
          </a:endParaRPr>
        </a:p>
        <a:p>
          <a:pPr algn="l"/>
          <a:r>
            <a:rPr lang="en-US" sz="900" b="0">
              <a:solidFill>
                <a:srgbClr val="002060"/>
              </a:solidFill>
            </a:rPr>
            <a:t>We found small variations source to source on total release, run out, deaths and other details, but we found no ambiguities or inconsistencies that precluded a clear classification as "Serious" or "Very Serious".</a:t>
          </a:r>
        </a:p>
        <a:p>
          <a:pPr algn="l"/>
          <a:endParaRPr lang="en-US" sz="900" b="0">
            <a:solidFill>
              <a:srgbClr val="002060"/>
            </a:solidFill>
          </a:endParaRPr>
        </a:p>
        <a:p>
          <a:pPr algn="l"/>
          <a:r>
            <a:rPr lang="en-US" sz="900" b="0">
              <a:solidFill>
                <a:srgbClr val="002060"/>
              </a:solidFill>
            </a:rPr>
            <a:t>Overall we found much more detailed accounts of "consequence" in local compilations or regional or national studies.  WISE &amp; ICOLD occasionally included details on consequence, or linked to sources detailing consequence.  Our bibliography includes a more extensive list of materials related to the consequence of TSF failure</a:t>
          </a:r>
          <a:r>
            <a:rPr lang="en-US" sz="900" b="1">
              <a:solidFill>
                <a:srgbClr val="002060"/>
              </a:solidFill>
            </a:rPr>
            <a:t>s </a:t>
          </a:r>
        </a:p>
      </xdr:txBody>
    </xdr:sp>
    <xdr:clientData/>
  </xdr:twoCellAnchor>
  <xdr:oneCellAnchor>
    <xdr:from>
      <xdr:col>14</xdr:col>
      <xdr:colOff>11905</xdr:colOff>
      <xdr:row>441</xdr:row>
      <xdr:rowOff>0</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2996385" y="956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0759440" y="956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0012680" y="956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4</xdr:col>
      <xdr:colOff>0</xdr:colOff>
      <xdr:row>46</xdr:row>
      <xdr:rowOff>0</xdr:rowOff>
    </xdr:from>
    <xdr:to>
      <xdr:col>4</xdr:col>
      <xdr:colOff>95250</xdr:colOff>
      <xdr:row>46</xdr:row>
      <xdr:rowOff>66675</xdr:rowOff>
    </xdr:to>
    <xdr:pic>
      <xdr:nvPicPr>
        <xdr:cNvPr id="8" name="Picture 1" descr="external link">
          <a:hlinkClick xmlns:r="http://schemas.openxmlformats.org/officeDocument/2006/relationships" r:id=""/>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760" y="6324600"/>
          <a:ext cx="95250" cy="66675"/>
        </a:xfrm>
        <a:prstGeom prst="rect">
          <a:avLst/>
        </a:prstGeom>
        <a:noFill/>
      </xdr:spPr>
    </xdr:pic>
    <xdr:clientData/>
  </xdr:twoCellAnchor>
  <xdr:oneCellAnchor>
    <xdr:from>
      <xdr:col>14</xdr:col>
      <xdr:colOff>11905</xdr:colOff>
      <xdr:row>441</xdr:row>
      <xdr:rowOff>0</xdr:rowOff>
    </xdr:from>
    <xdr:ext cx="184731" cy="26456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2996385" y="99753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0759440" y="99753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0012680" y="99753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14</xdr:col>
      <xdr:colOff>11905</xdr:colOff>
      <xdr:row>441</xdr:row>
      <xdr:rowOff>0</xdr:rowOff>
    </xdr:from>
    <xdr:ext cx="184731" cy="26456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2996385"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0759440"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10012680"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14</xdr:col>
      <xdr:colOff>11905</xdr:colOff>
      <xdr:row>441</xdr:row>
      <xdr:rowOff>0</xdr:rowOff>
    </xdr:from>
    <xdr:ext cx="184731" cy="264560"/>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2996385" y="108493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0759440" y="108493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0012680" y="108493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10759440"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0012680" y="105552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27" name="TextBox 26">
          <a:extLst>
            <a:ext uri="{FF2B5EF4-FFF2-40B4-BE49-F238E27FC236}">
              <a16:creationId xmlns:a16="http://schemas.microsoft.com/office/drawing/2014/main" id="{00000000-0008-0000-0200-00001B000000}"/>
            </a:ext>
          </a:extLst>
        </xdr:cNvPr>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1075944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441</xdr:row>
      <xdr:rowOff>0</xdr:rowOff>
    </xdr:from>
    <xdr:ext cx="184731" cy="264560"/>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10012680" y="12991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 name="TextBox 29">
          <a:extLst>
            <a:ext uri="{FF2B5EF4-FFF2-40B4-BE49-F238E27FC236}">
              <a16:creationId xmlns:a16="http://schemas.microsoft.com/office/drawing/2014/main" id="{00000000-0008-0000-0200-00001E000000}"/>
            </a:ext>
          </a:extLst>
        </xdr:cNvPr>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10759440" y="13010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 name="TextBox 37">
          <a:extLst>
            <a:ext uri="{FF2B5EF4-FFF2-40B4-BE49-F238E27FC236}">
              <a16:creationId xmlns:a16="http://schemas.microsoft.com/office/drawing/2014/main" id="{00000000-0008-0000-0200-000026000000}"/>
            </a:ext>
          </a:extLst>
        </xdr:cNvPr>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0759440" y="13029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 name="TextBox 42">
          <a:extLst>
            <a:ext uri="{FF2B5EF4-FFF2-40B4-BE49-F238E27FC236}">
              <a16:creationId xmlns:a16="http://schemas.microsoft.com/office/drawing/2014/main" id="{00000000-0008-0000-0200-00002B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 name="TextBox 43">
          <a:extLst>
            <a:ext uri="{FF2B5EF4-FFF2-40B4-BE49-F238E27FC236}">
              <a16:creationId xmlns:a16="http://schemas.microsoft.com/office/drawing/2014/main" id="{00000000-0008-0000-0200-00002C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 name="TextBox 44">
          <a:extLst>
            <a:ext uri="{FF2B5EF4-FFF2-40B4-BE49-F238E27FC236}">
              <a16:creationId xmlns:a16="http://schemas.microsoft.com/office/drawing/2014/main" id="{00000000-0008-0000-0200-00002D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 name="TextBox 45">
          <a:extLst>
            <a:ext uri="{FF2B5EF4-FFF2-40B4-BE49-F238E27FC236}">
              <a16:creationId xmlns:a16="http://schemas.microsoft.com/office/drawing/2014/main" id="{00000000-0008-0000-0200-00002E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 name="TextBox 47">
          <a:extLst>
            <a:ext uri="{FF2B5EF4-FFF2-40B4-BE49-F238E27FC236}">
              <a16:creationId xmlns:a16="http://schemas.microsoft.com/office/drawing/2014/main" id="{00000000-0008-0000-0200-000030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 name="TextBox 48">
          <a:extLst>
            <a:ext uri="{FF2B5EF4-FFF2-40B4-BE49-F238E27FC236}">
              <a16:creationId xmlns:a16="http://schemas.microsoft.com/office/drawing/2014/main" id="{00000000-0008-0000-0200-000031000000}"/>
            </a:ext>
          </a:extLst>
        </xdr:cNvPr>
        <xdr:cNvSpPr txBox="1"/>
      </xdr:nvSpPr>
      <xdr:spPr>
        <a:xfrm>
          <a:off x="10759440" y="13048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 name="TextBox 49">
          <a:extLst>
            <a:ext uri="{FF2B5EF4-FFF2-40B4-BE49-F238E27FC236}">
              <a16:creationId xmlns:a16="http://schemas.microsoft.com/office/drawing/2014/main" id="{00000000-0008-0000-0200-000032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 name="TextBox 50">
          <a:extLst>
            <a:ext uri="{FF2B5EF4-FFF2-40B4-BE49-F238E27FC236}">
              <a16:creationId xmlns:a16="http://schemas.microsoft.com/office/drawing/2014/main" id="{00000000-0008-0000-0200-000033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 name="TextBox 51">
          <a:extLst>
            <a:ext uri="{FF2B5EF4-FFF2-40B4-BE49-F238E27FC236}">
              <a16:creationId xmlns:a16="http://schemas.microsoft.com/office/drawing/2014/main" id="{00000000-0008-0000-0200-000034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 name="TextBox 52">
          <a:extLst>
            <a:ext uri="{FF2B5EF4-FFF2-40B4-BE49-F238E27FC236}">
              <a16:creationId xmlns:a16="http://schemas.microsoft.com/office/drawing/2014/main" id="{00000000-0008-0000-0200-000035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 name="TextBox 53">
          <a:extLst>
            <a:ext uri="{FF2B5EF4-FFF2-40B4-BE49-F238E27FC236}">
              <a16:creationId xmlns:a16="http://schemas.microsoft.com/office/drawing/2014/main" id="{00000000-0008-0000-0200-000036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 name="TextBox 54">
          <a:extLst>
            <a:ext uri="{FF2B5EF4-FFF2-40B4-BE49-F238E27FC236}">
              <a16:creationId xmlns:a16="http://schemas.microsoft.com/office/drawing/2014/main" id="{00000000-0008-0000-0200-000037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 name="TextBox 56">
          <a:extLst>
            <a:ext uri="{FF2B5EF4-FFF2-40B4-BE49-F238E27FC236}">
              <a16:creationId xmlns:a16="http://schemas.microsoft.com/office/drawing/2014/main" id="{00000000-0008-0000-0200-000039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 name="TextBox 57">
          <a:extLst>
            <a:ext uri="{FF2B5EF4-FFF2-40B4-BE49-F238E27FC236}">
              <a16:creationId xmlns:a16="http://schemas.microsoft.com/office/drawing/2014/main" id="{00000000-0008-0000-0200-00003A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 name="TextBox 58">
          <a:extLst>
            <a:ext uri="{FF2B5EF4-FFF2-40B4-BE49-F238E27FC236}">
              <a16:creationId xmlns:a16="http://schemas.microsoft.com/office/drawing/2014/main" id="{00000000-0008-0000-0200-00003B000000}"/>
            </a:ext>
          </a:extLst>
        </xdr:cNvPr>
        <xdr:cNvSpPr txBox="1"/>
      </xdr:nvSpPr>
      <xdr:spPr>
        <a:xfrm>
          <a:off x="10759440" y="13067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 name="TextBox 59">
          <a:extLst>
            <a:ext uri="{FF2B5EF4-FFF2-40B4-BE49-F238E27FC236}">
              <a16:creationId xmlns:a16="http://schemas.microsoft.com/office/drawing/2014/main" id="{00000000-0008-0000-0200-00003C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 name="TextBox 60">
          <a:extLst>
            <a:ext uri="{FF2B5EF4-FFF2-40B4-BE49-F238E27FC236}">
              <a16:creationId xmlns:a16="http://schemas.microsoft.com/office/drawing/2014/main" id="{00000000-0008-0000-0200-00003D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 name="TextBox 61">
          <a:extLst>
            <a:ext uri="{FF2B5EF4-FFF2-40B4-BE49-F238E27FC236}">
              <a16:creationId xmlns:a16="http://schemas.microsoft.com/office/drawing/2014/main" id="{00000000-0008-0000-0200-00003E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 name="TextBox 62">
          <a:extLst>
            <a:ext uri="{FF2B5EF4-FFF2-40B4-BE49-F238E27FC236}">
              <a16:creationId xmlns:a16="http://schemas.microsoft.com/office/drawing/2014/main" id="{00000000-0008-0000-0200-00003F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 name="TextBox 63">
          <a:extLst>
            <a:ext uri="{FF2B5EF4-FFF2-40B4-BE49-F238E27FC236}">
              <a16:creationId xmlns:a16="http://schemas.microsoft.com/office/drawing/2014/main" id="{00000000-0008-0000-0200-000040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 name="TextBox 64">
          <a:extLst>
            <a:ext uri="{FF2B5EF4-FFF2-40B4-BE49-F238E27FC236}">
              <a16:creationId xmlns:a16="http://schemas.microsoft.com/office/drawing/2014/main" id="{00000000-0008-0000-0200-000041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 name="TextBox 65">
          <a:extLst>
            <a:ext uri="{FF2B5EF4-FFF2-40B4-BE49-F238E27FC236}">
              <a16:creationId xmlns:a16="http://schemas.microsoft.com/office/drawing/2014/main" id="{00000000-0008-0000-0200-000042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 name="TextBox 66">
          <a:extLst>
            <a:ext uri="{FF2B5EF4-FFF2-40B4-BE49-F238E27FC236}">
              <a16:creationId xmlns:a16="http://schemas.microsoft.com/office/drawing/2014/main" id="{00000000-0008-0000-0200-000043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 name="TextBox 67">
          <a:extLst>
            <a:ext uri="{FF2B5EF4-FFF2-40B4-BE49-F238E27FC236}">
              <a16:creationId xmlns:a16="http://schemas.microsoft.com/office/drawing/2014/main" id="{00000000-0008-0000-0200-000044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 name="TextBox 68">
          <a:extLst>
            <a:ext uri="{FF2B5EF4-FFF2-40B4-BE49-F238E27FC236}">
              <a16:creationId xmlns:a16="http://schemas.microsoft.com/office/drawing/2014/main" id="{00000000-0008-0000-0200-000045000000}"/>
            </a:ext>
          </a:extLst>
        </xdr:cNvPr>
        <xdr:cNvSpPr txBox="1"/>
      </xdr:nvSpPr>
      <xdr:spPr>
        <a:xfrm>
          <a:off x="10759440" y="13086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 name="TextBox 69">
          <a:extLst>
            <a:ext uri="{FF2B5EF4-FFF2-40B4-BE49-F238E27FC236}">
              <a16:creationId xmlns:a16="http://schemas.microsoft.com/office/drawing/2014/main" id="{00000000-0008-0000-0200-000046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 name="TextBox 70">
          <a:extLst>
            <a:ext uri="{FF2B5EF4-FFF2-40B4-BE49-F238E27FC236}">
              <a16:creationId xmlns:a16="http://schemas.microsoft.com/office/drawing/2014/main" id="{00000000-0008-0000-0200-000047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 name="TextBox 71">
          <a:extLst>
            <a:ext uri="{FF2B5EF4-FFF2-40B4-BE49-F238E27FC236}">
              <a16:creationId xmlns:a16="http://schemas.microsoft.com/office/drawing/2014/main" id="{00000000-0008-0000-0200-000048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 name="TextBox 72">
          <a:extLst>
            <a:ext uri="{FF2B5EF4-FFF2-40B4-BE49-F238E27FC236}">
              <a16:creationId xmlns:a16="http://schemas.microsoft.com/office/drawing/2014/main" id="{00000000-0008-0000-0200-000049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 name="TextBox 73">
          <a:extLst>
            <a:ext uri="{FF2B5EF4-FFF2-40B4-BE49-F238E27FC236}">
              <a16:creationId xmlns:a16="http://schemas.microsoft.com/office/drawing/2014/main" id="{00000000-0008-0000-0200-00004A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 name="TextBox 74">
          <a:extLst>
            <a:ext uri="{FF2B5EF4-FFF2-40B4-BE49-F238E27FC236}">
              <a16:creationId xmlns:a16="http://schemas.microsoft.com/office/drawing/2014/main" id="{00000000-0008-0000-0200-00004B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 name="TextBox 75">
          <a:extLst>
            <a:ext uri="{FF2B5EF4-FFF2-40B4-BE49-F238E27FC236}">
              <a16:creationId xmlns:a16="http://schemas.microsoft.com/office/drawing/2014/main" id="{00000000-0008-0000-0200-00004C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 name="TextBox 76">
          <a:extLst>
            <a:ext uri="{FF2B5EF4-FFF2-40B4-BE49-F238E27FC236}">
              <a16:creationId xmlns:a16="http://schemas.microsoft.com/office/drawing/2014/main" id="{00000000-0008-0000-0200-00004D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 name="TextBox 77">
          <a:extLst>
            <a:ext uri="{FF2B5EF4-FFF2-40B4-BE49-F238E27FC236}">
              <a16:creationId xmlns:a16="http://schemas.microsoft.com/office/drawing/2014/main" id="{00000000-0008-0000-0200-00004E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 name="TextBox 78">
          <a:extLst>
            <a:ext uri="{FF2B5EF4-FFF2-40B4-BE49-F238E27FC236}">
              <a16:creationId xmlns:a16="http://schemas.microsoft.com/office/drawing/2014/main" id="{00000000-0008-0000-0200-00004F000000}"/>
            </a:ext>
          </a:extLst>
        </xdr:cNvPr>
        <xdr:cNvSpPr txBox="1"/>
      </xdr:nvSpPr>
      <xdr:spPr>
        <a:xfrm>
          <a:off x="10759440" y="13105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 name="TextBox 79">
          <a:extLst>
            <a:ext uri="{FF2B5EF4-FFF2-40B4-BE49-F238E27FC236}">
              <a16:creationId xmlns:a16="http://schemas.microsoft.com/office/drawing/2014/main" id="{00000000-0008-0000-0200-000050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 name="TextBox 80">
          <a:extLst>
            <a:ext uri="{FF2B5EF4-FFF2-40B4-BE49-F238E27FC236}">
              <a16:creationId xmlns:a16="http://schemas.microsoft.com/office/drawing/2014/main" id="{00000000-0008-0000-0200-000051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 name="TextBox 81">
          <a:extLst>
            <a:ext uri="{FF2B5EF4-FFF2-40B4-BE49-F238E27FC236}">
              <a16:creationId xmlns:a16="http://schemas.microsoft.com/office/drawing/2014/main" id="{00000000-0008-0000-0200-000052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 name="TextBox 82">
          <a:extLst>
            <a:ext uri="{FF2B5EF4-FFF2-40B4-BE49-F238E27FC236}">
              <a16:creationId xmlns:a16="http://schemas.microsoft.com/office/drawing/2014/main" id="{00000000-0008-0000-0200-000053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 name="TextBox 83">
          <a:extLst>
            <a:ext uri="{FF2B5EF4-FFF2-40B4-BE49-F238E27FC236}">
              <a16:creationId xmlns:a16="http://schemas.microsoft.com/office/drawing/2014/main" id="{00000000-0008-0000-0200-000054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 name="TextBox 84">
          <a:extLst>
            <a:ext uri="{FF2B5EF4-FFF2-40B4-BE49-F238E27FC236}">
              <a16:creationId xmlns:a16="http://schemas.microsoft.com/office/drawing/2014/main" id="{00000000-0008-0000-0200-000055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 name="TextBox 85">
          <a:extLst>
            <a:ext uri="{FF2B5EF4-FFF2-40B4-BE49-F238E27FC236}">
              <a16:creationId xmlns:a16="http://schemas.microsoft.com/office/drawing/2014/main" id="{00000000-0008-0000-0200-000056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 name="TextBox 86">
          <a:extLst>
            <a:ext uri="{FF2B5EF4-FFF2-40B4-BE49-F238E27FC236}">
              <a16:creationId xmlns:a16="http://schemas.microsoft.com/office/drawing/2014/main" id="{00000000-0008-0000-0200-000057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 name="TextBox 87">
          <a:extLst>
            <a:ext uri="{FF2B5EF4-FFF2-40B4-BE49-F238E27FC236}">
              <a16:creationId xmlns:a16="http://schemas.microsoft.com/office/drawing/2014/main" id="{00000000-0008-0000-0200-000058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 name="TextBox 88">
          <a:extLst>
            <a:ext uri="{FF2B5EF4-FFF2-40B4-BE49-F238E27FC236}">
              <a16:creationId xmlns:a16="http://schemas.microsoft.com/office/drawing/2014/main" id="{00000000-0008-0000-0200-000059000000}"/>
            </a:ext>
          </a:extLst>
        </xdr:cNvPr>
        <xdr:cNvSpPr txBox="1"/>
      </xdr:nvSpPr>
      <xdr:spPr>
        <a:xfrm>
          <a:off x="10759440" y="13124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 name="TextBox 89">
          <a:extLst>
            <a:ext uri="{FF2B5EF4-FFF2-40B4-BE49-F238E27FC236}">
              <a16:creationId xmlns:a16="http://schemas.microsoft.com/office/drawing/2014/main" id="{00000000-0008-0000-0200-00005A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 name="TextBox 90">
          <a:extLst>
            <a:ext uri="{FF2B5EF4-FFF2-40B4-BE49-F238E27FC236}">
              <a16:creationId xmlns:a16="http://schemas.microsoft.com/office/drawing/2014/main" id="{00000000-0008-0000-0200-00005B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 name="TextBox 91">
          <a:extLst>
            <a:ext uri="{FF2B5EF4-FFF2-40B4-BE49-F238E27FC236}">
              <a16:creationId xmlns:a16="http://schemas.microsoft.com/office/drawing/2014/main" id="{00000000-0008-0000-0200-00005C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 name="TextBox 92">
          <a:extLst>
            <a:ext uri="{FF2B5EF4-FFF2-40B4-BE49-F238E27FC236}">
              <a16:creationId xmlns:a16="http://schemas.microsoft.com/office/drawing/2014/main" id="{00000000-0008-0000-0200-00005D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 name="TextBox 93">
          <a:extLst>
            <a:ext uri="{FF2B5EF4-FFF2-40B4-BE49-F238E27FC236}">
              <a16:creationId xmlns:a16="http://schemas.microsoft.com/office/drawing/2014/main" id="{00000000-0008-0000-0200-00005E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 name="TextBox 94">
          <a:extLst>
            <a:ext uri="{FF2B5EF4-FFF2-40B4-BE49-F238E27FC236}">
              <a16:creationId xmlns:a16="http://schemas.microsoft.com/office/drawing/2014/main" id="{00000000-0008-0000-0200-00005F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 name="TextBox 95">
          <a:extLst>
            <a:ext uri="{FF2B5EF4-FFF2-40B4-BE49-F238E27FC236}">
              <a16:creationId xmlns:a16="http://schemas.microsoft.com/office/drawing/2014/main" id="{00000000-0008-0000-0200-000060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 name="TextBox 96">
          <a:extLst>
            <a:ext uri="{FF2B5EF4-FFF2-40B4-BE49-F238E27FC236}">
              <a16:creationId xmlns:a16="http://schemas.microsoft.com/office/drawing/2014/main" id="{00000000-0008-0000-0200-000061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8" name="TextBox 97">
          <a:extLst>
            <a:ext uri="{FF2B5EF4-FFF2-40B4-BE49-F238E27FC236}">
              <a16:creationId xmlns:a16="http://schemas.microsoft.com/office/drawing/2014/main" id="{00000000-0008-0000-0200-000062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9" name="TextBox 98">
          <a:extLst>
            <a:ext uri="{FF2B5EF4-FFF2-40B4-BE49-F238E27FC236}">
              <a16:creationId xmlns:a16="http://schemas.microsoft.com/office/drawing/2014/main" id="{00000000-0008-0000-0200-00006300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0" name="TextBox 99">
          <a:extLst>
            <a:ext uri="{FF2B5EF4-FFF2-40B4-BE49-F238E27FC236}">
              <a16:creationId xmlns:a16="http://schemas.microsoft.com/office/drawing/2014/main" id="{00000000-0008-0000-0200-000064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1" name="TextBox 100">
          <a:extLst>
            <a:ext uri="{FF2B5EF4-FFF2-40B4-BE49-F238E27FC236}">
              <a16:creationId xmlns:a16="http://schemas.microsoft.com/office/drawing/2014/main" id="{00000000-0008-0000-0200-000065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2" name="TextBox 101">
          <a:extLst>
            <a:ext uri="{FF2B5EF4-FFF2-40B4-BE49-F238E27FC236}">
              <a16:creationId xmlns:a16="http://schemas.microsoft.com/office/drawing/2014/main" id="{00000000-0008-0000-0200-000066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3" name="TextBox 102">
          <a:extLst>
            <a:ext uri="{FF2B5EF4-FFF2-40B4-BE49-F238E27FC236}">
              <a16:creationId xmlns:a16="http://schemas.microsoft.com/office/drawing/2014/main" id="{00000000-0008-0000-0200-000067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4" name="TextBox 103">
          <a:extLst>
            <a:ext uri="{FF2B5EF4-FFF2-40B4-BE49-F238E27FC236}">
              <a16:creationId xmlns:a16="http://schemas.microsoft.com/office/drawing/2014/main" id="{00000000-0008-0000-0200-000068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5" name="TextBox 104">
          <a:extLst>
            <a:ext uri="{FF2B5EF4-FFF2-40B4-BE49-F238E27FC236}">
              <a16:creationId xmlns:a16="http://schemas.microsoft.com/office/drawing/2014/main" id="{00000000-0008-0000-0200-000069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6" name="TextBox 105">
          <a:extLst>
            <a:ext uri="{FF2B5EF4-FFF2-40B4-BE49-F238E27FC236}">
              <a16:creationId xmlns:a16="http://schemas.microsoft.com/office/drawing/2014/main" id="{00000000-0008-0000-0200-00006A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7" name="TextBox 106">
          <a:extLst>
            <a:ext uri="{FF2B5EF4-FFF2-40B4-BE49-F238E27FC236}">
              <a16:creationId xmlns:a16="http://schemas.microsoft.com/office/drawing/2014/main" id="{00000000-0008-0000-0200-00006B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8" name="TextBox 107">
          <a:extLst>
            <a:ext uri="{FF2B5EF4-FFF2-40B4-BE49-F238E27FC236}">
              <a16:creationId xmlns:a16="http://schemas.microsoft.com/office/drawing/2014/main" id="{00000000-0008-0000-0200-00006C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09" name="TextBox 108">
          <a:extLst>
            <a:ext uri="{FF2B5EF4-FFF2-40B4-BE49-F238E27FC236}">
              <a16:creationId xmlns:a16="http://schemas.microsoft.com/office/drawing/2014/main" id="{00000000-0008-0000-0200-00006D000000}"/>
            </a:ext>
          </a:extLst>
        </xdr:cNvPr>
        <xdr:cNvSpPr txBox="1"/>
      </xdr:nvSpPr>
      <xdr:spPr>
        <a:xfrm>
          <a:off x="10759440" y="13181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0" name="TextBox 109">
          <a:extLst>
            <a:ext uri="{FF2B5EF4-FFF2-40B4-BE49-F238E27FC236}">
              <a16:creationId xmlns:a16="http://schemas.microsoft.com/office/drawing/2014/main" id="{00000000-0008-0000-0200-00006E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1" name="TextBox 110">
          <a:extLst>
            <a:ext uri="{FF2B5EF4-FFF2-40B4-BE49-F238E27FC236}">
              <a16:creationId xmlns:a16="http://schemas.microsoft.com/office/drawing/2014/main" id="{00000000-0008-0000-0200-00006F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2" name="TextBox 111">
          <a:extLst>
            <a:ext uri="{FF2B5EF4-FFF2-40B4-BE49-F238E27FC236}">
              <a16:creationId xmlns:a16="http://schemas.microsoft.com/office/drawing/2014/main" id="{00000000-0008-0000-0200-000070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3" name="TextBox 112">
          <a:extLst>
            <a:ext uri="{FF2B5EF4-FFF2-40B4-BE49-F238E27FC236}">
              <a16:creationId xmlns:a16="http://schemas.microsoft.com/office/drawing/2014/main" id="{00000000-0008-0000-0200-000071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4" name="TextBox 113">
          <a:extLst>
            <a:ext uri="{FF2B5EF4-FFF2-40B4-BE49-F238E27FC236}">
              <a16:creationId xmlns:a16="http://schemas.microsoft.com/office/drawing/2014/main" id="{00000000-0008-0000-0200-000072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5" name="TextBox 114">
          <a:extLst>
            <a:ext uri="{FF2B5EF4-FFF2-40B4-BE49-F238E27FC236}">
              <a16:creationId xmlns:a16="http://schemas.microsoft.com/office/drawing/2014/main" id="{00000000-0008-0000-0200-000073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6" name="TextBox 115">
          <a:extLst>
            <a:ext uri="{FF2B5EF4-FFF2-40B4-BE49-F238E27FC236}">
              <a16:creationId xmlns:a16="http://schemas.microsoft.com/office/drawing/2014/main" id="{00000000-0008-0000-0200-000074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7" name="TextBox 116">
          <a:extLst>
            <a:ext uri="{FF2B5EF4-FFF2-40B4-BE49-F238E27FC236}">
              <a16:creationId xmlns:a16="http://schemas.microsoft.com/office/drawing/2014/main" id="{00000000-0008-0000-0200-000075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8" name="TextBox 117">
          <a:extLst>
            <a:ext uri="{FF2B5EF4-FFF2-40B4-BE49-F238E27FC236}">
              <a16:creationId xmlns:a16="http://schemas.microsoft.com/office/drawing/2014/main" id="{00000000-0008-0000-0200-000076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19" name="TextBox 118">
          <a:extLst>
            <a:ext uri="{FF2B5EF4-FFF2-40B4-BE49-F238E27FC236}">
              <a16:creationId xmlns:a16="http://schemas.microsoft.com/office/drawing/2014/main" id="{00000000-0008-0000-0200-000077000000}"/>
            </a:ext>
          </a:extLst>
        </xdr:cNvPr>
        <xdr:cNvSpPr txBox="1"/>
      </xdr:nvSpPr>
      <xdr:spPr>
        <a:xfrm>
          <a:off x="10759440" y="13200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0" name="TextBox 119">
          <a:extLst>
            <a:ext uri="{FF2B5EF4-FFF2-40B4-BE49-F238E27FC236}">
              <a16:creationId xmlns:a16="http://schemas.microsoft.com/office/drawing/2014/main" id="{00000000-0008-0000-0200-000078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1" name="TextBox 120">
          <a:extLst>
            <a:ext uri="{FF2B5EF4-FFF2-40B4-BE49-F238E27FC236}">
              <a16:creationId xmlns:a16="http://schemas.microsoft.com/office/drawing/2014/main" id="{00000000-0008-0000-0200-000079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2" name="TextBox 121">
          <a:extLst>
            <a:ext uri="{FF2B5EF4-FFF2-40B4-BE49-F238E27FC236}">
              <a16:creationId xmlns:a16="http://schemas.microsoft.com/office/drawing/2014/main" id="{00000000-0008-0000-0200-00007A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3" name="TextBox 122">
          <a:extLst>
            <a:ext uri="{FF2B5EF4-FFF2-40B4-BE49-F238E27FC236}">
              <a16:creationId xmlns:a16="http://schemas.microsoft.com/office/drawing/2014/main" id="{00000000-0008-0000-0200-00007B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4" name="TextBox 123">
          <a:extLst>
            <a:ext uri="{FF2B5EF4-FFF2-40B4-BE49-F238E27FC236}">
              <a16:creationId xmlns:a16="http://schemas.microsoft.com/office/drawing/2014/main" id="{00000000-0008-0000-0200-00007C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5" name="TextBox 124">
          <a:extLst>
            <a:ext uri="{FF2B5EF4-FFF2-40B4-BE49-F238E27FC236}">
              <a16:creationId xmlns:a16="http://schemas.microsoft.com/office/drawing/2014/main" id="{00000000-0008-0000-0200-00007D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6" name="TextBox 125">
          <a:extLst>
            <a:ext uri="{FF2B5EF4-FFF2-40B4-BE49-F238E27FC236}">
              <a16:creationId xmlns:a16="http://schemas.microsoft.com/office/drawing/2014/main" id="{00000000-0008-0000-0200-00007E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7" name="TextBox 126">
          <a:extLst>
            <a:ext uri="{FF2B5EF4-FFF2-40B4-BE49-F238E27FC236}">
              <a16:creationId xmlns:a16="http://schemas.microsoft.com/office/drawing/2014/main" id="{00000000-0008-0000-0200-00007F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8" name="TextBox 127">
          <a:extLst>
            <a:ext uri="{FF2B5EF4-FFF2-40B4-BE49-F238E27FC236}">
              <a16:creationId xmlns:a16="http://schemas.microsoft.com/office/drawing/2014/main" id="{00000000-0008-0000-0200-000080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29" name="TextBox 128">
          <a:extLst>
            <a:ext uri="{FF2B5EF4-FFF2-40B4-BE49-F238E27FC236}">
              <a16:creationId xmlns:a16="http://schemas.microsoft.com/office/drawing/2014/main" id="{00000000-0008-0000-0200-000081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0" name="TextBox 129">
          <a:extLst>
            <a:ext uri="{FF2B5EF4-FFF2-40B4-BE49-F238E27FC236}">
              <a16:creationId xmlns:a16="http://schemas.microsoft.com/office/drawing/2014/main" id="{00000000-0008-0000-0200-000082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1" name="TextBox 130">
          <a:extLst>
            <a:ext uri="{FF2B5EF4-FFF2-40B4-BE49-F238E27FC236}">
              <a16:creationId xmlns:a16="http://schemas.microsoft.com/office/drawing/2014/main" id="{00000000-0008-0000-0200-000083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2" name="TextBox 131">
          <a:extLst>
            <a:ext uri="{FF2B5EF4-FFF2-40B4-BE49-F238E27FC236}">
              <a16:creationId xmlns:a16="http://schemas.microsoft.com/office/drawing/2014/main" id="{00000000-0008-0000-0200-000084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3" name="TextBox 132">
          <a:extLst>
            <a:ext uri="{FF2B5EF4-FFF2-40B4-BE49-F238E27FC236}">
              <a16:creationId xmlns:a16="http://schemas.microsoft.com/office/drawing/2014/main" id="{00000000-0008-0000-0200-000085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4" name="TextBox 133">
          <a:extLst>
            <a:ext uri="{FF2B5EF4-FFF2-40B4-BE49-F238E27FC236}">
              <a16:creationId xmlns:a16="http://schemas.microsoft.com/office/drawing/2014/main" id="{00000000-0008-0000-0200-000086000000}"/>
            </a:ext>
          </a:extLst>
        </xdr:cNvPr>
        <xdr:cNvSpPr txBox="1"/>
      </xdr:nvSpPr>
      <xdr:spPr>
        <a:xfrm>
          <a:off x="10759440" y="13219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5" name="TextBox 134">
          <a:extLst>
            <a:ext uri="{FF2B5EF4-FFF2-40B4-BE49-F238E27FC236}">
              <a16:creationId xmlns:a16="http://schemas.microsoft.com/office/drawing/2014/main" id="{00000000-0008-0000-0200-000087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6" name="TextBox 135">
          <a:extLst>
            <a:ext uri="{FF2B5EF4-FFF2-40B4-BE49-F238E27FC236}">
              <a16:creationId xmlns:a16="http://schemas.microsoft.com/office/drawing/2014/main" id="{00000000-0008-0000-0200-000088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7" name="TextBox 136">
          <a:extLst>
            <a:ext uri="{FF2B5EF4-FFF2-40B4-BE49-F238E27FC236}">
              <a16:creationId xmlns:a16="http://schemas.microsoft.com/office/drawing/2014/main" id="{00000000-0008-0000-0200-000089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8" name="TextBox 137">
          <a:extLst>
            <a:ext uri="{FF2B5EF4-FFF2-40B4-BE49-F238E27FC236}">
              <a16:creationId xmlns:a16="http://schemas.microsoft.com/office/drawing/2014/main" id="{00000000-0008-0000-0200-00008A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39" name="TextBox 138">
          <a:extLst>
            <a:ext uri="{FF2B5EF4-FFF2-40B4-BE49-F238E27FC236}">
              <a16:creationId xmlns:a16="http://schemas.microsoft.com/office/drawing/2014/main" id="{00000000-0008-0000-0200-00008B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0" name="TextBox 139">
          <a:extLst>
            <a:ext uri="{FF2B5EF4-FFF2-40B4-BE49-F238E27FC236}">
              <a16:creationId xmlns:a16="http://schemas.microsoft.com/office/drawing/2014/main" id="{00000000-0008-0000-0200-00008C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1" name="TextBox 140">
          <a:extLst>
            <a:ext uri="{FF2B5EF4-FFF2-40B4-BE49-F238E27FC236}">
              <a16:creationId xmlns:a16="http://schemas.microsoft.com/office/drawing/2014/main" id="{00000000-0008-0000-0200-00008D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2" name="TextBox 141">
          <a:extLst>
            <a:ext uri="{FF2B5EF4-FFF2-40B4-BE49-F238E27FC236}">
              <a16:creationId xmlns:a16="http://schemas.microsoft.com/office/drawing/2014/main" id="{00000000-0008-0000-0200-00008E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3" name="TextBox 142">
          <a:extLst>
            <a:ext uri="{FF2B5EF4-FFF2-40B4-BE49-F238E27FC236}">
              <a16:creationId xmlns:a16="http://schemas.microsoft.com/office/drawing/2014/main" id="{00000000-0008-0000-0200-00008F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4" name="TextBox 143">
          <a:extLst>
            <a:ext uri="{FF2B5EF4-FFF2-40B4-BE49-F238E27FC236}">
              <a16:creationId xmlns:a16="http://schemas.microsoft.com/office/drawing/2014/main" id="{00000000-0008-0000-0200-000090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5" name="TextBox 144">
          <a:extLst>
            <a:ext uri="{FF2B5EF4-FFF2-40B4-BE49-F238E27FC236}">
              <a16:creationId xmlns:a16="http://schemas.microsoft.com/office/drawing/2014/main" id="{00000000-0008-0000-0200-000091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6" name="TextBox 145">
          <a:extLst>
            <a:ext uri="{FF2B5EF4-FFF2-40B4-BE49-F238E27FC236}">
              <a16:creationId xmlns:a16="http://schemas.microsoft.com/office/drawing/2014/main" id="{00000000-0008-0000-0200-000092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7" name="TextBox 146">
          <a:extLst>
            <a:ext uri="{FF2B5EF4-FFF2-40B4-BE49-F238E27FC236}">
              <a16:creationId xmlns:a16="http://schemas.microsoft.com/office/drawing/2014/main" id="{00000000-0008-0000-0200-000093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8" name="TextBox 147">
          <a:extLst>
            <a:ext uri="{FF2B5EF4-FFF2-40B4-BE49-F238E27FC236}">
              <a16:creationId xmlns:a16="http://schemas.microsoft.com/office/drawing/2014/main" id="{00000000-0008-0000-0200-000094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49" name="TextBox 148">
          <a:extLst>
            <a:ext uri="{FF2B5EF4-FFF2-40B4-BE49-F238E27FC236}">
              <a16:creationId xmlns:a16="http://schemas.microsoft.com/office/drawing/2014/main" id="{00000000-0008-0000-0200-000095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0" name="TextBox 149">
          <a:extLst>
            <a:ext uri="{FF2B5EF4-FFF2-40B4-BE49-F238E27FC236}">
              <a16:creationId xmlns:a16="http://schemas.microsoft.com/office/drawing/2014/main" id="{00000000-0008-0000-0200-000096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1" name="TextBox 150">
          <a:extLst>
            <a:ext uri="{FF2B5EF4-FFF2-40B4-BE49-F238E27FC236}">
              <a16:creationId xmlns:a16="http://schemas.microsoft.com/office/drawing/2014/main" id="{00000000-0008-0000-0200-000097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2" name="TextBox 151">
          <a:extLst>
            <a:ext uri="{FF2B5EF4-FFF2-40B4-BE49-F238E27FC236}">
              <a16:creationId xmlns:a16="http://schemas.microsoft.com/office/drawing/2014/main" id="{00000000-0008-0000-0200-000098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3" name="TextBox 152">
          <a:extLst>
            <a:ext uri="{FF2B5EF4-FFF2-40B4-BE49-F238E27FC236}">
              <a16:creationId xmlns:a16="http://schemas.microsoft.com/office/drawing/2014/main" id="{00000000-0008-0000-0200-000099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4" name="TextBox 153">
          <a:extLst>
            <a:ext uri="{FF2B5EF4-FFF2-40B4-BE49-F238E27FC236}">
              <a16:creationId xmlns:a16="http://schemas.microsoft.com/office/drawing/2014/main" id="{00000000-0008-0000-0200-00009A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5" name="TextBox 154">
          <a:extLst>
            <a:ext uri="{FF2B5EF4-FFF2-40B4-BE49-F238E27FC236}">
              <a16:creationId xmlns:a16="http://schemas.microsoft.com/office/drawing/2014/main" id="{00000000-0008-0000-0200-00009B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6" name="TextBox 155">
          <a:extLst>
            <a:ext uri="{FF2B5EF4-FFF2-40B4-BE49-F238E27FC236}">
              <a16:creationId xmlns:a16="http://schemas.microsoft.com/office/drawing/2014/main" id="{00000000-0008-0000-0200-00009C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7" name="TextBox 156">
          <a:extLst>
            <a:ext uri="{FF2B5EF4-FFF2-40B4-BE49-F238E27FC236}">
              <a16:creationId xmlns:a16="http://schemas.microsoft.com/office/drawing/2014/main" id="{00000000-0008-0000-0200-00009D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8" name="TextBox 157">
          <a:extLst>
            <a:ext uri="{FF2B5EF4-FFF2-40B4-BE49-F238E27FC236}">
              <a16:creationId xmlns:a16="http://schemas.microsoft.com/office/drawing/2014/main" id="{00000000-0008-0000-0200-00009E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59" name="TextBox 158">
          <a:extLst>
            <a:ext uri="{FF2B5EF4-FFF2-40B4-BE49-F238E27FC236}">
              <a16:creationId xmlns:a16="http://schemas.microsoft.com/office/drawing/2014/main" id="{00000000-0008-0000-0200-00009F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0" name="TextBox 159">
          <a:extLst>
            <a:ext uri="{FF2B5EF4-FFF2-40B4-BE49-F238E27FC236}">
              <a16:creationId xmlns:a16="http://schemas.microsoft.com/office/drawing/2014/main" id="{00000000-0008-0000-0200-0000A0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1" name="TextBox 160">
          <a:extLst>
            <a:ext uri="{FF2B5EF4-FFF2-40B4-BE49-F238E27FC236}">
              <a16:creationId xmlns:a16="http://schemas.microsoft.com/office/drawing/2014/main" id="{00000000-0008-0000-0200-0000A1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2" name="TextBox 161">
          <a:extLst>
            <a:ext uri="{FF2B5EF4-FFF2-40B4-BE49-F238E27FC236}">
              <a16:creationId xmlns:a16="http://schemas.microsoft.com/office/drawing/2014/main" id="{00000000-0008-0000-0200-0000A2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3" name="TextBox 162">
          <a:extLst>
            <a:ext uri="{FF2B5EF4-FFF2-40B4-BE49-F238E27FC236}">
              <a16:creationId xmlns:a16="http://schemas.microsoft.com/office/drawing/2014/main" id="{00000000-0008-0000-0200-0000A3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4" name="TextBox 163">
          <a:extLst>
            <a:ext uri="{FF2B5EF4-FFF2-40B4-BE49-F238E27FC236}">
              <a16:creationId xmlns:a16="http://schemas.microsoft.com/office/drawing/2014/main" id="{00000000-0008-0000-0200-0000A4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5" name="TextBox 164">
          <a:extLst>
            <a:ext uri="{FF2B5EF4-FFF2-40B4-BE49-F238E27FC236}">
              <a16:creationId xmlns:a16="http://schemas.microsoft.com/office/drawing/2014/main" id="{00000000-0008-0000-0200-0000A5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6" name="TextBox 165">
          <a:extLst>
            <a:ext uri="{FF2B5EF4-FFF2-40B4-BE49-F238E27FC236}">
              <a16:creationId xmlns:a16="http://schemas.microsoft.com/office/drawing/2014/main" id="{00000000-0008-0000-0200-0000A6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7" name="TextBox 166">
          <a:extLst>
            <a:ext uri="{FF2B5EF4-FFF2-40B4-BE49-F238E27FC236}">
              <a16:creationId xmlns:a16="http://schemas.microsoft.com/office/drawing/2014/main" id="{00000000-0008-0000-0200-0000A7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8" name="TextBox 167">
          <a:extLst>
            <a:ext uri="{FF2B5EF4-FFF2-40B4-BE49-F238E27FC236}">
              <a16:creationId xmlns:a16="http://schemas.microsoft.com/office/drawing/2014/main" id="{00000000-0008-0000-0200-0000A8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69" name="TextBox 168">
          <a:extLst>
            <a:ext uri="{FF2B5EF4-FFF2-40B4-BE49-F238E27FC236}">
              <a16:creationId xmlns:a16="http://schemas.microsoft.com/office/drawing/2014/main" id="{00000000-0008-0000-0200-0000A9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0" name="TextBox 169">
          <a:extLst>
            <a:ext uri="{FF2B5EF4-FFF2-40B4-BE49-F238E27FC236}">
              <a16:creationId xmlns:a16="http://schemas.microsoft.com/office/drawing/2014/main" id="{00000000-0008-0000-0200-0000AA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1" name="TextBox 170">
          <a:extLst>
            <a:ext uri="{FF2B5EF4-FFF2-40B4-BE49-F238E27FC236}">
              <a16:creationId xmlns:a16="http://schemas.microsoft.com/office/drawing/2014/main" id="{00000000-0008-0000-0200-0000AB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2" name="TextBox 171">
          <a:extLst>
            <a:ext uri="{FF2B5EF4-FFF2-40B4-BE49-F238E27FC236}">
              <a16:creationId xmlns:a16="http://schemas.microsoft.com/office/drawing/2014/main" id="{00000000-0008-0000-0200-0000AC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3" name="TextBox 172">
          <a:extLst>
            <a:ext uri="{FF2B5EF4-FFF2-40B4-BE49-F238E27FC236}">
              <a16:creationId xmlns:a16="http://schemas.microsoft.com/office/drawing/2014/main" id="{00000000-0008-0000-0200-0000AD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4" name="TextBox 173">
          <a:extLst>
            <a:ext uri="{FF2B5EF4-FFF2-40B4-BE49-F238E27FC236}">
              <a16:creationId xmlns:a16="http://schemas.microsoft.com/office/drawing/2014/main" id="{00000000-0008-0000-0200-0000AE000000}"/>
            </a:ext>
          </a:extLst>
        </xdr:cNvPr>
        <xdr:cNvSpPr txBox="1"/>
      </xdr:nvSpPr>
      <xdr:spPr>
        <a:xfrm>
          <a:off x="10759440" y="13238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5" name="TextBox 174">
          <a:extLst>
            <a:ext uri="{FF2B5EF4-FFF2-40B4-BE49-F238E27FC236}">
              <a16:creationId xmlns:a16="http://schemas.microsoft.com/office/drawing/2014/main" id="{00000000-0008-0000-0200-0000AF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6" name="TextBox 175">
          <a:extLst>
            <a:ext uri="{FF2B5EF4-FFF2-40B4-BE49-F238E27FC236}">
              <a16:creationId xmlns:a16="http://schemas.microsoft.com/office/drawing/2014/main" id="{00000000-0008-0000-0200-0000B0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7" name="TextBox 176">
          <a:extLst>
            <a:ext uri="{FF2B5EF4-FFF2-40B4-BE49-F238E27FC236}">
              <a16:creationId xmlns:a16="http://schemas.microsoft.com/office/drawing/2014/main" id="{00000000-0008-0000-0200-0000B1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8" name="TextBox 177">
          <a:extLst>
            <a:ext uri="{FF2B5EF4-FFF2-40B4-BE49-F238E27FC236}">
              <a16:creationId xmlns:a16="http://schemas.microsoft.com/office/drawing/2014/main" id="{00000000-0008-0000-0200-0000B2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79" name="TextBox 178">
          <a:extLst>
            <a:ext uri="{FF2B5EF4-FFF2-40B4-BE49-F238E27FC236}">
              <a16:creationId xmlns:a16="http://schemas.microsoft.com/office/drawing/2014/main" id="{00000000-0008-0000-0200-0000B3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0" name="TextBox 179">
          <a:extLst>
            <a:ext uri="{FF2B5EF4-FFF2-40B4-BE49-F238E27FC236}">
              <a16:creationId xmlns:a16="http://schemas.microsoft.com/office/drawing/2014/main" id="{00000000-0008-0000-0200-0000B4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1" name="TextBox 180">
          <a:extLst>
            <a:ext uri="{FF2B5EF4-FFF2-40B4-BE49-F238E27FC236}">
              <a16:creationId xmlns:a16="http://schemas.microsoft.com/office/drawing/2014/main" id="{00000000-0008-0000-0200-0000B5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2" name="TextBox 181">
          <a:extLst>
            <a:ext uri="{FF2B5EF4-FFF2-40B4-BE49-F238E27FC236}">
              <a16:creationId xmlns:a16="http://schemas.microsoft.com/office/drawing/2014/main" id="{00000000-0008-0000-0200-0000B6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3" name="TextBox 182">
          <a:extLst>
            <a:ext uri="{FF2B5EF4-FFF2-40B4-BE49-F238E27FC236}">
              <a16:creationId xmlns:a16="http://schemas.microsoft.com/office/drawing/2014/main" id="{00000000-0008-0000-0200-0000B7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4" name="TextBox 183">
          <a:extLst>
            <a:ext uri="{FF2B5EF4-FFF2-40B4-BE49-F238E27FC236}">
              <a16:creationId xmlns:a16="http://schemas.microsoft.com/office/drawing/2014/main" id="{00000000-0008-0000-0200-0000B8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5" name="TextBox 184">
          <a:extLst>
            <a:ext uri="{FF2B5EF4-FFF2-40B4-BE49-F238E27FC236}">
              <a16:creationId xmlns:a16="http://schemas.microsoft.com/office/drawing/2014/main" id="{00000000-0008-0000-0200-0000B9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6" name="TextBox 185">
          <a:extLst>
            <a:ext uri="{FF2B5EF4-FFF2-40B4-BE49-F238E27FC236}">
              <a16:creationId xmlns:a16="http://schemas.microsoft.com/office/drawing/2014/main" id="{00000000-0008-0000-0200-0000BA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7" name="TextBox 186">
          <a:extLst>
            <a:ext uri="{FF2B5EF4-FFF2-40B4-BE49-F238E27FC236}">
              <a16:creationId xmlns:a16="http://schemas.microsoft.com/office/drawing/2014/main" id="{00000000-0008-0000-0200-0000BB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8" name="TextBox 187">
          <a:extLst>
            <a:ext uri="{FF2B5EF4-FFF2-40B4-BE49-F238E27FC236}">
              <a16:creationId xmlns:a16="http://schemas.microsoft.com/office/drawing/2014/main" id="{00000000-0008-0000-0200-0000BC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89" name="TextBox 188">
          <a:extLst>
            <a:ext uri="{FF2B5EF4-FFF2-40B4-BE49-F238E27FC236}">
              <a16:creationId xmlns:a16="http://schemas.microsoft.com/office/drawing/2014/main" id="{00000000-0008-0000-0200-0000BD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0" name="TextBox 189">
          <a:extLst>
            <a:ext uri="{FF2B5EF4-FFF2-40B4-BE49-F238E27FC236}">
              <a16:creationId xmlns:a16="http://schemas.microsoft.com/office/drawing/2014/main" id="{00000000-0008-0000-0200-0000BE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1" name="TextBox 190">
          <a:extLst>
            <a:ext uri="{FF2B5EF4-FFF2-40B4-BE49-F238E27FC236}">
              <a16:creationId xmlns:a16="http://schemas.microsoft.com/office/drawing/2014/main" id="{00000000-0008-0000-0200-0000BF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2" name="TextBox 191">
          <a:extLst>
            <a:ext uri="{FF2B5EF4-FFF2-40B4-BE49-F238E27FC236}">
              <a16:creationId xmlns:a16="http://schemas.microsoft.com/office/drawing/2014/main" id="{00000000-0008-0000-0200-0000C0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3" name="TextBox 192">
          <a:extLst>
            <a:ext uri="{FF2B5EF4-FFF2-40B4-BE49-F238E27FC236}">
              <a16:creationId xmlns:a16="http://schemas.microsoft.com/office/drawing/2014/main" id="{00000000-0008-0000-0200-0000C1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4" name="TextBox 193">
          <a:extLst>
            <a:ext uri="{FF2B5EF4-FFF2-40B4-BE49-F238E27FC236}">
              <a16:creationId xmlns:a16="http://schemas.microsoft.com/office/drawing/2014/main" id="{00000000-0008-0000-0200-0000C2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5" name="TextBox 194">
          <a:extLst>
            <a:ext uri="{FF2B5EF4-FFF2-40B4-BE49-F238E27FC236}">
              <a16:creationId xmlns:a16="http://schemas.microsoft.com/office/drawing/2014/main" id="{00000000-0008-0000-0200-0000C3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6" name="TextBox 195">
          <a:extLst>
            <a:ext uri="{FF2B5EF4-FFF2-40B4-BE49-F238E27FC236}">
              <a16:creationId xmlns:a16="http://schemas.microsoft.com/office/drawing/2014/main" id="{00000000-0008-0000-0200-0000C4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7" name="TextBox 196">
          <a:extLst>
            <a:ext uri="{FF2B5EF4-FFF2-40B4-BE49-F238E27FC236}">
              <a16:creationId xmlns:a16="http://schemas.microsoft.com/office/drawing/2014/main" id="{00000000-0008-0000-0200-0000C5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8" name="TextBox 197">
          <a:extLst>
            <a:ext uri="{FF2B5EF4-FFF2-40B4-BE49-F238E27FC236}">
              <a16:creationId xmlns:a16="http://schemas.microsoft.com/office/drawing/2014/main" id="{00000000-0008-0000-0200-0000C6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199" name="TextBox 198">
          <a:extLst>
            <a:ext uri="{FF2B5EF4-FFF2-40B4-BE49-F238E27FC236}">
              <a16:creationId xmlns:a16="http://schemas.microsoft.com/office/drawing/2014/main" id="{00000000-0008-0000-0200-0000C7000000}"/>
            </a:ext>
          </a:extLst>
        </xdr:cNvPr>
        <xdr:cNvSpPr txBox="1"/>
      </xdr:nvSpPr>
      <xdr:spPr>
        <a:xfrm>
          <a:off x="10759440" y="13258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0" name="TextBox 199">
          <a:extLst>
            <a:ext uri="{FF2B5EF4-FFF2-40B4-BE49-F238E27FC236}">
              <a16:creationId xmlns:a16="http://schemas.microsoft.com/office/drawing/2014/main" id="{00000000-0008-0000-0200-0000C8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1" name="TextBox 200">
          <a:extLst>
            <a:ext uri="{FF2B5EF4-FFF2-40B4-BE49-F238E27FC236}">
              <a16:creationId xmlns:a16="http://schemas.microsoft.com/office/drawing/2014/main" id="{00000000-0008-0000-0200-0000C9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2" name="TextBox 201">
          <a:extLst>
            <a:ext uri="{FF2B5EF4-FFF2-40B4-BE49-F238E27FC236}">
              <a16:creationId xmlns:a16="http://schemas.microsoft.com/office/drawing/2014/main" id="{00000000-0008-0000-0200-0000CA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3" name="TextBox 202">
          <a:extLst>
            <a:ext uri="{FF2B5EF4-FFF2-40B4-BE49-F238E27FC236}">
              <a16:creationId xmlns:a16="http://schemas.microsoft.com/office/drawing/2014/main" id="{00000000-0008-0000-0200-0000CB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4" name="TextBox 203">
          <a:extLst>
            <a:ext uri="{FF2B5EF4-FFF2-40B4-BE49-F238E27FC236}">
              <a16:creationId xmlns:a16="http://schemas.microsoft.com/office/drawing/2014/main" id="{00000000-0008-0000-0200-0000CC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5" name="TextBox 204">
          <a:extLst>
            <a:ext uri="{FF2B5EF4-FFF2-40B4-BE49-F238E27FC236}">
              <a16:creationId xmlns:a16="http://schemas.microsoft.com/office/drawing/2014/main" id="{00000000-0008-0000-0200-0000CD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6" name="TextBox 205">
          <a:extLst>
            <a:ext uri="{FF2B5EF4-FFF2-40B4-BE49-F238E27FC236}">
              <a16:creationId xmlns:a16="http://schemas.microsoft.com/office/drawing/2014/main" id="{00000000-0008-0000-0200-0000CE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7" name="TextBox 206">
          <a:extLst>
            <a:ext uri="{FF2B5EF4-FFF2-40B4-BE49-F238E27FC236}">
              <a16:creationId xmlns:a16="http://schemas.microsoft.com/office/drawing/2014/main" id="{00000000-0008-0000-0200-0000CF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8" name="TextBox 207">
          <a:extLst>
            <a:ext uri="{FF2B5EF4-FFF2-40B4-BE49-F238E27FC236}">
              <a16:creationId xmlns:a16="http://schemas.microsoft.com/office/drawing/2014/main" id="{00000000-0008-0000-0200-0000D0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09" name="TextBox 208">
          <a:extLst>
            <a:ext uri="{FF2B5EF4-FFF2-40B4-BE49-F238E27FC236}">
              <a16:creationId xmlns:a16="http://schemas.microsoft.com/office/drawing/2014/main" id="{00000000-0008-0000-0200-0000D1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0" name="TextBox 209">
          <a:extLst>
            <a:ext uri="{FF2B5EF4-FFF2-40B4-BE49-F238E27FC236}">
              <a16:creationId xmlns:a16="http://schemas.microsoft.com/office/drawing/2014/main" id="{00000000-0008-0000-0200-0000D2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1" name="TextBox 210">
          <a:extLst>
            <a:ext uri="{FF2B5EF4-FFF2-40B4-BE49-F238E27FC236}">
              <a16:creationId xmlns:a16="http://schemas.microsoft.com/office/drawing/2014/main" id="{00000000-0008-0000-0200-0000D3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2" name="TextBox 211">
          <a:extLst>
            <a:ext uri="{FF2B5EF4-FFF2-40B4-BE49-F238E27FC236}">
              <a16:creationId xmlns:a16="http://schemas.microsoft.com/office/drawing/2014/main" id="{00000000-0008-0000-0200-0000D4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3" name="TextBox 212">
          <a:extLst>
            <a:ext uri="{FF2B5EF4-FFF2-40B4-BE49-F238E27FC236}">
              <a16:creationId xmlns:a16="http://schemas.microsoft.com/office/drawing/2014/main" id="{00000000-0008-0000-0200-0000D5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4" name="TextBox 213">
          <a:extLst>
            <a:ext uri="{FF2B5EF4-FFF2-40B4-BE49-F238E27FC236}">
              <a16:creationId xmlns:a16="http://schemas.microsoft.com/office/drawing/2014/main" id="{00000000-0008-0000-0200-0000D6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5" name="TextBox 214">
          <a:extLst>
            <a:ext uri="{FF2B5EF4-FFF2-40B4-BE49-F238E27FC236}">
              <a16:creationId xmlns:a16="http://schemas.microsoft.com/office/drawing/2014/main" id="{00000000-0008-0000-0200-0000D7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6" name="TextBox 215">
          <a:extLst>
            <a:ext uri="{FF2B5EF4-FFF2-40B4-BE49-F238E27FC236}">
              <a16:creationId xmlns:a16="http://schemas.microsoft.com/office/drawing/2014/main" id="{00000000-0008-0000-0200-0000D8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7" name="TextBox 216">
          <a:extLst>
            <a:ext uri="{FF2B5EF4-FFF2-40B4-BE49-F238E27FC236}">
              <a16:creationId xmlns:a16="http://schemas.microsoft.com/office/drawing/2014/main" id="{00000000-0008-0000-0200-0000D9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8" name="TextBox 217">
          <a:extLst>
            <a:ext uri="{FF2B5EF4-FFF2-40B4-BE49-F238E27FC236}">
              <a16:creationId xmlns:a16="http://schemas.microsoft.com/office/drawing/2014/main" id="{00000000-0008-0000-0200-0000DA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19" name="TextBox 218">
          <a:extLst>
            <a:ext uri="{FF2B5EF4-FFF2-40B4-BE49-F238E27FC236}">
              <a16:creationId xmlns:a16="http://schemas.microsoft.com/office/drawing/2014/main" id="{00000000-0008-0000-0200-0000DB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0" name="TextBox 219">
          <a:extLst>
            <a:ext uri="{FF2B5EF4-FFF2-40B4-BE49-F238E27FC236}">
              <a16:creationId xmlns:a16="http://schemas.microsoft.com/office/drawing/2014/main" id="{00000000-0008-0000-0200-0000DC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1" name="TextBox 220">
          <a:extLst>
            <a:ext uri="{FF2B5EF4-FFF2-40B4-BE49-F238E27FC236}">
              <a16:creationId xmlns:a16="http://schemas.microsoft.com/office/drawing/2014/main" id="{00000000-0008-0000-0200-0000DD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2" name="TextBox 221">
          <a:extLst>
            <a:ext uri="{FF2B5EF4-FFF2-40B4-BE49-F238E27FC236}">
              <a16:creationId xmlns:a16="http://schemas.microsoft.com/office/drawing/2014/main" id="{00000000-0008-0000-0200-0000DE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3" name="TextBox 222">
          <a:extLst>
            <a:ext uri="{FF2B5EF4-FFF2-40B4-BE49-F238E27FC236}">
              <a16:creationId xmlns:a16="http://schemas.microsoft.com/office/drawing/2014/main" id="{00000000-0008-0000-0200-0000DF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4" name="TextBox 223">
          <a:extLst>
            <a:ext uri="{FF2B5EF4-FFF2-40B4-BE49-F238E27FC236}">
              <a16:creationId xmlns:a16="http://schemas.microsoft.com/office/drawing/2014/main" id="{00000000-0008-0000-0200-0000E0000000}"/>
            </a:ext>
          </a:extLst>
        </xdr:cNvPr>
        <xdr:cNvSpPr txBox="1"/>
      </xdr:nvSpPr>
      <xdr:spPr>
        <a:xfrm>
          <a:off x="10759440" y="132770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5" name="TextBox 224">
          <a:extLst>
            <a:ext uri="{FF2B5EF4-FFF2-40B4-BE49-F238E27FC236}">
              <a16:creationId xmlns:a16="http://schemas.microsoft.com/office/drawing/2014/main" id="{00000000-0008-0000-0200-0000E1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6" name="TextBox 225">
          <a:extLst>
            <a:ext uri="{FF2B5EF4-FFF2-40B4-BE49-F238E27FC236}">
              <a16:creationId xmlns:a16="http://schemas.microsoft.com/office/drawing/2014/main" id="{00000000-0008-0000-0200-0000E2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7" name="TextBox 226">
          <a:extLst>
            <a:ext uri="{FF2B5EF4-FFF2-40B4-BE49-F238E27FC236}">
              <a16:creationId xmlns:a16="http://schemas.microsoft.com/office/drawing/2014/main" id="{00000000-0008-0000-0200-0000E3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8" name="TextBox 227">
          <a:extLst>
            <a:ext uri="{FF2B5EF4-FFF2-40B4-BE49-F238E27FC236}">
              <a16:creationId xmlns:a16="http://schemas.microsoft.com/office/drawing/2014/main" id="{00000000-0008-0000-0200-0000E4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29" name="TextBox 228">
          <a:extLst>
            <a:ext uri="{FF2B5EF4-FFF2-40B4-BE49-F238E27FC236}">
              <a16:creationId xmlns:a16="http://schemas.microsoft.com/office/drawing/2014/main" id="{00000000-0008-0000-0200-0000E5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0" name="TextBox 229">
          <a:extLst>
            <a:ext uri="{FF2B5EF4-FFF2-40B4-BE49-F238E27FC236}">
              <a16:creationId xmlns:a16="http://schemas.microsoft.com/office/drawing/2014/main" id="{00000000-0008-0000-0200-0000E6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1" name="TextBox 230">
          <a:extLst>
            <a:ext uri="{FF2B5EF4-FFF2-40B4-BE49-F238E27FC236}">
              <a16:creationId xmlns:a16="http://schemas.microsoft.com/office/drawing/2014/main" id="{00000000-0008-0000-0200-0000E7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2" name="TextBox 231">
          <a:extLst>
            <a:ext uri="{FF2B5EF4-FFF2-40B4-BE49-F238E27FC236}">
              <a16:creationId xmlns:a16="http://schemas.microsoft.com/office/drawing/2014/main" id="{00000000-0008-0000-0200-0000E8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3" name="TextBox 232">
          <a:extLst>
            <a:ext uri="{FF2B5EF4-FFF2-40B4-BE49-F238E27FC236}">
              <a16:creationId xmlns:a16="http://schemas.microsoft.com/office/drawing/2014/main" id="{00000000-0008-0000-0200-0000E9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4" name="TextBox 233">
          <a:extLst>
            <a:ext uri="{FF2B5EF4-FFF2-40B4-BE49-F238E27FC236}">
              <a16:creationId xmlns:a16="http://schemas.microsoft.com/office/drawing/2014/main" id="{00000000-0008-0000-0200-0000EA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5" name="TextBox 234">
          <a:extLst>
            <a:ext uri="{FF2B5EF4-FFF2-40B4-BE49-F238E27FC236}">
              <a16:creationId xmlns:a16="http://schemas.microsoft.com/office/drawing/2014/main" id="{00000000-0008-0000-0200-0000EB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6" name="TextBox 235">
          <a:extLst>
            <a:ext uri="{FF2B5EF4-FFF2-40B4-BE49-F238E27FC236}">
              <a16:creationId xmlns:a16="http://schemas.microsoft.com/office/drawing/2014/main" id="{00000000-0008-0000-0200-0000EC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7" name="TextBox 236">
          <a:extLst>
            <a:ext uri="{FF2B5EF4-FFF2-40B4-BE49-F238E27FC236}">
              <a16:creationId xmlns:a16="http://schemas.microsoft.com/office/drawing/2014/main" id="{00000000-0008-0000-0200-0000ED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8" name="TextBox 237">
          <a:extLst>
            <a:ext uri="{FF2B5EF4-FFF2-40B4-BE49-F238E27FC236}">
              <a16:creationId xmlns:a16="http://schemas.microsoft.com/office/drawing/2014/main" id="{00000000-0008-0000-0200-0000EE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39" name="TextBox 238">
          <a:extLst>
            <a:ext uri="{FF2B5EF4-FFF2-40B4-BE49-F238E27FC236}">
              <a16:creationId xmlns:a16="http://schemas.microsoft.com/office/drawing/2014/main" id="{00000000-0008-0000-0200-0000EF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0" name="TextBox 239">
          <a:extLst>
            <a:ext uri="{FF2B5EF4-FFF2-40B4-BE49-F238E27FC236}">
              <a16:creationId xmlns:a16="http://schemas.microsoft.com/office/drawing/2014/main" id="{00000000-0008-0000-0200-0000F0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1" name="TextBox 240">
          <a:extLst>
            <a:ext uri="{FF2B5EF4-FFF2-40B4-BE49-F238E27FC236}">
              <a16:creationId xmlns:a16="http://schemas.microsoft.com/office/drawing/2014/main" id="{00000000-0008-0000-0200-0000F1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2" name="TextBox 241">
          <a:extLst>
            <a:ext uri="{FF2B5EF4-FFF2-40B4-BE49-F238E27FC236}">
              <a16:creationId xmlns:a16="http://schemas.microsoft.com/office/drawing/2014/main" id="{00000000-0008-0000-0200-0000F2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3" name="TextBox 242">
          <a:extLst>
            <a:ext uri="{FF2B5EF4-FFF2-40B4-BE49-F238E27FC236}">
              <a16:creationId xmlns:a16="http://schemas.microsoft.com/office/drawing/2014/main" id="{00000000-0008-0000-0200-0000F3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4" name="TextBox 243">
          <a:extLst>
            <a:ext uri="{FF2B5EF4-FFF2-40B4-BE49-F238E27FC236}">
              <a16:creationId xmlns:a16="http://schemas.microsoft.com/office/drawing/2014/main" id="{00000000-0008-0000-0200-0000F4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5" name="TextBox 244">
          <a:extLst>
            <a:ext uri="{FF2B5EF4-FFF2-40B4-BE49-F238E27FC236}">
              <a16:creationId xmlns:a16="http://schemas.microsoft.com/office/drawing/2014/main" id="{00000000-0008-0000-0200-0000F5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6" name="TextBox 245">
          <a:extLst>
            <a:ext uri="{FF2B5EF4-FFF2-40B4-BE49-F238E27FC236}">
              <a16:creationId xmlns:a16="http://schemas.microsoft.com/office/drawing/2014/main" id="{00000000-0008-0000-0200-0000F6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7" name="TextBox 246">
          <a:extLst>
            <a:ext uri="{FF2B5EF4-FFF2-40B4-BE49-F238E27FC236}">
              <a16:creationId xmlns:a16="http://schemas.microsoft.com/office/drawing/2014/main" id="{00000000-0008-0000-0200-0000F7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8" name="TextBox 247">
          <a:extLst>
            <a:ext uri="{FF2B5EF4-FFF2-40B4-BE49-F238E27FC236}">
              <a16:creationId xmlns:a16="http://schemas.microsoft.com/office/drawing/2014/main" id="{00000000-0008-0000-0200-0000F8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49" name="TextBox 248">
          <a:extLst>
            <a:ext uri="{FF2B5EF4-FFF2-40B4-BE49-F238E27FC236}">
              <a16:creationId xmlns:a16="http://schemas.microsoft.com/office/drawing/2014/main" id="{00000000-0008-0000-0200-0000F9000000}"/>
            </a:ext>
          </a:extLst>
        </xdr:cNvPr>
        <xdr:cNvSpPr txBox="1"/>
      </xdr:nvSpPr>
      <xdr:spPr>
        <a:xfrm>
          <a:off x="10759440" y="13296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0" name="TextBox 249">
          <a:extLst>
            <a:ext uri="{FF2B5EF4-FFF2-40B4-BE49-F238E27FC236}">
              <a16:creationId xmlns:a16="http://schemas.microsoft.com/office/drawing/2014/main" id="{00000000-0008-0000-0200-0000FA00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1" name="TextBox 250">
          <a:extLst>
            <a:ext uri="{FF2B5EF4-FFF2-40B4-BE49-F238E27FC236}">
              <a16:creationId xmlns:a16="http://schemas.microsoft.com/office/drawing/2014/main" id="{00000000-0008-0000-0200-0000FB00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2" name="TextBox 251">
          <a:extLst>
            <a:ext uri="{FF2B5EF4-FFF2-40B4-BE49-F238E27FC236}">
              <a16:creationId xmlns:a16="http://schemas.microsoft.com/office/drawing/2014/main" id="{00000000-0008-0000-0200-0000FC00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3" name="TextBox 252">
          <a:extLst>
            <a:ext uri="{FF2B5EF4-FFF2-40B4-BE49-F238E27FC236}">
              <a16:creationId xmlns:a16="http://schemas.microsoft.com/office/drawing/2014/main" id="{00000000-0008-0000-0200-0000FD00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4" name="TextBox 253">
          <a:extLst>
            <a:ext uri="{FF2B5EF4-FFF2-40B4-BE49-F238E27FC236}">
              <a16:creationId xmlns:a16="http://schemas.microsoft.com/office/drawing/2014/main" id="{00000000-0008-0000-0200-0000FE00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5" name="TextBox 254">
          <a:extLst>
            <a:ext uri="{FF2B5EF4-FFF2-40B4-BE49-F238E27FC236}">
              <a16:creationId xmlns:a16="http://schemas.microsoft.com/office/drawing/2014/main" id="{00000000-0008-0000-0200-0000FF00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6" name="TextBox 255">
          <a:extLst>
            <a:ext uri="{FF2B5EF4-FFF2-40B4-BE49-F238E27FC236}">
              <a16:creationId xmlns:a16="http://schemas.microsoft.com/office/drawing/2014/main" id="{00000000-0008-0000-0200-000000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7" name="TextBox 256">
          <a:extLst>
            <a:ext uri="{FF2B5EF4-FFF2-40B4-BE49-F238E27FC236}">
              <a16:creationId xmlns:a16="http://schemas.microsoft.com/office/drawing/2014/main" id="{00000000-0008-0000-0200-000001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8" name="TextBox 257">
          <a:extLst>
            <a:ext uri="{FF2B5EF4-FFF2-40B4-BE49-F238E27FC236}">
              <a16:creationId xmlns:a16="http://schemas.microsoft.com/office/drawing/2014/main" id="{00000000-0008-0000-0200-000002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59" name="TextBox 258">
          <a:extLst>
            <a:ext uri="{FF2B5EF4-FFF2-40B4-BE49-F238E27FC236}">
              <a16:creationId xmlns:a16="http://schemas.microsoft.com/office/drawing/2014/main" id="{00000000-0008-0000-0200-000003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0" name="TextBox 259">
          <a:extLst>
            <a:ext uri="{FF2B5EF4-FFF2-40B4-BE49-F238E27FC236}">
              <a16:creationId xmlns:a16="http://schemas.microsoft.com/office/drawing/2014/main" id="{00000000-0008-0000-0200-000004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1" name="TextBox 260">
          <a:extLst>
            <a:ext uri="{FF2B5EF4-FFF2-40B4-BE49-F238E27FC236}">
              <a16:creationId xmlns:a16="http://schemas.microsoft.com/office/drawing/2014/main" id="{00000000-0008-0000-0200-000005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2" name="TextBox 261">
          <a:extLst>
            <a:ext uri="{FF2B5EF4-FFF2-40B4-BE49-F238E27FC236}">
              <a16:creationId xmlns:a16="http://schemas.microsoft.com/office/drawing/2014/main" id="{00000000-0008-0000-0200-000006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3" name="TextBox 262">
          <a:extLst>
            <a:ext uri="{FF2B5EF4-FFF2-40B4-BE49-F238E27FC236}">
              <a16:creationId xmlns:a16="http://schemas.microsoft.com/office/drawing/2014/main" id="{00000000-0008-0000-0200-000007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4" name="TextBox 263">
          <a:extLst>
            <a:ext uri="{FF2B5EF4-FFF2-40B4-BE49-F238E27FC236}">
              <a16:creationId xmlns:a16="http://schemas.microsoft.com/office/drawing/2014/main" id="{00000000-0008-0000-0200-000008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5" name="TextBox 264">
          <a:extLst>
            <a:ext uri="{FF2B5EF4-FFF2-40B4-BE49-F238E27FC236}">
              <a16:creationId xmlns:a16="http://schemas.microsoft.com/office/drawing/2014/main" id="{00000000-0008-0000-0200-000009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6" name="TextBox 265">
          <a:extLst>
            <a:ext uri="{FF2B5EF4-FFF2-40B4-BE49-F238E27FC236}">
              <a16:creationId xmlns:a16="http://schemas.microsoft.com/office/drawing/2014/main" id="{00000000-0008-0000-0200-00000A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7" name="TextBox 266">
          <a:extLst>
            <a:ext uri="{FF2B5EF4-FFF2-40B4-BE49-F238E27FC236}">
              <a16:creationId xmlns:a16="http://schemas.microsoft.com/office/drawing/2014/main" id="{00000000-0008-0000-0200-00000B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8" name="TextBox 267">
          <a:extLst>
            <a:ext uri="{FF2B5EF4-FFF2-40B4-BE49-F238E27FC236}">
              <a16:creationId xmlns:a16="http://schemas.microsoft.com/office/drawing/2014/main" id="{00000000-0008-0000-0200-00000C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69" name="TextBox 268">
          <a:extLst>
            <a:ext uri="{FF2B5EF4-FFF2-40B4-BE49-F238E27FC236}">
              <a16:creationId xmlns:a16="http://schemas.microsoft.com/office/drawing/2014/main" id="{00000000-0008-0000-0200-00000D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0" name="TextBox 269">
          <a:extLst>
            <a:ext uri="{FF2B5EF4-FFF2-40B4-BE49-F238E27FC236}">
              <a16:creationId xmlns:a16="http://schemas.microsoft.com/office/drawing/2014/main" id="{00000000-0008-0000-0200-00000E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1" name="TextBox 270">
          <a:extLst>
            <a:ext uri="{FF2B5EF4-FFF2-40B4-BE49-F238E27FC236}">
              <a16:creationId xmlns:a16="http://schemas.microsoft.com/office/drawing/2014/main" id="{00000000-0008-0000-0200-00000F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2" name="TextBox 271">
          <a:extLst>
            <a:ext uri="{FF2B5EF4-FFF2-40B4-BE49-F238E27FC236}">
              <a16:creationId xmlns:a16="http://schemas.microsoft.com/office/drawing/2014/main" id="{00000000-0008-0000-0200-000010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3" name="TextBox 272">
          <a:extLst>
            <a:ext uri="{FF2B5EF4-FFF2-40B4-BE49-F238E27FC236}">
              <a16:creationId xmlns:a16="http://schemas.microsoft.com/office/drawing/2014/main" id="{00000000-0008-0000-0200-000011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4" name="TextBox 273">
          <a:extLst>
            <a:ext uri="{FF2B5EF4-FFF2-40B4-BE49-F238E27FC236}">
              <a16:creationId xmlns:a16="http://schemas.microsoft.com/office/drawing/2014/main" id="{00000000-0008-0000-0200-000012010000}"/>
            </a:ext>
          </a:extLst>
        </xdr:cNvPr>
        <xdr:cNvSpPr txBox="1"/>
      </xdr:nvSpPr>
      <xdr:spPr>
        <a:xfrm>
          <a:off x="10759440" y="133151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5" name="TextBox 274">
          <a:extLst>
            <a:ext uri="{FF2B5EF4-FFF2-40B4-BE49-F238E27FC236}">
              <a16:creationId xmlns:a16="http://schemas.microsoft.com/office/drawing/2014/main" id="{00000000-0008-0000-0200-000013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6" name="TextBox 275">
          <a:extLst>
            <a:ext uri="{FF2B5EF4-FFF2-40B4-BE49-F238E27FC236}">
              <a16:creationId xmlns:a16="http://schemas.microsoft.com/office/drawing/2014/main" id="{00000000-0008-0000-0200-000014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7" name="TextBox 276">
          <a:extLst>
            <a:ext uri="{FF2B5EF4-FFF2-40B4-BE49-F238E27FC236}">
              <a16:creationId xmlns:a16="http://schemas.microsoft.com/office/drawing/2014/main" id="{00000000-0008-0000-0200-000015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8" name="TextBox 277">
          <a:extLst>
            <a:ext uri="{FF2B5EF4-FFF2-40B4-BE49-F238E27FC236}">
              <a16:creationId xmlns:a16="http://schemas.microsoft.com/office/drawing/2014/main" id="{00000000-0008-0000-0200-000016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79" name="TextBox 278">
          <a:extLst>
            <a:ext uri="{FF2B5EF4-FFF2-40B4-BE49-F238E27FC236}">
              <a16:creationId xmlns:a16="http://schemas.microsoft.com/office/drawing/2014/main" id="{00000000-0008-0000-0200-000017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0" name="TextBox 279">
          <a:extLst>
            <a:ext uri="{FF2B5EF4-FFF2-40B4-BE49-F238E27FC236}">
              <a16:creationId xmlns:a16="http://schemas.microsoft.com/office/drawing/2014/main" id="{00000000-0008-0000-0200-000018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1" name="TextBox 280">
          <a:extLst>
            <a:ext uri="{FF2B5EF4-FFF2-40B4-BE49-F238E27FC236}">
              <a16:creationId xmlns:a16="http://schemas.microsoft.com/office/drawing/2014/main" id="{00000000-0008-0000-0200-000019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2" name="TextBox 281">
          <a:extLst>
            <a:ext uri="{FF2B5EF4-FFF2-40B4-BE49-F238E27FC236}">
              <a16:creationId xmlns:a16="http://schemas.microsoft.com/office/drawing/2014/main" id="{00000000-0008-0000-0200-00001A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3" name="TextBox 282">
          <a:extLst>
            <a:ext uri="{FF2B5EF4-FFF2-40B4-BE49-F238E27FC236}">
              <a16:creationId xmlns:a16="http://schemas.microsoft.com/office/drawing/2014/main" id="{00000000-0008-0000-0200-00001B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4" name="TextBox 283">
          <a:extLst>
            <a:ext uri="{FF2B5EF4-FFF2-40B4-BE49-F238E27FC236}">
              <a16:creationId xmlns:a16="http://schemas.microsoft.com/office/drawing/2014/main" id="{00000000-0008-0000-0200-00001C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5" name="TextBox 284">
          <a:extLst>
            <a:ext uri="{FF2B5EF4-FFF2-40B4-BE49-F238E27FC236}">
              <a16:creationId xmlns:a16="http://schemas.microsoft.com/office/drawing/2014/main" id="{00000000-0008-0000-0200-00001D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6" name="TextBox 285">
          <a:extLst>
            <a:ext uri="{FF2B5EF4-FFF2-40B4-BE49-F238E27FC236}">
              <a16:creationId xmlns:a16="http://schemas.microsoft.com/office/drawing/2014/main" id="{00000000-0008-0000-0200-00001E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7" name="TextBox 286">
          <a:extLst>
            <a:ext uri="{FF2B5EF4-FFF2-40B4-BE49-F238E27FC236}">
              <a16:creationId xmlns:a16="http://schemas.microsoft.com/office/drawing/2014/main" id="{00000000-0008-0000-0200-00001F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8" name="TextBox 287">
          <a:extLst>
            <a:ext uri="{FF2B5EF4-FFF2-40B4-BE49-F238E27FC236}">
              <a16:creationId xmlns:a16="http://schemas.microsoft.com/office/drawing/2014/main" id="{00000000-0008-0000-0200-000020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89" name="TextBox 288">
          <a:extLst>
            <a:ext uri="{FF2B5EF4-FFF2-40B4-BE49-F238E27FC236}">
              <a16:creationId xmlns:a16="http://schemas.microsoft.com/office/drawing/2014/main" id="{00000000-0008-0000-0200-000021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0" name="TextBox 289">
          <a:extLst>
            <a:ext uri="{FF2B5EF4-FFF2-40B4-BE49-F238E27FC236}">
              <a16:creationId xmlns:a16="http://schemas.microsoft.com/office/drawing/2014/main" id="{00000000-0008-0000-0200-000022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1" name="TextBox 290">
          <a:extLst>
            <a:ext uri="{FF2B5EF4-FFF2-40B4-BE49-F238E27FC236}">
              <a16:creationId xmlns:a16="http://schemas.microsoft.com/office/drawing/2014/main" id="{00000000-0008-0000-0200-000023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2" name="TextBox 291">
          <a:extLst>
            <a:ext uri="{FF2B5EF4-FFF2-40B4-BE49-F238E27FC236}">
              <a16:creationId xmlns:a16="http://schemas.microsoft.com/office/drawing/2014/main" id="{00000000-0008-0000-0200-000024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3" name="TextBox 292">
          <a:extLst>
            <a:ext uri="{FF2B5EF4-FFF2-40B4-BE49-F238E27FC236}">
              <a16:creationId xmlns:a16="http://schemas.microsoft.com/office/drawing/2014/main" id="{00000000-0008-0000-0200-000025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4" name="TextBox 293">
          <a:extLst>
            <a:ext uri="{FF2B5EF4-FFF2-40B4-BE49-F238E27FC236}">
              <a16:creationId xmlns:a16="http://schemas.microsoft.com/office/drawing/2014/main" id="{00000000-0008-0000-0200-000026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5" name="TextBox 294">
          <a:extLst>
            <a:ext uri="{FF2B5EF4-FFF2-40B4-BE49-F238E27FC236}">
              <a16:creationId xmlns:a16="http://schemas.microsoft.com/office/drawing/2014/main" id="{00000000-0008-0000-0200-000027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6" name="TextBox 295">
          <a:extLst>
            <a:ext uri="{FF2B5EF4-FFF2-40B4-BE49-F238E27FC236}">
              <a16:creationId xmlns:a16="http://schemas.microsoft.com/office/drawing/2014/main" id="{00000000-0008-0000-0200-000028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7" name="TextBox 296">
          <a:extLst>
            <a:ext uri="{FF2B5EF4-FFF2-40B4-BE49-F238E27FC236}">
              <a16:creationId xmlns:a16="http://schemas.microsoft.com/office/drawing/2014/main" id="{00000000-0008-0000-0200-000029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8" name="TextBox 297">
          <a:extLst>
            <a:ext uri="{FF2B5EF4-FFF2-40B4-BE49-F238E27FC236}">
              <a16:creationId xmlns:a16="http://schemas.microsoft.com/office/drawing/2014/main" id="{00000000-0008-0000-0200-00002A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299" name="TextBox 298">
          <a:extLst>
            <a:ext uri="{FF2B5EF4-FFF2-40B4-BE49-F238E27FC236}">
              <a16:creationId xmlns:a16="http://schemas.microsoft.com/office/drawing/2014/main" id="{00000000-0008-0000-0200-00002B010000}"/>
            </a:ext>
          </a:extLst>
        </xdr:cNvPr>
        <xdr:cNvSpPr txBox="1"/>
      </xdr:nvSpPr>
      <xdr:spPr>
        <a:xfrm>
          <a:off x="10759440" y="13334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0" name="TextBox 299">
          <a:extLst>
            <a:ext uri="{FF2B5EF4-FFF2-40B4-BE49-F238E27FC236}">
              <a16:creationId xmlns:a16="http://schemas.microsoft.com/office/drawing/2014/main" id="{00000000-0008-0000-0200-00002C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1" name="TextBox 300">
          <a:extLst>
            <a:ext uri="{FF2B5EF4-FFF2-40B4-BE49-F238E27FC236}">
              <a16:creationId xmlns:a16="http://schemas.microsoft.com/office/drawing/2014/main" id="{00000000-0008-0000-0200-00002D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2" name="TextBox 301">
          <a:extLst>
            <a:ext uri="{FF2B5EF4-FFF2-40B4-BE49-F238E27FC236}">
              <a16:creationId xmlns:a16="http://schemas.microsoft.com/office/drawing/2014/main" id="{00000000-0008-0000-0200-00002E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3" name="TextBox 302">
          <a:extLst>
            <a:ext uri="{FF2B5EF4-FFF2-40B4-BE49-F238E27FC236}">
              <a16:creationId xmlns:a16="http://schemas.microsoft.com/office/drawing/2014/main" id="{00000000-0008-0000-0200-00002F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4" name="TextBox 303">
          <a:extLst>
            <a:ext uri="{FF2B5EF4-FFF2-40B4-BE49-F238E27FC236}">
              <a16:creationId xmlns:a16="http://schemas.microsoft.com/office/drawing/2014/main" id="{00000000-0008-0000-0200-000030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5" name="TextBox 304">
          <a:extLst>
            <a:ext uri="{FF2B5EF4-FFF2-40B4-BE49-F238E27FC236}">
              <a16:creationId xmlns:a16="http://schemas.microsoft.com/office/drawing/2014/main" id="{00000000-0008-0000-0200-000031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6" name="TextBox 305">
          <a:extLst>
            <a:ext uri="{FF2B5EF4-FFF2-40B4-BE49-F238E27FC236}">
              <a16:creationId xmlns:a16="http://schemas.microsoft.com/office/drawing/2014/main" id="{00000000-0008-0000-0200-000032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7" name="TextBox 306">
          <a:extLst>
            <a:ext uri="{FF2B5EF4-FFF2-40B4-BE49-F238E27FC236}">
              <a16:creationId xmlns:a16="http://schemas.microsoft.com/office/drawing/2014/main" id="{00000000-0008-0000-0200-000033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8" name="TextBox 307">
          <a:extLst>
            <a:ext uri="{FF2B5EF4-FFF2-40B4-BE49-F238E27FC236}">
              <a16:creationId xmlns:a16="http://schemas.microsoft.com/office/drawing/2014/main" id="{00000000-0008-0000-0200-000034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09" name="TextBox 308">
          <a:extLst>
            <a:ext uri="{FF2B5EF4-FFF2-40B4-BE49-F238E27FC236}">
              <a16:creationId xmlns:a16="http://schemas.microsoft.com/office/drawing/2014/main" id="{00000000-0008-0000-0200-000035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0" name="TextBox 309">
          <a:extLst>
            <a:ext uri="{FF2B5EF4-FFF2-40B4-BE49-F238E27FC236}">
              <a16:creationId xmlns:a16="http://schemas.microsoft.com/office/drawing/2014/main" id="{00000000-0008-0000-0200-000036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1" name="TextBox 310">
          <a:extLst>
            <a:ext uri="{FF2B5EF4-FFF2-40B4-BE49-F238E27FC236}">
              <a16:creationId xmlns:a16="http://schemas.microsoft.com/office/drawing/2014/main" id="{00000000-0008-0000-0200-000037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2" name="TextBox 311">
          <a:extLst>
            <a:ext uri="{FF2B5EF4-FFF2-40B4-BE49-F238E27FC236}">
              <a16:creationId xmlns:a16="http://schemas.microsoft.com/office/drawing/2014/main" id="{00000000-0008-0000-0200-000038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3" name="TextBox 312">
          <a:extLst>
            <a:ext uri="{FF2B5EF4-FFF2-40B4-BE49-F238E27FC236}">
              <a16:creationId xmlns:a16="http://schemas.microsoft.com/office/drawing/2014/main" id="{00000000-0008-0000-0200-000039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4" name="TextBox 313">
          <a:extLst>
            <a:ext uri="{FF2B5EF4-FFF2-40B4-BE49-F238E27FC236}">
              <a16:creationId xmlns:a16="http://schemas.microsoft.com/office/drawing/2014/main" id="{00000000-0008-0000-0200-00003A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5" name="TextBox 314">
          <a:extLst>
            <a:ext uri="{FF2B5EF4-FFF2-40B4-BE49-F238E27FC236}">
              <a16:creationId xmlns:a16="http://schemas.microsoft.com/office/drawing/2014/main" id="{00000000-0008-0000-0200-00003B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6" name="TextBox 315">
          <a:extLst>
            <a:ext uri="{FF2B5EF4-FFF2-40B4-BE49-F238E27FC236}">
              <a16:creationId xmlns:a16="http://schemas.microsoft.com/office/drawing/2014/main" id="{00000000-0008-0000-0200-00003C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7" name="TextBox 316">
          <a:extLst>
            <a:ext uri="{FF2B5EF4-FFF2-40B4-BE49-F238E27FC236}">
              <a16:creationId xmlns:a16="http://schemas.microsoft.com/office/drawing/2014/main" id="{00000000-0008-0000-0200-00003D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8" name="TextBox 317">
          <a:extLst>
            <a:ext uri="{FF2B5EF4-FFF2-40B4-BE49-F238E27FC236}">
              <a16:creationId xmlns:a16="http://schemas.microsoft.com/office/drawing/2014/main" id="{00000000-0008-0000-0200-00003E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19" name="TextBox 318">
          <a:extLst>
            <a:ext uri="{FF2B5EF4-FFF2-40B4-BE49-F238E27FC236}">
              <a16:creationId xmlns:a16="http://schemas.microsoft.com/office/drawing/2014/main" id="{00000000-0008-0000-0200-00003F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0" name="TextBox 319">
          <a:extLst>
            <a:ext uri="{FF2B5EF4-FFF2-40B4-BE49-F238E27FC236}">
              <a16:creationId xmlns:a16="http://schemas.microsoft.com/office/drawing/2014/main" id="{00000000-0008-0000-0200-000040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1" name="TextBox 320">
          <a:extLst>
            <a:ext uri="{FF2B5EF4-FFF2-40B4-BE49-F238E27FC236}">
              <a16:creationId xmlns:a16="http://schemas.microsoft.com/office/drawing/2014/main" id="{00000000-0008-0000-0200-000041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2" name="TextBox 321">
          <a:extLst>
            <a:ext uri="{FF2B5EF4-FFF2-40B4-BE49-F238E27FC236}">
              <a16:creationId xmlns:a16="http://schemas.microsoft.com/office/drawing/2014/main" id="{00000000-0008-0000-0200-000042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3" name="TextBox 322">
          <a:extLst>
            <a:ext uri="{FF2B5EF4-FFF2-40B4-BE49-F238E27FC236}">
              <a16:creationId xmlns:a16="http://schemas.microsoft.com/office/drawing/2014/main" id="{00000000-0008-0000-0200-000043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4" name="TextBox 323">
          <a:extLst>
            <a:ext uri="{FF2B5EF4-FFF2-40B4-BE49-F238E27FC236}">
              <a16:creationId xmlns:a16="http://schemas.microsoft.com/office/drawing/2014/main" id="{00000000-0008-0000-0200-000044010000}"/>
            </a:ext>
          </a:extLst>
        </xdr:cNvPr>
        <xdr:cNvSpPr txBox="1"/>
      </xdr:nvSpPr>
      <xdr:spPr>
        <a:xfrm>
          <a:off x="10759440" y="133532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5" name="TextBox 324">
          <a:extLst>
            <a:ext uri="{FF2B5EF4-FFF2-40B4-BE49-F238E27FC236}">
              <a16:creationId xmlns:a16="http://schemas.microsoft.com/office/drawing/2014/main" id="{00000000-0008-0000-0200-000045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6" name="TextBox 325">
          <a:extLst>
            <a:ext uri="{FF2B5EF4-FFF2-40B4-BE49-F238E27FC236}">
              <a16:creationId xmlns:a16="http://schemas.microsoft.com/office/drawing/2014/main" id="{00000000-0008-0000-0200-000046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7" name="TextBox 326">
          <a:extLst>
            <a:ext uri="{FF2B5EF4-FFF2-40B4-BE49-F238E27FC236}">
              <a16:creationId xmlns:a16="http://schemas.microsoft.com/office/drawing/2014/main" id="{00000000-0008-0000-0200-000047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8" name="TextBox 327">
          <a:extLst>
            <a:ext uri="{FF2B5EF4-FFF2-40B4-BE49-F238E27FC236}">
              <a16:creationId xmlns:a16="http://schemas.microsoft.com/office/drawing/2014/main" id="{00000000-0008-0000-0200-000048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29" name="TextBox 328">
          <a:extLst>
            <a:ext uri="{FF2B5EF4-FFF2-40B4-BE49-F238E27FC236}">
              <a16:creationId xmlns:a16="http://schemas.microsoft.com/office/drawing/2014/main" id="{00000000-0008-0000-0200-000049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0" name="TextBox 329">
          <a:extLst>
            <a:ext uri="{FF2B5EF4-FFF2-40B4-BE49-F238E27FC236}">
              <a16:creationId xmlns:a16="http://schemas.microsoft.com/office/drawing/2014/main" id="{00000000-0008-0000-0200-00004A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1" name="TextBox 330">
          <a:extLst>
            <a:ext uri="{FF2B5EF4-FFF2-40B4-BE49-F238E27FC236}">
              <a16:creationId xmlns:a16="http://schemas.microsoft.com/office/drawing/2014/main" id="{00000000-0008-0000-0200-00004B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2" name="TextBox 331">
          <a:extLst>
            <a:ext uri="{FF2B5EF4-FFF2-40B4-BE49-F238E27FC236}">
              <a16:creationId xmlns:a16="http://schemas.microsoft.com/office/drawing/2014/main" id="{00000000-0008-0000-0200-00004C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3" name="TextBox 332">
          <a:extLst>
            <a:ext uri="{FF2B5EF4-FFF2-40B4-BE49-F238E27FC236}">
              <a16:creationId xmlns:a16="http://schemas.microsoft.com/office/drawing/2014/main" id="{00000000-0008-0000-0200-00004D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4" name="TextBox 333">
          <a:extLst>
            <a:ext uri="{FF2B5EF4-FFF2-40B4-BE49-F238E27FC236}">
              <a16:creationId xmlns:a16="http://schemas.microsoft.com/office/drawing/2014/main" id="{00000000-0008-0000-0200-00004E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5" name="TextBox 334">
          <a:extLst>
            <a:ext uri="{FF2B5EF4-FFF2-40B4-BE49-F238E27FC236}">
              <a16:creationId xmlns:a16="http://schemas.microsoft.com/office/drawing/2014/main" id="{00000000-0008-0000-0200-00004F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6" name="TextBox 335">
          <a:extLst>
            <a:ext uri="{FF2B5EF4-FFF2-40B4-BE49-F238E27FC236}">
              <a16:creationId xmlns:a16="http://schemas.microsoft.com/office/drawing/2014/main" id="{00000000-0008-0000-0200-000050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7" name="TextBox 336">
          <a:extLst>
            <a:ext uri="{FF2B5EF4-FFF2-40B4-BE49-F238E27FC236}">
              <a16:creationId xmlns:a16="http://schemas.microsoft.com/office/drawing/2014/main" id="{00000000-0008-0000-0200-000051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8" name="TextBox 337">
          <a:extLst>
            <a:ext uri="{FF2B5EF4-FFF2-40B4-BE49-F238E27FC236}">
              <a16:creationId xmlns:a16="http://schemas.microsoft.com/office/drawing/2014/main" id="{00000000-0008-0000-0200-000052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39" name="TextBox 338">
          <a:extLst>
            <a:ext uri="{FF2B5EF4-FFF2-40B4-BE49-F238E27FC236}">
              <a16:creationId xmlns:a16="http://schemas.microsoft.com/office/drawing/2014/main" id="{00000000-0008-0000-0200-000053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0" name="TextBox 339">
          <a:extLst>
            <a:ext uri="{FF2B5EF4-FFF2-40B4-BE49-F238E27FC236}">
              <a16:creationId xmlns:a16="http://schemas.microsoft.com/office/drawing/2014/main" id="{00000000-0008-0000-0200-000054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1" name="TextBox 340">
          <a:extLst>
            <a:ext uri="{FF2B5EF4-FFF2-40B4-BE49-F238E27FC236}">
              <a16:creationId xmlns:a16="http://schemas.microsoft.com/office/drawing/2014/main" id="{00000000-0008-0000-0200-000055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2" name="TextBox 341">
          <a:extLst>
            <a:ext uri="{FF2B5EF4-FFF2-40B4-BE49-F238E27FC236}">
              <a16:creationId xmlns:a16="http://schemas.microsoft.com/office/drawing/2014/main" id="{00000000-0008-0000-0200-000056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3" name="TextBox 342">
          <a:extLst>
            <a:ext uri="{FF2B5EF4-FFF2-40B4-BE49-F238E27FC236}">
              <a16:creationId xmlns:a16="http://schemas.microsoft.com/office/drawing/2014/main" id="{00000000-0008-0000-0200-000057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4" name="TextBox 343">
          <a:extLst>
            <a:ext uri="{FF2B5EF4-FFF2-40B4-BE49-F238E27FC236}">
              <a16:creationId xmlns:a16="http://schemas.microsoft.com/office/drawing/2014/main" id="{00000000-0008-0000-0200-000058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5" name="TextBox 344">
          <a:extLst>
            <a:ext uri="{FF2B5EF4-FFF2-40B4-BE49-F238E27FC236}">
              <a16:creationId xmlns:a16="http://schemas.microsoft.com/office/drawing/2014/main" id="{00000000-0008-0000-0200-000059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6" name="TextBox 345">
          <a:extLst>
            <a:ext uri="{FF2B5EF4-FFF2-40B4-BE49-F238E27FC236}">
              <a16:creationId xmlns:a16="http://schemas.microsoft.com/office/drawing/2014/main" id="{00000000-0008-0000-0200-00005A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7" name="TextBox 346">
          <a:extLst>
            <a:ext uri="{FF2B5EF4-FFF2-40B4-BE49-F238E27FC236}">
              <a16:creationId xmlns:a16="http://schemas.microsoft.com/office/drawing/2014/main" id="{00000000-0008-0000-0200-00005B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8" name="TextBox 347">
          <a:extLst>
            <a:ext uri="{FF2B5EF4-FFF2-40B4-BE49-F238E27FC236}">
              <a16:creationId xmlns:a16="http://schemas.microsoft.com/office/drawing/2014/main" id="{00000000-0008-0000-0200-00005C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49" name="TextBox 348">
          <a:extLst>
            <a:ext uri="{FF2B5EF4-FFF2-40B4-BE49-F238E27FC236}">
              <a16:creationId xmlns:a16="http://schemas.microsoft.com/office/drawing/2014/main" id="{00000000-0008-0000-0200-00005D010000}"/>
            </a:ext>
          </a:extLst>
        </xdr:cNvPr>
        <xdr:cNvSpPr txBox="1"/>
      </xdr:nvSpPr>
      <xdr:spPr>
        <a:xfrm>
          <a:off x="10759440" y="133723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0" name="TextBox 349">
          <a:extLst>
            <a:ext uri="{FF2B5EF4-FFF2-40B4-BE49-F238E27FC236}">
              <a16:creationId xmlns:a16="http://schemas.microsoft.com/office/drawing/2014/main" id="{00000000-0008-0000-0200-00005E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1" name="TextBox 350">
          <a:extLst>
            <a:ext uri="{FF2B5EF4-FFF2-40B4-BE49-F238E27FC236}">
              <a16:creationId xmlns:a16="http://schemas.microsoft.com/office/drawing/2014/main" id="{00000000-0008-0000-0200-00005F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2" name="TextBox 351">
          <a:extLst>
            <a:ext uri="{FF2B5EF4-FFF2-40B4-BE49-F238E27FC236}">
              <a16:creationId xmlns:a16="http://schemas.microsoft.com/office/drawing/2014/main" id="{00000000-0008-0000-0200-000060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3" name="TextBox 352">
          <a:extLst>
            <a:ext uri="{FF2B5EF4-FFF2-40B4-BE49-F238E27FC236}">
              <a16:creationId xmlns:a16="http://schemas.microsoft.com/office/drawing/2014/main" id="{00000000-0008-0000-0200-000061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4" name="TextBox 353">
          <a:extLst>
            <a:ext uri="{FF2B5EF4-FFF2-40B4-BE49-F238E27FC236}">
              <a16:creationId xmlns:a16="http://schemas.microsoft.com/office/drawing/2014/main" id="{00000000-0008-0000-0200-000062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5" name="TextBox 354">
          <a:extLst>
            <a:ext uri="{FF2B5EF4-FFF2-40B4-BE49-F238E27FC236}">
              <a16:creationId xmlns:a16="http://schemas.microsoft.com/office/drawing/2014/main" id="{00000000-0008-0000-0200-000063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6" name="TextBox 355">
          <a:extLst>
            <a:ext uri="{FF2B5EF4-FFF2-40B4-BE49-F238E27FC236}">
              <a16:creationId xmlns:a16="http://schemas.microsoft.com/office/drawing/2014/main" id="{00000000-0008-0000-0200-000064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7" name="TextBox 356">
          <a:extLst>
            <a:ext uri="{FF2B5EF4-FFF2-40B4-BE49-F238E27FC236}">
              <a16:creationId xmlns:a16="http://schemas.microsoft.com/office/drawing/2014/main" id="{00000000-0008-0000-0200-000065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8" name="TextBox 357">
          <a:extLst>
            <a:ext uri="{FF2B5EF4-FFF2-40B4-BE49-F238E27FC236}">
              <a16:creationId xmlns:a16="http://schemas.microsoft.com/office/drawing/2014/main" id="{00000000-0008-0000-0200-000066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59" name="TextBox 358">
          <a:extLst>
            <a:ext uri="{FF2B5EF4-FFF2-40B4-BE49-F238E27FC236}">
              <a16:creationId xmlns:a16="http://schemas.microsoft.com/office/drawing/2014/main" id="{00000000-0008-0000-0200-000067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0" name="TextBox 359">
          <a:extLst>
            <a:ext uri="{FF2B5EF4-FFF2-40B4-BE49-F238E27FC236}">
              <a16:creationId xmlns:a16="http://schemas.microsoft.com/office/drawing/2014/main" id="{00000000-0008-0000-0200-000068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1" name="TextBox 360">
          <a:extLst>
            <a:ext uri="{FF2B5EF4-FFF2-40B4-BE49-F238E27FC236}">
              <a16:creationId xmlns:a16="http://schemas.microsoft.com/office/drawing/2014/main" id="{00000000-0008-0000-0200-000069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2" name="TextBox 361">
          <a:extLst>
            <a:ext uri="{FF2B5EF4-FFF2-40B4-BE49-F238E27FC236}">
              <a16:creationId xmlns:a16="http://schemas.microsoft.com/office/drawing/2014/main" id="{00000000-0008-0000-0200-00006A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3" name="TextBox 362">
          <a:extLst>
            <a:ext uri="{FF2B5EF4-FFF2-40B4-BE49-F238E27FC236}">
              <a16:creationId xmlns:a16="http://schemas.microsoft.com/office/drawing/2014/main" id="{00000000-0008-0000-0200-00006B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4" name="TextBox 363">
          <a:extLst>
            <a:ext uri="{FF2B5EF4-FFF2-40B4-BE49-F238E27FC236}">
              <a16:creationId xmlns:a16="http://schemas.microsoft.com/office/drawing/2014/main" id="{00000000-0008-0000-0200-00006C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5" name="TextBox 364">
          <a:extLst>
            <a:ext uri="{FF2B5EF4-FFF2-40B4-BE49-F238E27FC236}">
              <a16:creationId xmlns:a16="http://schemas.microsoft.com/office/drawing/2014/main" id="{00000000-0008-0000-0200-00006D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6" name="TextBox 365">
          <a:extLst>
            <a:ext uri="{FF2B5EF4-FFF2-40B4-BE49-F238E27FC236}">
              <a16:creationId xmlns:a16="http://schemas.microsoft.com/office/drawing/2014/main" id="{00000000-0008-0000-0200-00006E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7" name="TextBox 366">
          <a:extLst>
            <a:ext uri="{FF2B5EF4-FFF2-40B4-BE49-F238E27FC236}">
              <a16:creationId xmlns:a16="http://schemas.microsoft.com/office/drawing/2014/main" id="{00000000-0008-0000-0200-00006F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8" name="TextBox 367">
          <a:extLst>
            <a:ext uri="{FF2B5EF4-FFF2-40B4-BE49-F238E27FC236}">
              <a16:creationId xmlns:a16="http://schemas.microsoft.com/office/drawing/2014/main" id="{00000000-0008-0000-0200-000070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69" name="TextBox 368">
          <a:extLst>
            <a:ext uri="{FF2B5EF4-FFF2-40B4-BE49-F238E27FC236}">
              <a16:creationId xmlns:a16="http://schemas.microsoft.com/office/drawing/2014/main" id="{00000000-0008-0000-0200-000071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0" name="TextBox 369">
          <a:extLst>
            <a:ext uri="{FF2B5EF4-FFF2-40B4-BE49-F238E27FC236}">
              <a16:creationId xmlns:a16="http://schemas.microsoft.com/office/drawing/2014/main" id="{00000000-0008-0000-0200-000072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1" name="TextBox 370">
          <a:extLst>
            <a:ext uri="{FF2B5EF4-FFF2-40B4-BE49-F238E27FC236}">
              <a16:creationId xmlns:a16="http://schemas.microsoft.com/office/drawing/2014/main" id="{00000000-0008-0000-0200-000073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2" name="TextBox 371">
          <a:extLst>
            <a:ext uri="{FF2B5EF4-FFF2-40B4-BE49-F238E27FC236}">
              <a16:creationId xmlns:a16="http://schemas.microsoft.com/office/drawing/2014/main" id="{00000000-0008-0000-0200-000074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3" name="TextBox 372">
          <a:extLst>
            <a:ext uri="{FF2B5EF4-FFF2-40B4-BE49-F238E27FC236}">
              <a16:creationId xmlns:a16="http://schemas.microsoft.com/office/drawing/2014/main" id="{00000000-0008-0000-0200-000075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4" name="TextBox 373">
          <a:extLst>
            <a:ext uri="{FF2B5EF4-FFF2-40B4-BE49-F238E27FC236}">
              <a16:creationId xmlns:a16="http://schemas.microsoft.com/office/drawing/2014/main" id="{00000000-0008-0000-0200-000076010000}"/>
            </a:ext>
          </a:extLst>
        </xdr:cNvPr>
        <xdr:cNvSpPr txBox="1"/>
      </xdr:nvSpPr>
      <xdr:spPr>
        <a:xfrm>
          <a:off x="10759440" y="13391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5" name="TextBox 374">
          <a:extLst>
            <a:ext uri="{FF2B5EF4-FFF2-40B4-BE49-F238E27FC236}">
              <a16:creationId xmlns:a16="http://schemas.microsoft.com/office/drawing/2014/main" id="{00000000-0008-0000-0200-000077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6" name="TextBox 375">
          <a:extLst>
            <a:ext uri="{FF2B5EF4-FFF2-40B4-BE49-F238E27FC236}">
              <a16:creationId xmlns:a16="http://schemas.microsoft.com/office/drawing/2014/main" id="{00000000-0008-0000-0200-000078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7" name="TextBox 376">
          <a:extLst>
            <a:ext uri="{FF2B5EF4-FFF2-40B4-BE49-F238E27FC236}">
              <a16:creationId xmlns:a16="http://schemas.microsoft.com/office/drawing/2014/main" id="{00000000-0008-0000-0200-000079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8" name="TextBox 377">
          <a:extLst>
            <a:ext uri="{FF2B5EF4-FFF2-40B4-BE49-F238E27FC236}">
              <a16:creationId xmlns:a16="http://schemas.microsoft.com/office/drawing/2014/main" id="{00000000-0008-0000-0200-00007A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79" name="TextBox 378">
          <a:extLst>
            <a:ext uri="{FF2B5EF4-FFF2-40B4-BE49-F238E27FC236}">
              <a16:creationId xmlns:a16="http://schemas.microsoft.com/office/drawing/2014/main" id="{00000000-0008-0000-0200-00007B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0" name="TextBox 379">
          <a:extLst>
            <a:ext uri="{FF2B5EF4-FFF2-40B4-BE49-F238E27FC236}">
              <a16:creationId xmlns:a16="http://schemas.microsoft.com/office/drawing/2014/main" id="{00000000-0008-0000-0200-00007C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1" name="TextBox 380">
          <a:extLst>
            <a:ext uri="{FF2B5EF4-FFF2-40B4-BE49-F238E27FC236}">
              <a16:creationId xmlns:a16="http://schemas.microsoft.com/office/drawing/2014/main" id="{00000000-0008-0000-0200-00007D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2" name="TextBox 381">
          <a:extLst>
            <a:ext uri="{FF2B5EF4-FFF2-40B4-BE49-F238E27FC236}">
              <a16:creationId xmlns:a16="http://schemas.microsoft.com/office/drawing/2014/main" id="{00000000-0008-0000-0200-00007E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3" name="TextBox 382">
          <a:extLst>
            <a:ext uri="{FF2B5EF4-FFF2-40B4-BE49-F238E27FC236}">
              <a16:creationId xmlns:a16="http://schemas.microsoft.com/office/drawing/2014/main" id="{00000000-0008-0000-0200-00007F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4" name="TextBox 383">
          <a:extLst>
            <a:ext uri="{FF2B5EF4-FFF2-40B4-BE49-F238E27FC236}">
              <a16:creationId xmlns:a16="http://schemas.microsoft.com/office/drawing/2014/main" id="{00000000-0008-0000-0200-000080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5" name="TextBox 384">
          <a:extLst>
            <a:ext uri="{FF2B5EF4-FFF2-40B4-BE49-F238E27FC236}">
              <a16:creationId xmlns:a16="http://schemas.microsoft.com/office/drawing/2014/main" id="{00000000-0008-0000-0200-000081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6" name="TextBox 385">
          <a:extLst>
            <a:ext uri="{FF2B5EF4-FFF2-40B4-BE49-F238E27FC236}">
              <a16:creationId xmlns:a16="http://schemas.microsoft.com/office/drawing/2014/main" id="{00000000-0008-0000-0200-000082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7" name="TextBox 386">
          <a:extLst>
            <a:ext uri="{FF2B5EF4-FFF2-40B4-BE49-F238E27FC236}">
              <a16:creationId xmlns:a16="http://schemas.microsoft.com/office/drawing/2014/main" id="{00000000-0008-0000-0200-000083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8" name="TextBox 387">
          <a:extLst>
            <a:ext uri="{FF2B5EF4-FFF2-40B4-BE49-F238E27FC236}">
              <a16:creationId xmlns:a16="http://schemas.microsoft.com/office/drawing/2014/main" id="{00000000-0008-0000-0200-000084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89" name="TextBox 388">
          <a:extLst>
            <a:ext uri="{FF2B5EF4-FFF2-40B4-BE49-F238E27FC236}">
              <a16:creationId xmlns:a16="http://schemas.microsoft.com/office/drawing/2014/main" id="{00000000-0008-0000-0200-000085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0" name="TextBox 389">
          <a:extLst>
            <a:ext uri="{FF2B5EF4-FFF2-40B4-BE49-F238E27FC236}">
              <a16:creationId xmlns:a16="http://schemas.microsoft.com/office/drawing/2014/main" id="{00000000-0008-0000-0200-000086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1" name="TextBox 390">
          <a:extLst>
            <a:ext uri="{FF2B5EF4-FFF2-40B4-BE49-F238E27FC236}">
              <a16:creationId xmlns:a16="http://schemas.microsoft.com/office/drawing/2014/main" id="{00000000-0008-0000-0200-000087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2" name="TextBox 391">
          <a:extLst>
            <a:ext uri="{FF2B5EF4-FFF2-40B4-BE49-F238E27FC236}">
              <a16:creationId xmlns:a16="http://schemas.microsoft.com/office/drawing/2014/main" id="{00000000-0008-0000-0200-000088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3" name="TextBox 392">
          <a:extLst>
            <a:ext uri="{FF2B5EF4-FFF2-40B4-BE49-F238E27FC236}">
              <a16:creationId xmlns:a16="http://schemas.microsoft.com/office/drawing/2014/main" id="{00000000-0008-0000-0200-000089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4" name="TextBox 393">
          <a:extLst>
            <a:ext uri="{FF2B5EF4-FFF2-40B4-BE49-F238E27FC236}">
              <a16:creationId xmlns:a16="http://schemas.microsoft.com/office/drawing/2014/main" id="{00000000-0008-0000-0200-00008A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5" name="TextBox 394">
          <a:extLst>
            <a:ext uri="{FF2B5EF4-FFF2-40B4-BE49-F238E27FC236}">
              <a16:creationId xmlns:a16="http://schemas.microsoft.com/office/drawing/2014/main" id="{00000000-0008-0000-0200-00008B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6" name="TextBox 395">
          <a:extLst>
            <a:ext uri="{FF2B5EF4-FFF2-40B4-BE49-F238E27FC236}">
              <a16:creationId xmlns:a16="http://schemas.microsoft.com/office/drawing/2014/main" id="{00000000-0008-0000-0200-00008C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7" name="TextBox 396">
          <a:extLst>
            <a:ext uri="{FF2B5EF4-FFF2-40B4-BE49-F238E27FC236}">
              <a16:creationId xmlns:a16="http://schemas.microsoft.com/office/drawing/2014/main" id="{00000000-0008-0000-0200-00008D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8" name="TextBox 397">
          <a:extLst>
            <a:ext uri="{FF2B5EF4-FFF2-40B4-BE49-F238E27FC236}">
              <a16:creationId xmlns:a16="http://schemas.microsoft.com/office/drawing/2014/main" id="{00000000-0008-0000-0200-00008E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399" name="TextBox 398">
          <a:extLst>
            <a:ext uri="{FF2B5EF4-FFF2-40B4-BE49-F238E27FC236}">
              <a16:creationId xmlns:a16="http://schemas.microsoft.com/office/drawing/2014/main" id="{00000000-0008-0000-0200-00008F010000}"/>
            </a:ext>
          </a:extLst>
        </xdr:cNvPr>
        <xdr:cNvSpPr txBox="1"/>
      </xdr:nvSpPr>
      <xdr:spPr>
        <a:xfrm>
          <a:off x="10759440" y="134104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0" name="TextBox 399">
          <a:extLst>
            <a:ext uri="{FF2B5EF4-FFF2-40B4-BE49-F238E27FC236}">
              <a16:creationId xmlns:a16="http://schemas.microsoft.com/office/drawing/2014/main" id="{00000000-0008-0000-0200-000090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1" name="TextBox 400">
          <a:extLst>
            <a:ext uri="{FF2B5EF4-FFF2-40B4-BE49-F238E27FC236}">
              <a16:creationId xmlns:a16="http://schemas.microsoft.com/office/drawing/2014/main" id="{00000000-0008-0000-0200-000091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2" name="TextBox 401">
          <a:extLst>
            <a:ext uri="{FF2B5EF4-FFF2-40B4-BE49-F238E27FC236}">
              <a16:creationId xmlns:a16="http://schemas.microsoft.com/office/drawing/2014/main" id="{00000000-0008-0000-0200-000092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3" name="TextBox 402">
          <a:extLst>
            <a:ext uri="{FF2B5EF4-FFF2-40B4-BE49-F238E27FC236}">
              <a16:creationId xmlns:a16="http://schemas.microsoft.com/office/drawing/2014/main" id="{00000000-0008-0000-0200-000093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4" name="TextBox 403">
          <a:extLst>
            <a:ext uri="{FF2B5EF4-FFF2-40B4-BE49-F238E27FC236}">
              <a16:creationId xmlns:a16="http://schemas.microsoft.com/office/drawing/2014/main" id="{00000000-0008-0000-0200-000094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5" name="TextBox 404">
          <a:extLst>
            <a:ext uri="{FF2B5EF4-FFF2-40B4-BE49-F238E27FC236}">
              <a16:creationId xmlns:a16="http://schemas.microsoft.com/office/drawing/2014/main" id="{00000000-0008-0000-0200-000095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6" name="TextBox 405">
          <a:extLst>
            <a:ext uri="{FF2B5EF4-FFF2-40B4-BE49-F238E27FC236}">
              <a16:creationId xmlns:a16="http://schemas.microsoft.com/office/drawing/2014/main" id="{00000000-0008-0000-0200-000096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7" name="TextBox 406">
          <a:extLst>
            <a:ext uri="{FF2B5EF4-FFF2-40B4-BE49-F238E27FC236}">
              <a16:creationId xmlns:a16="http://schemas.microsoft.com/office/drawing/2014/main" id="{00000000-0008-0000-0200-000097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8" name="TextBox 407">
          <a:extLst>
            <a:ext uri="{FF2B5EF4-FFF2-40B4-BE49-F238E27FC236}">
              <a16:creationId xmlns:a16="http://schemas.microsoft.com/office/drawing/2014/main" id="{00000000-0008-0000-0200-000098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09" name="TextBox 408">
          <a:extLst>
            <a:ext uri="{FF2B5EF4-FFF2-40B4-BE49-F238E27FC236}">
              <a16:creationId xmlns:a16="http://schemas.microsoft.com/office/drawing/2014/main" id="{00000000-0008-0000-0200-000099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0" name="TextBox 409">
          <a:extLst>
            <a:ext uri="{FF2B5EF4-FFF2-40B4-BE49-F238E27FC236}">
              <a16:creationId xmlns:a16="http://schemas.microsoft.com/office/drawing/2014/main" id="{00000000-0008-0000-0200-00009A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1" name="TextBox 410">
          <a:extLst>
            <a:ext uri="{FF2B5EF4-FFF2-40B4-BE49-F238E27FC236}">
              <a16:creationId xmlns:a16="http://schemas.microsoft.com/office/drawing/2014/main" id="{00000000-0008-0000-0200-00009B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2" name="TextBox 411">
          <a:extLst>
            <a:ext uri="{FF2B5EF4-FFF2-40B4-BE49-F238E27FC236}">
              <a16:creationId xmlns:a16="http://schemas.microsoft.com/office/drawing/2014/main" id="{00000000-0008-0000-0200-00009C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3" name="TextBox 412">
          <a:extLst>
            <a:ext uri="{FF2B5EF4-FFF2-40B4-BE49-F238E27FC236}">
              <a16:creationId xmlns:a16="http://schemas.microsoft.com/office/drawing/2014/main" id="{00000000-0008-0000-0200-00009D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4" name="TextBox 413">
          <a:extLst>
            <a:ext uri="{FF2B5EF4-FFF2-40B4-BE49-F238E27FC236}">
              <a16:creationId xmlns:a16="http://schemas.microsoft.com/office/drawing/2014/main" id="{00000000-0008-0000-0200-00009E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5" name="TextBox 414">
          <a:extLst>
            <a:ext uri="{FF2B5EF4-FFF2-40B4-BE49-F238E27FC236}">
              <a16:creationId xmlns:a16="http://schemas.microsoft.com/office/drawing/2014/main" id="{00000000-0008-0000-0200-00009F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6" name="TextBox 415">
          <a:extLst>
            <a:ext uri="{FF2B5EF4-FFF2-40B4-BE49-F238E27FC236}">
              <a16:creationId xmlns:a16="http://schemas.microsoft.com/office/drawing/2014/main" id="{00000000-0008-0000-0200-0000A0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7" name="TextBox 416">
          <a:extLst>
            <a:ext uri="{FF2B5EF4-FFF2-40B4-BE49-F238E27FC236}">
              <a16:creationId xmlns:a16="http://schemas.microsoft.com/office/drawing/2014/main" id="{00000000-0008-0000-0200-0000A1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8" name="TextBox 417">
          <a:extLst>
            <a:ext uri="{FF2B5EF4-FFF2-40B4-BE49-F238E27FC236}">
              <a16:creationId xmlns:a16="http://schemas.microsoft.com/office/drawing/2014/main" id="{00000000-0008-0000-0200-0000A2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19" name="TextBox 418">
          <a:extLst>
            <a:ext uri="{FF2B5EF4-FFF2-40B4-BE49-F238E27FC236}">
              <a16:creationId xmlns:a16="http://schemas.microsoft.com/office/drawing/2014/main" id="{00000000-0008-0000-0200-0000A3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0" name="TextBox 419">
          <a:extLst>
            <a:ext uri="{FF2B5EF4-FFF2-40B4-BE49-F238E27FC236}">
              <a16:creationId xmlns:a16="http://schemas.microsoft.com/office/drawing/2014/main" id="{00000000-0008-0000-0200-0000A4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1" name="TextBox 420">
          <a:extLst>
            <a:ext uri="{FF2B5EF4-FFF2-40B4-BE49-F238E27FC236}">
              <a16:creationId xmlns:a16="http://schemas.microsoft.com/office/drawing/2014/main" id="{00000000-0008-0000-0200-0000A5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2" name="TextBox 421">
          <a:extLst>
            <a:ext uri="{FF2B5EF4-FFF2-40B4-BE49-F238E27FC236}">
              <a16:creationId xmlns:a16="http://schemas.microsoft.com/office/drawing/2014/main" id="{00000000-0008-0000-0200-0000A6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3" name="TextBox 422">
          <a:extLst>
            <a:ext uri="{FF2B5EF4-FFF2-40B4-BE49-F238E27FC236}">
              <a16:creationId xmlns:a16="http://schemas.microsoft.com/office/drawing/2014/main" id="{00000000-0008-0000-0200-0000A7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4" name="TextBox 423">
          <a:extLst>
            <a:ext uri="{FF2B5EF4-FFF2-40B4-BE49-F238E27FC236}">
              <a16:creationId xmlns:a16="http://schemas.microsoft.com/office/drawing/2014/main" id="{00000000-0008-0000-0200-0000A8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5" name="TextBox 424">
          <a:extLst>
            <a:ext uri="{FF2B5EF4-FFF2-40B4-BE49-F238E27FC236}">
              <a16:creationId xmlns:a16="http://schemas.microsoft.com/office/drawing/2014/main" id="{00000000-0008-0000-0200-0000A9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6" name="TextBox 425">
          <a:extLst>
            <a:ext uri="{FF2B5EF4-FFF2-40B4-BE49-F238E27FC236}">
              <a16:creationId xmlns:a16="http://schemas.microsoft.com/office/drawing/2014/main" id="{00000000-0008-0000-0200-0000AA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7" name="TextBox 426">
          <a:extLst>
            <a:ext uri="{FF2B5EF4-FFF2-40B4-BE49-F238E27FC236}">
              <a16:creationId xmlns:a16="http://schemas.microsoft.com/office/drawing/2014/main" id="{00000000-0008-0000-0200-0000AB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8" name="TextBox 427">
          <a:extLst>
            <a:ext uri="{FF2B5EF4-FFF2-40B4-BE49-F238E27FC236}">
              <a16:creationId xmlns:a16="http://schemas.microsoft.com/office/drawing/2014/main" id="{00000000-0008-0000-0200-0000AC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29" name="TextBox 428">
          <a:extLst>
            <a:ext uri="{FF2B5EF4-FFF2-40B4-BE49-F238E27FC236}">
              <a16:creationId xmlns:a16="http://schemas.microsoft.com/office/drawing/2014/main" id="{00000000-0008-0000-0200-0000AD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0" name="TextBox 429">
          <a:extLst>
            <a:ext uri="{FF2B5EF4-FFF2-40B4-BE49-F238E27FC236}">
              <a16:creationId xmlns:a16="http://schemas.microsoft.com/office/drawing/2014/main" id="{00000000-0008-0000-0200-0000AE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1" name="TextBox 430">
          <a:extLst>
            <a:ext uri="{FF2B5EF4-FFF2-40B4-BE49-F238E27FC236}">
              <a16:creationId xmlns:a16="http://schemas.microsoft.com/office/drawing/2014/main" id="{00000000-0008-0000-0200-0000AF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2" name="TextBox 431">
          <a:extLst>
            <a:ext uri="{FF2B5EF4-FFF2-40B4-BE49-F238E27FC236}">
              <a16:creationId xmlns:a16="http://schemas.microsoft.com/office/drawing/2014/main" id="{00000000-0008-0000-0200-0000B0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3" name="TextBox 432">
          <a:extLst>
            <a:ext uri="{FF2B5EF4-FFF2-40B4-BE49-F238E27FC236}">
              <a16:creationId xmlns:a16="http://schemas.microsoft.com/office/drawing/2014/main" id="{00000000-0008-0000-0200-0000B1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4" name="TextBox 433">
          <a:extLst>
            <a:ext uri="{FF2B5EF4-FFF2-40B4-BE49-F238E27FC236}">
              <a16:creationId xmlns:a16="http://schemas.microsoft.com/office/drawing/2014/main" id="{00000000-0008-0000-0200-0000B2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5" name="TextBox 434">
          <a:extLst>
            <a:ext uri="{FF2B5EF4-FFF2-40B4-BE49-F238E27FC236}">
              <a16:creationId xmlns:a16="http://schemas.microsoft.com/office/drawing/2014/main" id="{00000000-0008-0000-0200-0000B3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6" name="TextBox 435">
          <a:extLst>
            <a:ext uri="{FF2B5EF4-FFF2-40B4-BE49-F238E27FC236}">
              <a16:creationId xmlns:a16="http://schemas.microsoft.com/office/drawing/2014/main" id="{00000000-0008-0000-0200-0000B4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7" name="TextBox 436">
          <a:extLst>
            <a:ext uri="{FF2B5EF4-FFF2-40B4-BE49-F238E27FC236}">
              <a16:creationId xmlns:a16="http://schemas.microsoft.com/office/drawing/2014/main" id="{00000000-0008-0000-0200-0000B5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8" name="TextBox 437">
          <a:extLst>
            <a:ext uri="{FF2B5EF4-FFF2-40B4-BE49-F238E27FC236}">
              <a16:creationId xmlns:a16="http://schemas.microsoft.com/office/drawing/2014/main" id="{00000000-0008-0000-0200-0000B6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39" name="TextBox 438">
          <a:extLst>
            <a:ext uri="{FF2B5EF4-FFF2-40B4-BE49-F238E27FC236}">
              <a16:creationId xmlns:a16="http://schemas.microsoft.com/office/drawing/2014/main" id="{00000000-0008-0000-0200-0000B7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0" name="TextBox 439">
          <a:extLst>
            <a:ext uri="{FF2B5EF4-FFF2-40B4-BE49-F238E27FC236}">
              <a16:creationId xmlns:a16="http://schemas.microsoft.com/office/drawing/2014/main" id="{00000000-0008-0000-0200-0000B8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1" name="TextBox 440">
          <a:extLst>
            <a:ext uri="{FF2B5EF4-FFF2-40B4-BE49-F238E27FC236}">
              <a16:creationId xmlns:a16="http://schemas.microsoft.com/office/drawing/2014/main" id="{00000000-0008-0000-0200-0000B9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2" name="TextBox 441">
          <a:extLst>
            <a:ext uri="{FF2B5EF4-FFF2-40B4-BE49-F238E27FC236}">
              <a16:creationId xmlns:a16="http://schemas.microsoft.com/office/drawing/2014/main" id="{00000000-0008-0000-0200-0000BA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3" name="TextBox 442">
          <a:extLst>
            <a:ext uri="{FF2B5EF4-FFF2-40B4-BE49-F238E27FC236}">
              <a16:creationId xmlns:a16="http://schemas.microsoft.com/office/drawing/2014/main" id="{00000000-0008-0000-0200-0000BB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4" name="TextBox 443">
          <a:extLst>
            <a:ext uri="{FF2B5EF4-FFF2-40B4-BE49-F238E27FC236}">
              <a16:creationId xmlns:a16="http://schemas.microsoft.com/office/drawing/2014/main" id="{00000000-0008-0000-0200-0000BC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5" name="TextBox 444">
          <a:extLst>
            <a:ext uri="{FF2B5EF4-FFF2-40B4-BE49-F238E27FC236}">
              <a16:creationId xmlns:a16="http://schemas.microsoft.com/office/drawing/2014/main" id="{00000000-0008-0000-0200-0000BD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6" name="TextBox 445">
          <a:extLst>
            <a:ext uri="{FF2B5EF4-FFF2-40B4-BE49-F238E27FC236}">
              <a16:creationId xmlns:a16="http://schemas.microsoft.com/office/drawing/2014/main" id="{00000000-0008-0000-0200-0000BE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7" name="TextBox 446">
          <a:extLst>
            <a:ext uri="{FF2B5EF4-FFF2-40B4-BE49-F238E27FC236}">
              <a16:creationId xmlns:a16="http://schemas.microsoft.com/office/drawing/2014/main" id="{00000000-0008-0000-0200-0000BF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8" name="TextBox 447">
          <a:extLst>
            <a:ext uri="{FF2B5EF4-FFF2-40B4-BE49-F238E27FC236}">
              <a16:creationId xmlns:a16="http://schemas.microsoft.com/office/drawing/2014/main" id="{00000000-0008-0000-0200-0000C0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49" name="TextBox 448">
          <a:extLst>
            <a:ext uri="{FF2B5EF4-FFF2-40B4-BE49-F238E27FC236}">
              <a16:creationId xmlns:a16="http://schemas.microsoft.com/office/drawing/2014/main" id="{00000000-0008-0000-0200-0000C1010000}"/>
            </a:ext>
          </a:extLst>
        </xdr:cNvPr>
        <xdr:cNvSpPr txBox="1"/>
      </xdr:nvSpPr>
      <xdr:spPr>
        <a:xfrm>
          <a:off x="10759440" y="13429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0" name="TextBox 449">
          <a:extLst>
            <a:ext uri="{FF2B5EF4-FFF2-40B4-BE49-F238E27FC236}">
              <a16:creationId xmlns:a16="http://schemas.microsoft.com/office/drawing/2014/main" id="{00000000-0008-0000-0200-0000C2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1" name="TextBox 450">
          <a:extLst>
            <a:ext uri="{FF2B5EF4-FFF2-40B4-BE49-F238E27FC236}">
              <a16:creationId xmlns:a16="http://schemas.microsoft.com/office/drawing/2014/main" id="{00000000-0008-0000-0200-0000C3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2" name="TextBox 451">
          <a:extLst>
            <a:ext uri="{FF2B5EF4-FFF2-40B4-BE49-F238E27FC236}">
              <a16:creationId xmlns:a16="http://schemas.microsoft.com/office/drawing/2014/main" id="{00000000-0008-0000-0200-0000C4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3" name="TextBox 452">
          <a:extLst>
            <a:ext uri="{FF2B5EF4-FFF2-40B4-BE49-F238E27FC236}">
              <a16:creationId xmlns:a16="http://schemas.microsoft.com/office/drawing/2014/main" id="{00000000-0008-0000-0200-0000C5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4" name="TextBox 453">
          <a:extLst>
            <a:ext uri="{FF2B5EF4-FFF2-40B4-BE49-F238E27FC236}">
              <a16:creationId xmlns:a16="http://schemas.microsoft.com/office/drawing/2014/main" id="{00000000-0008-0000-0200-0000C6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5" name="TextBox 454">
          <a:extLst>
            <a:ext uri="{FF2B5EF4-FFF2-40B4-BE49-F238E27FC236}">
              <a16:creationId xmlns:a16="http://schemas.microsoft.com/office/drawing/2014/main" id="{00000000-0008-0000-0200-0000C7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6" name="TextBox 455">
          <a:extLst>
            <a:ext uri="{FF2B5EF4-FFF2-40B4-BE49-F238E27FC236}">
              <a16:creationId xmlns:a16="http://schemas.microsoft.com/office/drawing/2014/main" id="{00000000-0008-0000-0200-0000C8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7" name="TextBox 456">
          <a:extLst>
            <a:ext uri="{FF2B5EF4-FFF2-40B4-BE49-F238E27FC236}">
              <a16:creationId xmlns:a16="http://schemas.microsoft.com/office/drawing/2014/main" id="{00000000-0008-0000-0200-0000C9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8" name="TextBox 457">
          <a:extLst>
            <a:ext uri="{FF2B5EF4-FFF2-40B4-BE49-F238E27FC236}">
              <a16:creationId xmlns:a16="http://schemas.microsoft.com/office/drawing/2014/main" id="{00000000-0008-0000-0200-0000CA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59" name="TextBox 458">
          <a:extLst>
            <a:ext uri="{FF2B5EF4-FFF2-40B4-BE49-F238E27FC236}">
              <a16:creationId xmlns:a16="http://schemas.microsoft.com/office/drawing/2014/main" id="{00000000-0008-0000-0200-0000CB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0" name="TextBox 459">
          <a:extLst>
            <a:ext uri="{FF2B5EF4-FFF2-40B4-BE49-F238E27FC236}">
              <a16:creationId xmlns:a16="http://schemas.microsoft.com/office/drawing/2014/main" id="{00000000-0008-0000-0200-0000CC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1" name="TextBox 460">
          <a:extLst>
            <a:ext uri="{FF2B5EF4-FFF2-40B4-BE49-F238E27FC236}">
              <a16:creationId xmlns:a16="http://schemas.microsoft.com/office/drawing/2014/main" id="{00000000-0008-0000-0200-0000CD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2" name="TextBox 461">
          <a:extLst>
            <a:ext uri="{FF2B5EF4-FFF2-40B4-BE49-F238E27FC236}">
              <a16:creationId xmlns:a16="http://schemas.microsoft.com/office/drawing/2014/main" id="{00000000-0008-0000-0200-0000CE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3" name="TextBox 462">
          <a:extLst>
            <a:ext uri="{FF2B5EF4-FFF2-40B4-BE49-F238E27FC236}">
              <a16:creationId xmlns:a16="http://schemas.microsoft.com/office/drawing/2014/main" id="{00000000-0008-0000-0200-0000CF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4" name="TextBox 463">
          <a:extLst>
            <a:ext uri="{FF2B5EF4-FFF2-40B4-BE49-F238E27FC236}">
              <a16:creationId xmlns:a16="http://schemas.microsoft.com/office/drawing/2014/main" id="{00000000-0008-0000-0200-0000D0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5" name="TextBox 464">
          <a:extLst>
            <a:ext uri="{FF2B5EF4-FFF2-40B4-BE49-F238E27FC236}">
              <a16:creationId xmlns:a16="http://schemas.microsoft.com/office/drawing/2014/main" id="{00000000-0008-0000-0200-0000D1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6" name="TextBox 465">
          <a:extLst>
            <a:ext uri="{FF2B5EF4-FFF2-40B4-BE49-F238E27FC236}">
              <a16:creationId xmlns:a16="http://schemas.microsoft.com/office/drawing/2014/main" id="{00000000-0008-0000-0200-0000D2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7" name="TextBox 466">
          <a:extLst>
            <a:ext uri="{FF2B5EF4-FFF2-40B4-BE49-F238E27FC236}">
              <a16:creationId xmlns:a16="http://schemas.microsoft.com/office/drawing/2014/main" id="{00000000-0008-0000-0200-0000D3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8" name="TextBox 467">
          <a:extLst>
            <a:ext uri="{FF2B5EF4-FFF2-40B4-BE49-F238E27FC236}">
              <a16:creationId xmlns:a16="http://schemas.microsoft.com/office/drawing/2014/main" id="{00000000-0008-0000-0200-0000D4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69" name="TextBox 468">
          <a:extLst>
            <a:ext uri="{FF2B5EF4-FFF2-40B4-BE49-F238E27FC236}">
              <a16:creationId xmlns:a16="http://schemas.microsoft.com/office/drawing/2014/main" id="{00000000-0008-0000-0200-0000D5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0" name="TextBox 469">
          <a:extLst>
            <a:ext uri="{FF2B5EF4-FFF2-40B4-BE49-F238E27FC236}">
              <a16:creationId xmlns:a16="http://schemas.microsoft.com/office/drawing/2014/main" id="{00000000-0008-0000-0200-0000D6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1" name="TextBox 470">
          <a:extLst>
            <a:ext uri="{FF2B5EF4-FFF2-40B4-BE49-F238E27FC236}">
              <a16:creationId xmlns:a16="http://schemas.microsoft.com/office/drawing/2014/main" id="{00000000-0008-0000-0200-0000D7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2" name="TextBox 471">
          <a:extLst>
            <a:ext uri="{FF2B5EF4-FFF2-40B4-BE49-F238E27FC236}">
              <a16:creationId xmlns:a16="http://schemas.microsoft.com/office/drawing/2014/main" id="{00000000-0008-0000-0200-0000D8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3" name="TextBox 472">
          <a:extLst>
            <a:ext uri="{FF2B5EF4-FFF2-40B4-BE49-F238E27FC236}">
              <a16:creationId xmlns:a16="http://schemas.microsoft.com/office/drawing/2014/main" id="{00000000-0008-0000-0200-0000D9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4" name="TextBox 473">
          <a:extLst>
            <a:ext uri="{FF2B5EF4-FFF2-40B4-BE49-F238E27FC236}">
              <a16:creationId xmlns:a16="http://schemas.microsoft.com/office/drawing/2014/main" id="{00000000-0008-0000-0200-0000DA010000}"/>
            </a:ext>
          </a:extLst>
        </xdr:cNvPr>
        <xdr:cNvSpPr txBox="1"/>
      </xdr:nvSpPr>
      <xdr:spPr>
        <a:xfrm>
          <a:off x="10759440" y="13448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5" name="TextBox 474">
          <a:extLst>
            <a:ext uri="{FF2B5EF4-FFF2-40B4-BE49-F238E27FC236}">
              <a16:creationId xmlns:a16="http://schemas.microsoft.com/office/drawing/2014/main" id="{00000000-0008-0000-0200-0000DB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6" name="TextBox 475">
          <a:extLst>
            <a:ext uri="{FF2B5EF4-FFF2-40B4-BE49-F238E27FC236}">
              <a16:creationId xmlns:a16="http://schemas.microsoft.com/office/drawing/2014/main" id="{00000000-0008-0000-0200-0000DC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7" name="TextBox 476">
          <a:extLst>
            <a:ext uri="{FF2B5EF4-FFF2-40B4-BE49-F238E27FC236}">
              <a16:creationId xmlns:a16="http://schemas.microsoft.com/office/drawing/2014/main" id="{00000000-0008-0000-0200-0000DD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8" name="TextBox 477">
          <a:extLst>
            <a:ext uri="{FF2B5EF4-FFF2-40B4-BE49-F238E27FC236}">
              <a16:creationId xmlns:a16="http://schemas.microsoft.com/office/drawing/2014/main" id="{00000000-0008-0000-0200-0000DE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79" name="TextBox 478">
          <a:extLst>
            <a:ext uri="{FF2B5EF4-FFF2-40B4-BE49-F238E27FC236}">
              <a16:creationId xmlns:a16="http://schemas.microsoft.com/office/drawing/2014/main" id="{00000000-0008-0000-0200-0000DF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0" name="TextBox 479">
          <a:extLst>
            <a:ext uri="{FF2B5EF4-FFF2-40B4-BE49-F238E27FC236}">
              <a16:creationId xmlns:a16="http://schemas.microsoft.com/office/drawing/2014/main" id="{00000000-0008-0000-0200-0000E0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1" name="TextBox 480">
          <a:extLst>
            <a:ext uri="{FF2B5EF4-FFF2-40B4-BE49-F238E27FC236}">
              <a16:creationId xmlns:a16="http://schemas.microsoft.com/office/drawing/2014/main" id="{00000000-0008-0000-0200-0000E1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2" name="TextBox 481">
          <a:extLst>
            <a:ext uri="{FF2B5EF4-FFF2-40B4-BE49-F238E27FC236}">
              <a16:creationId xmlns:a16="http://schemas.microsoft.com/office/drawing/2014/main" id="{00000000-0008-0000-0200-0000E2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3" name="TextBox 482">
          <a:extLst>
            <a:ext uri="{FF2B5EF4-FFF2-40B4-BE49-F238E27FC236}">
              <a16:creationId xmlns:a16="http://schemas.microsoft.com/office/drawing/2014/main" id="{00000000-0008-0000-0200-0000E3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4" name="TextBox 483">
          <a:extLst>
            <a:ext uri="{FF2B5EF4-FFF2-40B4-BE49-F238E27FC236}">
              <a16:creationId xmlns:a16="http://schemas.microsoft.com/office/drawing/2014/main" id="{00000000-0008-0000-0200-0000E4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5" name="TextBox 484">
          <a:extLst>
            <a:ext uri="{FF2B5EF4-FFF2-40B4-BE49-F238E27FC236}">
              <a16:creationId xmlns:a16="http://schemas.microsoft.com/office/drawing/2014/main" id="{00000000-0008-0000-0200-0000E5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6" name="TextBox 485">
          <a:extLst>
            <a:ext uri="{FF2B5EF4-FFF2-40B4-BE49-F238E27FC236}">
              <a16:creationId xmlns:a16="http://schemas.microsoft.com/office/drawing/2014/main" id="{00000000-0008-0000-0200-0000E6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7" name="TextBox 486">
          <a:extLst>
            <a:ext uri="{FF2B5EF4-FFF2-40B4-BE49-F238E27FC236}">
              <a16:creationId xmlns:a16="http://schemas.microsoft.com/office/drawing/2014/main" id="{00000000-0008-0000-0200-0000E7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8" name="TextBox 487">
          <a:extLst>
            <a:ext uri="{FF2B5EF4-FFF2-40B4-BE49-F238E27FC236}">
              <a16:creationId xmlns:a16="http://schemas.microsoft.com/office/drawing/2014/main" id="{00000000-0008-0000-0200-0000E8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89" name="TextBox 488">
          <a:extLst>
            <a:ext uri="{FF2B5EF4-FFF2-40B4-BE49-F238E27FC236}">
              <a16:creationId xmlns:a16="http://schemas.microsoft.com/office/drawing/2014/main" id="{00000000-0008-0000-0200-0000E9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0" name="TextBox 489">
          <a:extLst>
            <a:ext uri="{FF2B5EF4-FFF2-40B4-BE49-F238E27FC236}">
              <a16:creationId xmlns:a16="http://schemas.microsoft.com/office/drawing/2014/main" id="{00000000-0008-0000-0200-0000EA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1" name="TextBox 490">
          <a:extLst>
            <a:ext uri="{FF2B5EF4-FFF2-40B4-BE49-F238E27FC236}">
              <a16:creationId xmlns:a16="http://schemas.microsoft.com/office/drawing/2014/main" id="{00000000-0008-0000-0200-0000EB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2" name="TextBox 491">
          <a:extLst>
            <a:ext uri="{FF2B5EF4-FFF2-40B4-BE49-F238E27FC236}">
              <a16:creationId xmlns:a16="http://schemas.microsoft.com/office/drawing/2014/main" id="{00000000-0008-0000-0200-0000EC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3" name="TextBox 492">
          <a:extLst>
            <a:ext uri="{FF2B5EF4-FFF2-40B4-BE49-F238E27FC236}">
              <a16:creationId xmlns:a16="http://schemas.microsoft.com/office/drawing/2014/main" id="{00000000-0008-0000-0200-0000ED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4" name="TextBox 493">
          <a:extLst>
            <a:ext uri="{FF2B5EF4-FFF2-40B4-BE49-F238E27FC236}">
              <a16:creationId xmlns:a16="http://schemas.microsoft.com/office/drawing/2014/main" id="{00000000-0008-0000-0200-0000EE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5" name="TextBox 494">
          <a:extLst>
            <a:ext uri="{FF2B5EF4-FFF2-40B4-BE49-F238E27FC236}">
              <a16:creationId xmlns:a16="http://schemas.microsoft.com/office/drawing/2014/main" id="{00000000-0008-0000-0200-0000EF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6" name="TextBox 495">
          <a:extLst>
            <a:ext uri="{FF2B5EF4-FFF2-40B4-BE49-F238E27FC236}">
              <a16:creationId xmlns:a16="http://schemas.microsoft.com/office/drawing/2014/main" id="{00000000-0008-0000-0200-0000F0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7" name="TextBox 496">
          <a:extLst>
            <a:ext uri="{FF2B5EF4-FFF2-40B4-BE49-F238E27FC236}">
              <a16:creationId xmlns:a16="http://schemas.microsoft.com/office/drawing/2014/main" id="{00000000-0008-0000-0200-0000F1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8" name="TextBox 497">
          <a:extLst>
            <a:ext uri="{FF2B5EF4-FFF2-40B4-BE49-F238E27FC236}">
              <a16:creationId xmlns:a16="http://schemas.microsoft.com/office/drawing/2014/main" id="{00000000-0008-0000-0200-0000F2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499" name="TextBox 498">
          <a:extLst>
            <a:ext uri="{FF2B5EF4-FFF2-40B4-BE49-F238E27FC236}">
              <a16:creationId xmlns:a16="http://schemas.microsoft.com/office/drawing/2014/main" id="{00000000-0008-0000-0200-0000F3010000}"/>
            </a:ext>
          </a:extLst>
        </xdr:cNvPr>
        <xdr:cNvSpPr txBox="1"/>
      </xdr:nvSpPr>
      <xdr:spPr>
        <a:xfrm>
          <a:off x="10759440" y="134675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0" name="TextBox 499">
          <a:extLst>
            <a:ext uri="{FF2B5EF4-FFF2-40B4-BE49-F238E27FC236}">
              <a16:creationId xmlns:a16="http://schemas.microsoft.com/office/drawing/2014/main" id="{00000000-0008-0000-0200-0000F4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1" name="TextBox 500">
          <a:extLst>
            <a:ext uri="{FF2B5EF4-FFF2-40B4-BE49-F238E27FC236}">
              <a16:creationId xmlns:a16="http://schemas.microsoft.com/office/drawing/2014/main" id="{00000000-0008-0000-0200-0000F5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2" name="TextBox 501">
          <a:extLst>
            <a:ext uri="{FF2B5EF4-FFF2-40B4-BE49-F238E27FC236}">
              <a16:creationId xmlns:a16="http://schemas.microsoft.com/office/drawing/2014/main" id="{00000000-0008-0000-0200-0000F6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3" name="TextBox 502">
          <a:extLst>
            <a:ext uri="{FF2B5EF4-FFF2-40B4-BE49-F238E27FC236}">
              <a16:creationId xmlns:a16="http://schemas.microsoft.com/office/drawing/2014/main" id="{00000000-0008-0000-0200-0000F7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4" name="TextBox 503">
          <a:extLst>
            <a:ext uri="{FF2B5EF4-FFF2-40B4-BE49-F238E27FC236}">
              <a16:creationId xmlns:a16="http://schemas.microsoft.com/office/drawing/2014/main" id="{00000000-0008-0000-0200-0000F8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5" name="TextBox 504">
          <a:extLst>
            <a:ext uri="{FF2B5EF4-FFF2-40B4-BE49-F238E27FC236}">
              <a16:creationId xmlns:a16="http://schemas.microsoft.com/office/drawing/2014/main" id="{00000000-0008-0000-0200-0000F9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6" name="TextBox 505">
          <a:extLst>
            <a:ext uri="{FF2B5EF4-FFF2-40B4-BE49-F238E27FC236}">
              <a16:creationId xmlns:a16="http://schemas.microsoft.com/office/drawing/2014/main" id="{00000000-0008-0000-0200-0000FA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7" name="TextBox 506">
          <a:extLst>
            <a:ext uri="{FF2B5EF4-FFF2-40B4-BE49-F238E27FC236}">
              <a16:creationId xmlns:a16="http://schemas.microsoft.com/office/drawing/2014/main" id="{00000000-0008-0000-0200-0000FB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8" name="TextBox 507">
          <a:extLst>
            <a:ext uri="{FF2B5EF4-FFF2-40B4-BE49-F238E27FC236}">
              <a16:creationId xmlns:a16="http://schemas.microsoft.com/office/drawing/2014/main" id="{00000000-0008-0000-0200-0000FC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09" name="TextBox 508">
          <a:extLst>
            <a:ext uri="{FF2B5EF4-FFF2-40B4-BE49-F238E27FC236}">
              <a16:creationId xmlns:a16="http://schemas.microsoft.com/office/drawing/2014/main" id="{00000000-0008-0000-0200-0000FD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0" name="TextBox 509">
          <a:extLst>
            <a:ext uri="{FF2B5EF4-FFF2-40B4-BE49-F238E27FC236}">
              <a16:creationId xmlns:a16="http://schemas.microsoft.com/office/drawing/2014/main" id="{00000000-0008-0000-0200-0000FE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1" name="TextBox 510">
          <a:extLst>
            <a:ext uri="{FF2B5EF4-FFF2-40B4-BE49-F238E27FC236}">
              <a16:creationId xmlns:a16="http://schemas.microsoft.com/office/drawing/2014/main" id="{00000000-0008-0000-0200-0000FF01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2" name="TextBox 511">
          <a:extLst>
            <a:ext uri="{FF2B5EF4-FFF2-40B4-BE49-F238E27FC236}">
              <a16:creationId xmlns:a16="http://schemas.microsoft.com/office/drawing/2014/main" id="{00000000-0008-0000-0200-000000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3" name="TextBox 512">
          <a:extLst>
            <a:ext uri="{FF2B5EF4-FFF2-40B4-BE49-F238E27FC236}">
              <a16:creationId xmlns:a16="http://schemas.microsoft.com/office/drawing/2014/main" id="{00000000-0008-0000-0200-000001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4" name="TextBox 513">
          <a:extLst>
            <a:ext uri="{FF2B5EF4-FFF2-40B4-BE49-F238E27FC236}">
              <a16:creationId xmlns:a16="http://schemas.microsoft.com/office/drawing/2014/main" id="{00000000-0008-0000-0200-000002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5" name="TextBox 514">
          <a:extLst>
            <a:ext uri="{FF2B5EF4-FFF2-40B4-BE49-F238E27FC236}">
              <a16:creationId xmlns:a16="http://schemas.microsoft.com/office/drawing/2014/main" id="{00000000-0008-0000-0200-000003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6" name="TextBox 515">
          <a:extLst>
            <a:ext uri="{FF2B5EF4-FFF2-40B4-BE49-F238E27FC236}">
              <a16:creationId xmlns:a16="http://schemas.microsoft.com/office/drawing/2014/main" id="{00000000-0008-0000-0200-000004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7" name="TextBox 516">
          <a:extLst>
            <a:ext uri="{FF2B5EF4-FFF2-40B4-BE49-F238E27FC236}">
              <a16:creationId xmlns:a16="http://schemas.microsoft.com/office/drawing/2014/main" id="{00000000-0008-0000-0200-000005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8" name="TextBox 517">
          <a:extLst>
            <a:ext uri="{FF2B5EF4-FFF2-40B4-BE49-F238E27FC236}">
              <a16:creationId xmlns:a16="http://schemas.microsoft.com/office/drawing/2014/main" id="{00000000-0008-0000-0200-000006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19" name="TextBox 518">
          <a:extLst>
            <a:ext uri="{FF2B5EF4-FFF2-40B4-BE49-F238E27FC236}">
              <a16:creationId xmlns:a16="http://schemas.microsoft.com/office/drawing/2014/main" id="{00000000-0008-0000-0200-000007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0" name="TextBox 519">
          <a:extLst>
            <a:ext uri="{FF2B5EF4-FFF2-40B4-BE49-F238E27FC236}">
              <a16:creationId xmlns:a16="http://schemas.microsoft.com/office/drawing/2014/main" id="{00000000-0008-0000-0200-000008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1" name="TextBox 520">
          <a:extLst>
            <a:ext uri="{FF2B5EF4-FFF2-40B4-BE49-F238E27FC236}">
              <a16:creationId xmlns:a16="http://schemas.microsoft.com/office/drawing/2014/main" id="{00000000-0008-0000-0200-000009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2" name="TextBox 521">
          <a:extLst>
            <a:ext uri="{FF2B5EF4-FFF2-40B4-BE49-F238E27FC236}">
              <a16:creationId xmlns:a16="http://schemas.microsoft.com/office/drawing/2014/main" id="{00000000-0008-0000-0200-00000A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3" name="TextBox 522">
          <a:extLst>
            <a:ext uri="{FF2B5EF4-FFF2-40B4-BE49-F238E27FC236}">
              <a16:creationId xmlns:a16="http://schemas.microsoft.com/office/drawing/2014/main" id="{00000000-0008-0000-0200-00000B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4" name="TextBox 523">
          <a:extLst>
            <a:ext uri="{FF2B5EF4-FFF2-40B4-BE49-F238E27FC236}">
              <a16:creationId xmlns:a16="http://schemas.microsoft.com/office/drawing/2014/main" id="{00000000-0008-0000-0200-00000C020000}"/>
            </a:ext>
          </a:extLst>
        </xdr:cNvPr>
        <xdr:cNvSpPr txBox="1"/>
      </xdr:nvSpPr>
      <xdr:spPr>
        <a:xfrm>
          <a:off x="10759440" y="134866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5" name="TextBox 524">
          <a:extLst>
            <a:ext uri="{FF2B5EF4-FFF2-40B4-BE49-F238E27FC236}">
              <a16:creationId xmlns:a16="http://schemas.microsoft.com/office/drawing/2014/main" id="{00000000-0008-0000-0200-00000D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6" name="TextBox 525">
          <a:extLst>
            <a:ext uri="{FF2B5EF4-FFF2-40B4-BE49-F238E27FC236}">
              <a16:creationId xmlns:a16="http://schemas.microsoft.com/office/drawing/2014/main" id="{00000000-0008-0000-0200-00000E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7" name="TextBox 526">
          <a:extLst>
            <a:ext uri="{FF2B5EF4-FFF2-40B4-BE49-F238E27FC236}">
              <a16:creationId xmlns:a16="http://schemas.microsoft.com/office/drawing/2014/main" id="{00000000-0008-0000-0200-00000F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8" name="TextBox 527">
          <a:extLst>
            <a:ext uri="{FF2B5EF4-FFF2-40B4-BE49-F238E27FC236}">
              <a16:creationId xmlns:a16="http://schemas.microsoft.com/office/drawing/2014/main" id="{00000000-0008-0000-0200-000010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29" name="TextBox 528">
          <a:extLst>
            <a:ext uri="{FF2B5EF4-FFF2-40B4-BE49-F238E27FC236}">
              <a16:creationId xmlns:a16="http://schemas.microsoft.com/office/drawing/2014/main" id="{00000000-0008-0000-0200-000011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0" name="TextBox 529">
          <a:extLst>
            <a:ext uri="{FF2B5EF4-FFF2-40B4-BE49-F238E27FC236}">
              <a16:creationId xmlns:a16="http://schemas.microsoft.com/office/drawing/2014/main" id="{00000000-0008-0000-0200-000012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1" name="TextBox 530">
          <a:extLst>
            <a:ext uri="{FF2B5EF4-FFF2-40B4-BE49-F238E27FC236}">
              <a16:creationId xmlns:a16="http://schemas.microsoft.com/office/drawing/2014/main" id="{00000000-0008-0000-0200-000013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2" name="TextBox 531">
          <a:extLst>
            <a:ext uri="{FF2B5EF4-FFF2-40B4-BE49-F238E27FC236}">
              <a16:creationId xmlns:a16="http://schemas.microsoft.com/office/drawing/2014/main" id="{00000000-0008-0000-0200-000014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3" name="TextBox 532">
          <a:extLst>
            <a:ext uri="{FF2B5EF4-FFF2-40B4-BE49-F238E27FC236}">
              <a16:creationId xmlns:a16="http://schemas.microsoft.com/office/drawing/2014/main" id="{00000000-0008-0000-0200-000015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4" name="TextBox 533">
          <a:extLst>
            <a:ext uri="{FF2B5EF4-FFF2-40B4-BE49-F238E27FC236}">
              <a16:creationId xmlns:a16="http://schemas.microsoft.com/office/drawing/2014/main" id="{00000000-0008-0000-0200-000016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5" name="TextBox 534">
          <a:extLst>
            <a:ext uri="{FF2B5EF4-FFF2-40B4-BE49-F238E27FC236}">
              <a16:creationId xmlns:a16="http://schemas.microsoft.com/office/drawing/2014/main" id="{00000000-0008-0000-0200-000017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6" name="TextBox 535">
          <a:extLst>
            <a:ext uri="{FF2B5EF4-FFF2-40B4-BE49-F238E27FC236}">
              <a16:creationId xmlns:a16="http://schemas.microsoft.com/office/drawing/2014/main" id="{00000000-0008-0000-0200-000018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7" name="TextBox 536">
          <a:extLst>
            <a:ext uri="{FF2B5EF4-FFF2-40B4-BE49-F238E27FC236}">
              <a16:creationId xmlns:a16="http://schemas.microsoft.com/office/drawing/2014/main" id="{00000000-0008-0000-0200-000019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8" name="TextBox 537">
          <a:extLst>
            <a:ext uri="{FF2B5EF4-FFF2-40B4-BE49-F238E27FC236}">
              <a16:creationId xmlns:a16="http://schemas.microsoft.com/office/drawing/2014/main" id="{00000000-0008-0000-0200-00001A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39" name="TextBox 538">
          <a:extLst>
            <a:ext uri="{FF2B5EF4-FFF2-40B4-BE49-F238E27FC236}">
              <a16:creationId xmlns:a16="http://schemas.microsoft.com/office/drawing/2014/main" id="{00000000-0008-0000-0200-00001B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0" name="TextBox 539">
          <a:extLst>
            <a:ext uri="{FF2B5EF4-FFF2-40B4-BE49-F238E27FC236}">
              <a16:creationId xmlns:a16="http://schemas.microsoft.com/office/drawing/2014/main" id="{00000000-0008-0000-0200-00001C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1" name="TextBox 540">
          <a:extLst>
            <a:ext uri="{FF2B5EF4-FFF2-40B4-BE49-F238E27FC236}">
              <a16:creationId xmlns:a16="http://schemas.microsoft.com/office/drawing/2014/main" id="{00000000-0008-0000-0200-00001D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2" name="TextBox 541">
          <a:extLst>
            <a:ext uri="{FF2B5EF4-FFF2-40B4-BE49-F238E27FC236}">
              <a16:creationId xmlns:a16="http://schemas.microsoft.com/office/drawing/2014/main" id="{00000000-0008-0000-0200-00001E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3" name="TextBox 542">
          <a:extLst>
            <a:ext uri="{FF2B5EF4-FFF2-40B4-BE49-F238E27FC236}">
              <a16:creationId xmlns:a16="http://schemas.microsoft.com/office/drawing/2014/main" id="{00000000-0008-0000-0200-00001F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4" name="TextBox 543">
          <a:extLst>
            <a:ext uri="{FF2B5EF4-FFF2-40B4-BE49-F238E27FC236}">
              <a16:creationId xmlns:a16="http://schemas.microsoft.com/office/drawing/2014/main" id="{00000000-0008-0000-0200-000020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5" name="TextBox 544">
          <a:extLst>
            <a:ext uri="{FF2B5EF4-FFF2-40B4-BE49-F238E27FC236}">
              <a16:creationId xmlns:a16="http://schemas.microsoft.com/office/drawing/2014/main" id="{00000000-0008-0000-0200-000021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6" name="TextBox 545">
          <a:extLst>
            <a:ext uri="{FF2B5EF4-FFF2-40B4-BE49-F238E27FC236}">
              <a16:creationId xmlns:a16="http://schemas.microsoft.com/office/drawing/2014/main" id="{00000000-0008-0000-0200-000022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7" name="TextBox 546">
          <a:extLst>
            <a:ext uri="{FF2B5EF4-FFF2-40B4-BE49-F238E27FC236}">
              <a16:creationId xmlns:a16="http://schemas.microsoft.com/office/drawing/2014/main" id="{00000000-0008-0000-0200-000023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8" name="TextBox 547">
          <a:extLst>
            <a:ext uri="{FF2B5EF4-FFF2-40B4-BE49-F238E27FC236}">
              <a16:creationId xmlns:a16="http://schemas.microsoft.com/office/drawing/2014/main" id="{00000000-0008-0000-0200-000024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49" name="TextBox 548">
          <a:extLst>
            <a:ext uri="{FF2B5EF4-FFF2-40B4-BE49-F238E27FC236}">
              <a16:creationId xmlns:a16="http://schemas.microsoft.com/office/drawing/2014/main" id="{00000000-0008-0000-0200-000025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0" name="TextBox 549">
          <a:extLst>
            <a:ext uri="{FF2B5EF4-FFF2-40B4-BE49-F238E27FC236}">
              <a16:creationId xmlns:a16="http://schemas.microsoft.com/office/drawing/2014/main" id="{00000000-0008-0000-0200-000026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1" name="TextBox 550">
          <a:extLst>
            <a:ext uri="{FF2B5EF4-FFF2-40B4-BE49-F238E27FC236}">
              <a16:creationId xmlns:a16="http://schemas.microsoft.com/office/drawing/2014/main" id="{00000000-0008-0000-0200-000027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2" name="TextBox 551">
          <a:extLst>
            <a:ext uri="{FF2B5EF4-FFF2-40B4-BE49-F238E27FC236}">
              <a16:creationId xmlns:a16="http://schemas.microsoft.com/office/drawing/2014/main" id="{00000000-0008-0000-0200-000028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3" name="TextBox 552">
          <a:extLst>
            <a:ext uri="{FF2B5EF4-FFF2-40B4-BE49-F238E27FC236}">
              <a16:creationId xmlns:a16="http://schemas.microsoft.com/office/drawing/2014/main" id="{00000000-0008-0000-0200-000029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4" name="TextBox 553">
          <a:extLst>
            <a:ext uri="{FF2B5EF4-FFF2-40B4-BE49-F238E27FC236}">
              <a16:creationId xmlns:a16="http://schemas.microsoft.com/office/drawing/2014/main" id="{00000000-0008-0000-0200-00002A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5" name="TextBox 554">
          <a:extLst>
            <a:ext uri="{FF2B5EF4-FFF2-40B4-BE49-F238E27FC236}">
              <a16:creationId xmlns:a16="http://schemas.microsoft.com/office/drawing/2014/main" id="{00000000-0008-0000-0200-00002B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6" name="TextBox 555">
          <a:extLst>
            <a:ext uri="{FF2B5EF4-FFF2-40B4-BE49-F238E27FC236}">
              <a16:creationId xmlns:a16="http://schemas.microsoft.com/office/drawing/2014/main" id="{00000000-0008-0000-0200-00002C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7" name="TextBox 556">
          <a:extLst>
            <a:ext uri="{FF2B5EF4-FFF2-40B4-BE49-F238E27FC236}">
              <a16:creationId xmlns:a16="http://schemas.microsoft.com/office/drawing/2014/main" id="{00000000-0008-0000-0200-00002D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8" name="TextBox 557">
          <a:extLst>
            <a:ext uri="{FF2B5EF4-FFF2-40B4-BE49-F238E27FC236}">
              <a16:creationId xmlns:a16="http://schemas.microsoft.com/office/drawing/2014/main" id="{00000000-0008-0000-0200-00002E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59" name="TextBox 558">
          <a:extLst>
            <a:ext uri="{FF2B5EF4-FFF2-40B4-BE49-F238E27FC236}">
              <a16:creationId xmlns:a16="http://schemas.microsoft.com/office/drawing/2014/main" id="{00000000-0008-0000-0200-00002F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0" name="TextBox 559">
          <a:extLst>
            <a:ext uri="{FF2B5EF4-FFF2-40B4-BE49-F238E27FC236}">
              <a16:creationId xmlns:a16="http://schemas.microsoft.com/office/drawing/2014/main" id="{00000000-0008-0000-0200-000030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1" name="TextBox 560">
          <a:extLst>
            <a:ext uri="{FF2B5EF4-FFF2-40B4-BE49-F238E27FC236}">
              <a16:creationId xmlns:a16="http://schemas.microsoft.com/office/drawing/2014/main" id="{00000000-0008-0000-0200-000031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2" name="TextBox 561">
          <a:extLst>
            <a:ext uri="{FF2B5EF4-FFF2-40B4-BE49-F238E27FC236}">
              <a16:creationId xmlns:a16="http://schemas.microsoft.com/office/drawing/2014/main" id="{00000000-0008-0000-0200-000032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3" name="TextBox 562">
          <a:extLst>
            <a:ext uri="{FF2B5EF4-FFF2-40B4-BE49-F238E27FC236}">
              <a16:creationId xmlns:a16="http://schemas.microsoft.com/office/drawing/2014/main" id="{00000000-0008-0000-0200-000033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4" name="TextBox 563">
          <a:extLst>
            <a:ext uri="{FF2B5EF4-FFF2-40B4-BE49-F238E27FC236}">
              <a16:creationId xmlns:a16="http://schemas.microsoft.com/office/drawing/2014/main" id="{00000000-0008-0000-0200-000034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5" name="TextBox 564">
          <a:extLst>
            <a:ext uri="{FF2B5EF4-FFF2-40B4-BE49-F238E27FC236}">
              <a16:creationId xmlns:a16="http://schemas.microsoft.com/office/drawing/2014/main" id="{00000000-0008-0000-0200-000035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6" name="TextBox 565">
          <a:extLst>
            <a:ext uri="{FF2B5EF4-FFF2-40B4-BE49-F238E27FC236}">
              <a16:creationId xmlns:a16="http://schemas.microsoft.com/office/drawing/2014/main" id="{00000000-0008-0000-0200-000036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7" name="TextBox 566">
          <a:extLst>
            <a:ext uri="{FF2B5EF4-FFF2-40B4-BE49-F238E27FC236}">
              <a16:creationId xmlns:a16="http://schemas.microsoft.com/office/drawing/2014/main" id="{00000000-0008-0000-0200-000037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8" name="TextBox 567">
          <a:extLst>
            <a:ext uri="{FF2B5EF4-FFF2-40B4-BE49-F238E27FC236}">
              <a16:creationId xmlns:a16="http://schemas.microsoft.com/office/drawing/2014/main" id="{00000000-0008-0000-0200-000038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69" name="TextBox 568">
          <a:extLst>
            <a:ext uri="{FF2B5EF4-FFF2-40B4-BE49-F238E27FC236}">
              <a16:creationId xmlns:a16="http://schemas.microsoft.com/office/drawing/2014/main" id="{00000000-0008-0000-0200-000039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0" name="TextBox 569">
          <a:extLst>
            <a:ext uri="{FF2B5EF4-FFF2-40B4-BE49-F238E27FC236}">
              <a16:creationId xmlns:a16="http://schemas.microsoft.com/office/drawing/2014/main" id="{00000000-0008-0000-0200-00003A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1" name="TextBox 570">
          <a:extLst>
            <a:ext uri="{FF2B5EF4-FFF2-40B4-BE49-F238E27FC236}">
              <a16:creationId xmlns:a16="http://schemas.microsoft.com/office/drawing/2014/main" id="{00000000-0008-0000-0200-00003B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2" name="TextBox 571">
          <a:extLst>
            <a:ext uri="{FF2B5EF4-FFF2-40B4-BE49-F238E27FC236}">
              <a16:creationId xmlns:a16="http://schemas.microsoft.com/office/drawing/2014/main" id="{00000000-0008-0000-0200-00003C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3" name="TextBox 572">
          <a:extLst>
            <a:ext uri="{FF2B5EF4-FFF2-40B4-BE49-F238E27FC236}">
              <a16:creationId xmlns:a16="http://schemas.microsoft.com/office/drawing/2014/main" id="{00000000-0008-0000-0200-00003D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4" name="TextBox 573">
          <a:extLst>
            <a:ext uri="{FF2B5EF4-FFF2-40B4-BE49-F238E27FC236}">
              <a16:creationId xmlns:a16="http://schemas.microsoft.com/office/drawing/2014/main" id="{00000000-0008-0000-0200-00003E020000}"/>
            </a:ext>
          </a:extLst>
        </xdr:cNvPr>
        <xdr:cNvSpPr txBox="1"/>
      </xdr:nvSpPr>
      <xdr:spPr>
        <a:xfrm>
          <a:off x="10759440" y="135056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5" name="TextBox 574">
          <a:extLst>
            <a:ext uri="{FF2B5EF4-FFF2-40B4-BE49-F238E27FC236}">
              <a16:creationId xmlns:a16="http://schemas.microsoft.com/office/drawing/2014/main" id="{00000000-0008-0000-0200-00003F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6" name="TextBox 575">
          <a:extLst>
            <a:ext uri="{FF2B5EF4-FFF2-40B4-BE49-F238E27FC236}">
              <a16:creationId xmlns:a16="http://schemas.microsoft.com/office/drawing/2014/main" id="{00000000-0008-0000-0200-000040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7" name="TextBox 576">
          <a:extLst>
            <a:ext uri="{FF2B5EF4-FFF2-40B4-BE49-F238E27FC236}">
              <a16:creationId xmlns:a16="http://schemas.microsoft.com/office/drawing/2014/main" id="{00000000-0008-0000-0200-000041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8" name="TextBox 577">
          <a:extLst>
            <a:ext uri="{FF2B5EF4-FFF2-40B4-BE49-F238E27FC236}">
              <a16:creationId xmlns:a16="http://schemas.microsoft.com/office/drawing/2014/main" id="{00000000-0008-0000-0200-000042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79" name="TextBox 578">
          <a:extLst>
            <a:ext uri="{FF2B5EF4-FFF2-40B4-BE49-F238E27FC236}">
              <a16:creationId xmlns:a16="http://schemas.microsoft.com/office/drawing/2014/main" id="{00000000-0008-0000-0200-000043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0" name="TextBox 579">
          <a:extLst>
            <a:ext uri="{FF2B5EF4-FFF2-40B4-BE49-F238E27FC236}">
              <a16:creationId xmlns:a16="http://schemas.microsoft.com/office/drawing/2014/main" id="{00000000-0008-0000-0200-000044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1" name="TextBox 580">
          <a:extLst>
            <a:ext uri="{FF2B5EF4-FFF2-40B4-BE49-F238E27FC236}">
              <a16:creationId xmlns:a16="http://schemas.microsoft.com/office/drawing/2014/main" id="{00000000-0008-0000-0200-000045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2" name="TextBox 581">
          <a:extLst>
            <a:ext uri="{FF2B5EF4-FFF2-40B4-BE49-F238E27FC236}">
              <a16:creationId xmlns:a16="http://schemas.microsoft.com/office/drawing/2014/main" id="{00000000-0008-0000-0200-000046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3" name="TextBox 582">
          <a:extLst>
            <a:ext uri="{FF2B5EF4-FFF2-40B4-BE49-F238E27FC236}">
              <a16:creationId xmlns:a16="http://schemas.microsoft.com/office/drawing/2014/main" id="{00000000-0008-0000-0200-000047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4" name="TextBox 583">
          <a:extLst>
            <a:ext uri="{FF2B5EF4-FFF2-40B4-BE49-F238E27FC236}">
              <a16:creationId xmlns:a16="http://schemas.microsoft.com/office/drawing/2014/main" id="{00000000-0008-0000-0200-000048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5" name="TextBox 584">
          <a:extLst>
            <a:ext uri="{FF2B5EF4-FFF2-40B4-BE49-F238E27FC236}">
              <a16:creationId xmlns:a16="http://schemas.microsoft.com/office/drawing/2014/main" id="{00000000-0008-0000-0200-000049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6" name="TextBox 585">
          <a:extLst>
            <a:ext uri="{FF2B5EF4-FFF2-40B4-BE49-F238E27FC236}">
              <a16:creationId xmlns:a16="http://schemas.microsoft.com/office/drawing/2014/main" id="{00000000-0008-0000-0200-00004A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7" name="TextBox 586">
          <a:extLst>
            <a:ext uri="{FF2B5EF4-FFF2-40B4-BE49-F238E27FC236}">
              <a16:creationId xmlns:a16="http://schemas.microsoft.com/office/drawing/2014/main" id="{00000000-0008-0000-0200-00004B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8" name="TextBox 587">
          <a:extLst>
            <a:ext uri="{FF2B5EF4-FFF2-40B4-BE49-F238E27FC236}">
              <a16:creationId xmlns:a16="http://schemas.microsoft.com/office/drawing/2014/main" id="{00000000-0008-0000-0200-00004C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89" name="TextBox 588">
          <a:extLst>
            <a:ext uri="{FF2B5EF4-FFF2-40B4-BE49-F238E27FC236}">
              <a16:creationId xmlns:a16="http://schemas.microsoft.com/office/drawing/2014/main" id="{00000000-0008-0000-0200-00004D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0" name="TextBox 589">
          <a:extLst>
            <a:ext uri="{FF2B5EF4-FFF2-40B4-BE49-F238E27FC236}">
              <a16:creationId xmlns:a16="http://schemas.microsoft.com/office/drawing/2014/main" id="{00000000-0008-0000-0200-00004E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1" name="TextBox 590">
          <a:extLst>
            <a:ext uri="{FF2B5EF4-FFF2-40B4-BE49-F238E27FC236}">
              <a16:creationId xmlns:a16="http://schemas.microsoft.com/office/drawing/2014/main" id="{00000000-0008-0000-0200-00004F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2" name="TextBox 591">
          <a:extLst>
            <a:ext uri="{FF2B5EF4-FFF2-40B4-BE49-F238E27FC236}">
              <a16:creationId xmlns:a16="http://schemas.microsoft.com/office/drawing/2014/main" id="{00000000-0008-0000-0200-000050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3" name="TextBox 592">
          <a:extLst>
            <a:ext uri="{FF2B5EF4-FFF2-40B4-BE49-F238E27FC236}">
              <a16:creationId xmlns:a16="http://schemas.microsoft.com/office/drawing/2014/main" id="{00000000-0008-0000-0200-000051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4" name="TextBox 593">
          <a:extLst>
            <a:ext uri="{FF2B5EF4-FFF2-40B4-BE49-F238E27FC236}">
              <a16:creationId xmlns:a16="http://schemas.microsoft.com/office/drawing/2014/main" id="{00000000-0008-0000-0200-000052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5" name="TextBox 594">
          <a:extLst>
            <a:ext uri="{FF2B5EF4-FFF2-40B4-BE49-F238E27FC236}">
              <a16:creationId xmlns:a16="http://schemas.microsoft.com/office/drawing/2014/main" id="{00000000-0008-0000-0200-000053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6" name="TextBox 595">
          <a:extLst>
            <a:ext uri="{FF2B5EF4-FFF2-40B4-BE49-F238E27FC236}">
              <a16:creationId xmlns:a16="http://schemas.microsoft.com/office/drawing/2014/main" id="{00000000-0008-0000-0200-000054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7" name="TextBox 596">
          <a:extLst>
            <a:ext uri="{FF2B5EF4-FFF2-40B4-BE49-F238E27FC236}">
              <a16:creationId xmlns:a16="http://schemas.microsoft.com/office/drawing/2014/main" id="{00000000-0008-0000-0200-000055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8" name="TextBox 597">
          <a:extLst>
            <a:ext uri="{FF2B5EF4-FFF2-40B4-BE49-F238E27FC236}">
              <a16:creationId xmlns:a16="http://schemas.microsoft.com/office/drawing/2014/main" id="{00000000-0008-0000-0200-000056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599" name="TextBox 598">
          <a:extLst>
            <a:ext uri="{FF2B5EF4-FFF2-40B4-BE49-F238E27FC236}">
              <a16:creationId xmlns:a16="http://schemas.microsoft.com/office/drawing/2014/main" id="{00000000-0008-0000-0200-000057020000}"/>
            </a:ext>
          </a:extLst>
        </xdr:cNvPr>
        <xdr:cNvSpPr txBox="1"/>
      </xdr:nvSpPr>
      <xdr:spPr>
        <a:xfrm>
          <a:off x="10759440" y="13524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0" name="TextBox 599">
          <a:extLst>
            <a:ext uri="{FF2B5EF4-FFF2-40B4-BE49-F238E27FC236}">
              <a16:creationId xmlns:a16="http://schemas.microsoft.com/office/drawing/2014/main" id="{00000000-0008-0000-0200-000058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1" name="TextBox 600">
          <a:extLst>
            <a:ext uri="{FF2B5EF4-FFF2-40B4-BE49-F238E27FC236}">
              <a16:creationId xmlns:a16="http://schemas.microsoft.com/office/drawing/2014/main" id="{00000000-0008-0000-0200-000059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2" name="TextBox 601">
          <a:extLst>
            <a:ext uri="{FF2B5EF4-FFF2-40B4-BE49-F238E27FC236}">
              <a16:creationId xmlns:a16="http://schemas.microsoft.com/office/drawing/2014/main" id="{00000000-0008-0000-0200-00005A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3" name="TextBox 602">
          <a:extLst>
            <a:ext uri="{FF2B5EF4-FFF2-40B4-BE49-F238E27FC236}">
              <a16:creationId xmlns:a16="http://schemas.microsoft.com/office/drawing/2014/main" id="{00000000-0008-0000-0200-00005B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4" name="TextBox 603">
          <a:extLst>
            <a:ext uri="{FF2B5EF4-FFF2-40B4-BE49-F238E27FC236}">
              <a16:creationId xmlns:a16="http://schemas.microsoft.com/office/drawing/2014/main" id="{00000000-0008-0000-0200-00005C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5" name="TextBox 604">
          <a:extLst>
            <a:ext uri="{FF2B5EF4-FFF2-40B4-BE49-F238E27FC236}">
              <a16:creationId xmlns:a16="http://schemas.microsoft.com/office/drawing/2014/main" id="{00000000-0008-0000-0200-00005D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6" name="TextBox 605">
          <a:extLst>
            <a:ext uri="{FF2B5EF4-FFF2-40B4-BE49-F238E27FC236}">
              <a16:creationId xmlns:a16="http://schemas.microsoft.com/office/drawing/2014/main" id="{00000000-0008-0000-0200-00005E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7" name="TextBox 606">
          <a:extLst>
            <a:ext uri="{FF2B5EF4-FFF2-40B4-BE49-F238E27FC236}">
              <a16:creationId xmlns:a16="http://schemas.microsoft.com/office/drawing/2014/main" id="{00000000-0008-0000-0200-00005F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8" name="TextBox 607">
          <a:extLst>
            <a:ext uri="{FF2B5EF4-FFF2-40B4-BE49-F238E27FC236}">
              <a16:creationId xmlns:a16="http://schemas.microsoft.com/office/drawing/2014/main" id="{00000000-0008-0000-0200-000060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09" name="TextBox 608">
          <a:extLst>
            <a:ext uri="{FF2B5EF4-FFF2-40B4-BE49-F238E27FC236}">
              <a16:creationId xmlns:a16="http://schemas.microsoft.com/office/drawing/2014/main" id="{00000000-0008-0000-0200-000061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0" name="TextBox 609">
          <a:extLst>
            <a:ext uri="{FF2B5EF4-FFF2-40B4-BE49-F238E27FC236}">
              <a16:creationId xmlns:a16="http://schemas.microsoft.com/office/drawing/2014/main" id="{00000000-0008-0000-0200-000062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1" name="TextBox 610">
          <a:extLst>
            <a:ext uri="{FF2B5EF4-FFF2-40B4-BE49-F238E27FC236}">
              <a16:creationId xmlns:a16="http://schemas.microsoft.com/office/drawing/2014/main" id="{00000000-0008-0000-0200-000063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2" name="TextBox 611">
          <a:extLst>
            <a:ext uri="{FF2B5EF4-FFF2-40B4-BE49-F238E27FC236}">
              <a16:creationId xmlns:a16="http://schemas.microsoft.com/office/drawing/2014/main" id="{00000000-0008-0000-0200-000064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3" name="TextBox 612">
          <a:extLst>
            <a:ext uri="{FF2B5EF4-FFF2-40B4-BE49-F238E27FC236}">
              <a16:creationId xmlns:a16="http://schemas.microsoft.com/office/drawing/2014/main" id="{00000000-0008-0000-0200-000065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4" name="TextBox 613">
          <a:extLst>
            <a:ext uri="{FF2B5EF4-FFF2-40B4-BE49-F238E27FC236}">
              <a16:creationId xmlns:a16="http://schemas.microsoft.com/office/drawing/2014/main" id="{00000000-0008-0000-0200-000066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5" name="TextBox 614">
          <a:extLst>
            <a:ext uri="{FF2B5EF4-FFF2-40B4-BE49-F238E27FC236}">
              <a16:creationId xmlns:a16="http://schemas.microsoft.com/office/drawing/2014/main" id="{00000000-0008-0000-0200-000067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6" name="TextBox 615">
          <a:extLst>
            <a:ext uri="{FF2B5EF4-FFF2-40B4-BE49-F238E27FC236}">
              <a16:creationId xmlns:a16="http://schemas.microsoft.com/office/drawing/2014/main" id="{00000000-0008-0000-0200-000068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7" name="TextBox 616">
          <a:extLst>
            <a:ext uri="{FF2B5EF4-FFF2-40B4-BE49-F238E27FC236}">
              <a16:creationId xmlns:a16="http://schemas.microsoft.com/office/drawing/2014/main" id="{00000000-0008-0000-0200-000069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8" name="TextBox 617">
          <a:extLst>
            <a:ext uri="{FF2B5EF4-FFF2-40B4-BE49-F238E27FC236}">
              <a16:creationId xmlns:a16="http://schemas.microsoft.com/office/drawing/2014/main" id="{00000000-0008-0000-0200-00006A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19" name="TextBox 618">
          <a:extLst>
            <a:ext uri="{FF2B5EF4-FFF2-40B4-BE49-F238E27FC236}">
              <a16:creationId xmlns:a16="http://schemas.microsoft.com/office/drawing/2014/main" id="{00000000-0008-0000-0200-00006B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0" name="TextBox 619">
          <a:extLst>
            <a:ext uri="{FF2B5EF4-FFF2-40B4-BE49-F238E27FC236}">
              <a16:creationId xmlns:a16="http://schemas.microsoft.com/office/drawing/2014/main" id="{00000000-0008-0000-0200-00006C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1" name="TextBox 620">
          <a:extLst>
            <a:ext uri="{FF2B5EF4-FFF2-40B4-BE49-F238E27FC236}">
              <a16:creationId xmlns:a16="http://schemas.microsoft.com/office/drawing/2014/main" id="{00000000-0008-0000-0200-00006D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2" name="TextBox 621">
          <a:extLst>
            <a:ext uri="{FF2B5EF4-FFF2-40B4-BE49-F238E27FC236}">
              <a16:creationId xmlns:a16="http://schemas.microsoft.com/office/drawing/2014/main" id="{00000000-0008-0000-0200-00006E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3" name="TextBox 622">
          <a:extLst>
            <a:ext uri="{FF2B5EF4-FFF2-40B4-BE49-F238E27FC236}">
              <a16:creationId xmlns:a16="http://schemas.microsoft.com/office/drawing/2014/main" id="{00000000-0008-0000-0200-00006F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4" name="TextBox 623">
          <a:extLst>
            <a:ext uri="{FF2B5EF4-FFF2-40B4-BE49-F238E27FC236}">
              <a16:creationId xmlns:a16="http://schemas.microsoft.com/office/drawing/2014/main" id="{00000000-0008-0000-0200-000070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5" name="TextBox 624">
          <a:extLst>
            <a:ext uri="{FF2B5EF4-FFF2-40B4-BE49-F238E27FC236}">
              <a16:creationId xmlns:a16="http://schemas.microsoft.com/office/drawing/2014/main" id="{00000000-0008-0000-0200-000071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6" name="TextBox 625">
          <a:extLst>
            <a:ext uri="{FF2B5EF4-FFF2-40B4-BE49-F238E27FC236}">
              <a16:creationId xmlns:a16="http://schemas.microsoft.com/office/drawing/2014/main" id="{00000000-0008-0000-0200-000072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7" name="TextBox 626">
          <a:extLst>
            <a:ext uri="{FF2B5EF4-FFF2-40B4-BE49-F238E27FC236}">
              <a16:creationId xmlns:a16="http://schemas.microsoft.com/office/drawing/2014/main" id="{00000000-0008-0000-0200-000073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8" name="TextBox 627">
          <a:extLst>
            <a:ext uri="{FF2B5EF4-FFF2-40B4-BE49-F238E27FC236}">
              <a16:creationId xmlns:a16="http://schemas.microsoft.com/office/drawing/2014/main" id="{00000000-0008-0000-0200-000074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29" name="TextBox 628">
          <a:extLst>
            <a:ext uri="{FF2B5EF4-FFF2-40B4-BE49-F238E27FC236}">
              <a16:creationId xmlns:a16="http://schemas.microsoft.com/office/drawing/2014/main" id="{00000000-0008-0000-0200-000075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0" name="TextBox 629">
          <a:extLst>
            <a:ext uri="{FF2B5EF4-FFF2-40B4-BE49-F238E27FC236}">
              <a16:creationId xmlns:a16="http://schemas.microsoft.com/office/drawing/2014/main" id="{00000000-0008-0000-0200-000076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1" name="TextBox 630">
          <a:extLst>
            <a:ext uri="{FF2B5EF4-FFF2-40B4-BE49-F238E27FC236}">
              <a16:creationId xmlns:a16="http://schemas.microsoft.com/office/drawing/2014/main" id="{00000000-0008-0000-0200-000077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2" name="TextBox 631">
          <a:extLst>
            <a:ext uri="{FF2B5EF4-FFF2-40B4-BE49-F238E27FC236}">
              <a16:creationId xmlns:a16="http://schemas.microsoft.com/office/drawing/2014/main" id="{00000000-0008-0000-0200-000078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3" name="TextBox 632">
          <a:extLst>
            <a:ext uri="{FF2B5EF4-FFF2-40B4-BE49-F238E27FC236}">
              <a16:creationId xmlns:a16="http://schemas.microsoft.com/office/drawing/2014/main" id="{00000000-0008-0000-0200-000079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4" name="TextBox 633">
          <a:extLst>
            <a:ext uri="{FF2B5EF4-FFF2-40B4-BE49-F238E27FC236}">
              <a16:creationId xmlns:a16="http://schemas.microsoft.com/office/drawing/2014/main" id="{00000000-0008-0000-0200-00007A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5" name="TextBox 634">
          <a:extLst>
            <a:ext uri="{FF2B5EF4-FFF2-40B4-BE49-F238E27FC236}">
              <a16:creationId xmlns:a16="http://schemas.microsoft.com/office/drawing/2014/main" id="{00000000-0008-0000-0200-00007B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6" name="TextBox 635">
          <a:extLst>
            <a:ext uri="{FF2B5EF4-FFF2-40B4-BE49-F238E27FC236}">
              <a16:creationId xmlns:a16="http://schemas.microsoft.com/office/drawing/2014/main" id="{00000000-0008-0000-0200-00007C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7" name="TextBox 636">
          <a:extLst>
            <a:ext uri="{FF2B5EF4-FFF2-40B4-BE49-F238E27FC236}">
              <a16:creationId xmlns:a16="http://schemas.microsoft.com/office/drawing/2014/main" id="{00000000-0008-0000-0200-00007D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8" name="TextBox 637">
          <a:extLst>
            <a:ext uri="{FF2B5EF4-FFF2-40B4-BE49-F238E27FC236}">
              <a16:creationId xmlns:a16="http://schemas.microsoft.com/office/drawing/2014/main" id="{00000000-0008-0000-0200-00007E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39" name="TextBox 638">
          <a:extLst>
            <a:ext uri="{FF2B5EF4-FFF2-40B4-BE49-F238E27FC236}">
              <a16:creationId xmlns:a16="http://schemas.microsoft.com/office/drawing/2014/main" id="{00000000-0008-0000-0200-00007F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0" name="TextBox 639">
          <a:extLst>
            <a:ext uri="{FF2B5EF4-FFF2-40B4-BE49-F238E27FC236}">
              <a16:creationId xmlns:a16="http://schemas.microsoft.com/office/drawing/2014/main" id="{00000000-0008-0000-0200-000080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1" name="TextBox 640">
          <a:extLst>
            <a:ext uri="{FF2B5EF4-FFF2-40B4-BE49-F238E27FC236}">
              <a16:creationId xmlns:a16="http://schemas.microsoft.com/office/drawing/2014/main" id="{00000000-0008-0000-0200-000081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2" name="TextBox 641">
          <a:extLst>
            <a:ext uri="{FF2B5EF4-FFF2-40B4-BE49-F238E27FC236}">
              <a16:creationId xmlns:a16="http://schemas.microsoft.com/office/drawing/2014/main" id="{00000000-0008-0000-0200-000082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3" name="TextBox 642">
          <a:extLst>
            <a:ext uri="{FF2B5EF4-FFF2-40B4-BE49-F238E27FC236}">
              <a16:creationId xmlns:a16="http://schemas.microsoft.com/office/drawing/2014/main" id="{00000000-0008-0000-0200-000083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4" name="TextBox 643">
          <a:extLst>
            <a:ext uri="{FF2B5EF4-FFF2-40B4-BE49-F238E27FC236}">
              <a16:creationId xmlns:a16="http://schemas.microsoft.com/office/drawing/2014/main" id="{00000000-0008-0000-0200-000084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5" name="TextBox 644">
          <a:extLst>
            <a:ext uri="{FF2B5EF4-FFF2-40B4-BE49-F238E27FC236}">
              <a16:creationId xmlns:a16="http://schemas.microsoft.com/office/drawing/2014/main" id="{00000000-0008-0000-0200-000085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6" name="TextBox 645">
          <a:extLst>
            <a:ext uri="{FF2B5EF4-FFF2-40B4-BE49-F238E27FC236}">
              <a16:creationId xmlns:a16="http://schemas.microsoft.com/office/drawing/2014/main" id="{00000000-0008-0000-0200-000086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7" name="TextBox 646">
          <a:extLst>
            <a:ext uri="{FF2B5EF4-FFF2-40B4-BE49-F238E27FC236}">
              <a16:creationId xmlns:a16="http://schemas.microsoft.com/office/drawing/2014/main" id="{00000000-0008-0000-0200-000087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8" name="TextBox 647">
          <a:extLst>
            <a:ext uri="{FF2B5EF4-FFF2-40B4-BE49-F238E27FC236}">
              <a16:creationId xmlns:a16="http://schemas.microsoft.com/office/drawing/2014/main" id="{00000000-0008-0000-0200-000088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49" name="TextBox 648">
          <a:extLst>
            <a:ext uri="{FF2B5EF4-FFF2-40B4-BE49-F238E27FC236}">
              <a16:creationId xmlns:a16="http://schemas.microsoft.com/office/drawing/2014/main" id="{00000000-0008-0000-0200-000089020000}"/>
            </a:ext>
          </a:extLst>
        </xdr:cNvPr>
        <xdr:cNvSpPr txBox="1"/>
      </xdr:nvSpPr>
      <xdr:spPr>
        <a:xfrm>
          <a:off x="10759440" y="13543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0" name="TextBox 649">
          <a:extLst>
            <a:ext uri="{FF2B5EF4-FFF2-40B4-BE49-F238E27FC236}">
              <a16:creationId xmlns:a16="http://schemas.microsoft.com/office/drawing/2014/main" id="{00000000-0008-0000-0200-00008A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1" name="TextBox 650">
          <a:extLst>
            <a:ext uri="{FF2B5EF4-FFF2-40B4-BE49-F238E27FC236}">
              <a16:creationId xmlns:a16="http://schemas.microsoft.com/office/drawing/2014/main" id="{00000000-0008-0000-0200-00008B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2" name="TextBox 651">
          <a:extLst>
            <a:ext uri="{FF2B5EF4-FFF2-40B4-BE49-F238E27FC236}">
              <a16:creationId xmlns:a16="http://schemas.microsoft.com/office/drawing/2014/main" id="{00000000-0008-0000-0200-00008C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3" name="TextBox 652">
          <a:extLst>
            <a:ext uri="{FF2B5EF4-FFF2-40B4-BE49-F238E27FC236}">
              <a16:creationId xmlns:a16="http://schemas.microsoft.com/office/drawing/2014/main" id="{00000000-0008-0000-0200-00008D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4" name="TextBox 653">
          <a:extLst>
            <a:ext uri="{FF2B5EF4-FFF2-40B4-BE49-F238E27FC236}">
              <a16:creationId xmlns:a16="http://schemas.microsoft.com/office/drawing/2014/main" id="{00000000-0008-0000-0200-00008E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5" name="TextBox 654">
          <a:extLst>
            <a:ext uri="{FF2B5EF4-FFF2-40B4-BE49-F238E27FC236}">
              <a16:creationId xmlns:a16="http://schemas.microsoft.com/office/drawing/2014/main" id="{00000000-0008-0000-0200-00008F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6" name="TextBox 655">
          <a:extLst>
            <a:ext uri="{FF2B5EF4-FFF2-40B4-BE49-F238E27FC236}">
              <a16:creationId xmlns:a16="http://schemas.microsoft.com/office/drawing/2014/main" id="{00000000-0008-0000-0200-000090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7" name="TextBox 656">
          <a:extLst>
            <a:ext uri="{FF2B5EF4-FFF2-40B4-BE49-F238E27FC236}">
              <a16:creationId xmlns:a16="http://schemas.microsoft.com/office/drawing/2014/main" id="{00000000-0008-0000-0200-000091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8" name="TextBox 657">
          <a:extLst>
            <a:ext uri="{FF2B5EF4-FFF2-40B4-BE49-F238E27FC236}">
              <a16:creationId xmlns:a16="http://schemas.microsoft.com/office/drawing/2014/main" id="{00000000-0008-0000-0200-000092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59" name="TextBox 658">
          <a:extLst>
            <a:ext uri="{FF2B5EF4-FFF2-40B4-BE49-F238E27FC236}">
              <a16:creationId xmlns:a16="http://schemas.microsoft.com/office/drawing/2014/main" id="{00000000-0008-0000-0200-000093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0" name="TextBox 659">
          <a:extLst>
            <a:ext uri="{FF2B5EF4-FFF2-40B4-BE49-F238E27FC236}">
              <a16:creationId xmlns:a16="http://schemas.microsoft.com/office/drawing/2014/main" id="{00000000-0008-0000-0200-000094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1" name="TextBox 660">
          <a:extLst>
            <a:ext uri="{FF2B5EF4-FFF2-40B4-BE49-F238E27FC236}">
              <a16:creationId xmlns:a16="http://schemas.microsoft.com/office/drawing/2014/main" id="{00000000-0008-0000-0200-000095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2" name="TextBox 661">
          <a:extLst>
            <a:ext uri="{FF2B5EF4-FFF2-40B4-BE49-F238E27FC236}">
              <a16:creationId xmlns:a16="http://schemas.microsoft.com/office/drawing/2014/main" id="{00000000-0008-0000-0200-000096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3" name="TextBox 662">
          <a:extLst>
            <a:ext uri="{FF2B5EF4-FFF2-40B4-BE49-F238E27FC236}">
              <a16:creationId xmlns:a16="http://schemas.microsoft.com/office/drawing/2014/main" id="{00000000-0008-0000-0200-000097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4" name="TextBox 663">
          <a:extLst>
            <a:ext uri="{FF2B5EF4-FFF2-40B4-BE49-F238E27FC236}">
              <a16:creationId xmlns:a16="http://schemas.microsoft.com/office/drawing/2014/main" id="{00000000-0008-0000-0200-000098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5" name="TextBox 664">
          <a:extLst>
            <a:ext uri="{FF2B5EF4-FFF2-40B4-BE49-F238E27FC236}">
              <a16:creationId xmlns:a16="http://schemas.microsoft.com/office/drawing/2014/main" id="{00000000-0008-0000-0200-000099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6" name="TextBox 665">
          <a:extLst>
            <a:ext uri="{FF2B5EF4-FFF2-40B4-BE49-F238E27FC236}">
              <a16:creationId xmlns:a16="http://schemas.microsoft.com/office/drawing/2014/main" id="{00000000-0008-0000-0200-00009A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7" name="TextBox 666">
          <a:extLst>
            <a:ext uri="{FF2B5EF4-FFF2-40B4-BE49-F238E27FC236}">
              <a16:creationId xmlns:a16="http://schemas.microsoft.com/office/drawing/2014/main" id="{00000000-0008-0000-0200-00009B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8" name="TextBox 667">
          <a:extLst>
            <a:ext uri="{FF2B5EF4-FFF2-40B4-BE49-F238E27FC236}">
              <a16:creationId xmlns:a16="http://schemas.microsoft.com/office/drawing/2014/main" id="{00000000-0008-0000-0200-00009C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69" name="TextBox 668">
          <a:extLst>
            <a:ext uri="{FF2B5EF4-FFF2-40B4-BE49-F238E27FC236}">
              <a16:creationId xmlns:a16="http://schemas.microsoft.com/office/drawing/2014/main" id="{00000000-0008-0000-0200-00009D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0" name="TextBox 669">
          <a:extLst>
            <a:ext uri="{FF2B5EF4-FFF2-40B4-BE49-F238E27FC236}">
              <a16:creationId xmlns:a16="http://schemas.microsoft.com/office/drawing/2014/main" id="{00000000-0008-0000-0200-00009E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1" name="TextBox 670">
          <a:extLst>
            <a:ext uri="{FF2B5EF4-FFF2-40B4-BE49-F238E27FC236}">
              <a16:creationId xmlns:a16="http://schemas.microsoft.com/office/drawing/2014/main" id="{00000000-0008-0000-0200-00009F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2" name="TextBox 671">
          <a:extLst>
            <a:ext uri="{FF2B5EF4-FFF2-40B4-BE49-F238E27FC236}">
              <a16:creationId xmlns:a16="http://schemas.microsoft.com/office/drawing/2014/main" id="{00000000-0008-0000-0200-0000A0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3" name="TextBox 672">
          <a:extLst>
            <a:ext uri="{FF2B5EF4-FFF2-40B4-BE49-F238E27FC236}">
              <a16:creationId xmlns:a16="http://schemas.microsoft.com/office/drawing/2014/main" id="{00000000-0008-0000-0200-0000A1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4" name="TextBox 673">
          <a:extLst>
            <a:ext uri="{FF2B5EF4-FFF2-40B4-BE49-F238E27FC236}">
              <a16:creationId xmlns:a16="http://schemas.microsoft.com/office/drawing/2014/main" id="{00000000-0008-0000-0200-0000A2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5" name="TextBox 674">
          <a:extLst>
            <a:ext uri="{FF2B5EF4-FFF2-40B4-BE49-F238E27FC236}">
              <a16:creationId xmlns:a16="http://schemas.microsoft.com/office/drawing/2014/main" id="{00000000-0008-0000-0200-0000A3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6" name="TextBox 675">
          <a:extLst>
            <a:ext uri="{FF2B5EF4-FFF2-40B4-BE49-F238E27FC236}">
              <a16:creationId xmlns:a16="http://schemas.microsoft.com/office/drawing/2014/main" id="{00000000-0008-0000-0200-0000A4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7" name="TextBox 676">
          <a:extLst>
            <a:ext uri="{FF2B5EF4-FFF2-40B4-BE49-F238E27FC236}">
              <a16:creationId xmlns:a16="http://schemas.microsoft.com/office/drawing/2014/main" id="{00000000-0008-0000-0200-0000A5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8" name="TextBox 677">
          <a:extLst>
            <a:ext uri="{FF2B5EF4-FFF2-40B4-BE49-F238E27FC236}">
              <a16:creationId xmlns:a16="http://schemas.microsoft.com/office/drawing/2014/main" id="{00000000-0008-0000-0200-0000A6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79" name="TextBox 678">
          <a:extLst>
            <a:ext uri="{FF2B5EF4-FFF2-40B4-BE49-F238E27FC236}">
              <a16:creationId xmlns:a16="http://schemas.microsoft.com/office/drawing/2014/main" id="{00000000-0008-0000-0200-0000A7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0" name="TextBox 679">
          <a:extLst>
            <a:ext uri="{FF2B5EF4-FFF2-40B4-BE49-F238E27FC236}">
              <a16:creationId xmlns:a16="http://schemas.microsoft.com/office/drawing/2014/main" id="{00000000-0008-0000-0200-0000A8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1" name="TextBox 680">
          <a:extLst>
            <a:ext uri="{FF2B5EF4-FFF2-40B4-BE49-F238E27FC236}">
              <a16:creationId xmlns:a16="http://schemas.microsoft.com/office/drawing/2014/main" id="{00000000-0008-0000-0200-0000A9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2" name="TextBox 681">
          <a:extLst>
            <a:ext uri="{FF2B5EF4-FFF2-40B4-BE49-F238E27FC236}">
              <a16:creationId xmlns:a16="http://schemas.microsoft.com/office/drawing/2014/main" id="{00000000-0008-0000-0200-0000AA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3" name="TextBox 682">
          <a:extLst>
            <a:ext uri="{FF2B5EF4-FFF2-40B4-BE49-F238E27FC236}">
              <a16:creationId xmlns:a16="http://schemas.microsoft.com/office/drawing/2014/main" id="{00000000-0008-0000-0200-0000AB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4" name="TextBox 683">
          <a:extLst>
            <a:ext uri="{FF2B5EF4-FFF2-40B4-BE49-F238E27FC236}">
              <a16:creationId xmlns:a16="http://schemas.microsoft.com/office/drawing/2014/main" id="{00000000-0008-0000-0200-0000AC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5" name="TextBox 684">
          <a:extLst>
            <a:ext uri="{FF2B5EF4-FFF2-40B4-BE49-F238E27FC236}">
              <a16:creationId xmlns:a16="http://schemas.microsoft.com/office/drawing/2014/main" id="{00000000-0008-0000-0200-0000AD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6" name="TextBox 685">
          <a:extLst>
            <a:ext uri="{FF2B5EF4-FFF2-40B4-BE49-F238E27FC236}">
              <a16:creationId xmlns:a16="http://schemas.microsoft.com/office/drawing/2014/main" id="{00000000-0008-0000-0200-0000AE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7" name="TextBox 686">
          <a:extLst>
            <a:ext uri="{FF2B5EF4-FFF2-40B4-BE49-F238E27FC236}">
              <a16:creationId xmlns:a16="http://schemas.microsoft.com/office/drawing/2014/main" id="{00000000-0008-0000-0200-0000AF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8" name="TextBox 687">
          <a:extLst>
            <a:ext uri="{FF2B5EF4-FFF2-40B4-BE49-F238E27FC236}">
              <a16:creationId xmlns:a16="http://schemas.microsoft.com/office/drawing/2014/main" id="{00000000-0008-0000-0200-0000B0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89" name="TextBox 688">
          <a:extLst>
            <a:ext uri="{FF2B5EF4-FFF2-40B4-BE49-F238E27FC236}">
              <a16:creationId xmlns:a16="http://schemas.microsoft.com/office/drawing/2014/main" id="{00000000-0008-0000-0200-0000B1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0" name="TextBox 689">
          <a:extLst>
            <a:ext uri="{FF2B5EF4-FFF2-40B4-BE49-F238E27FC236}">
              <a16:creationId xmlns:a16="http://schemas.microsoft.com/office/drawing/2014/main" id="{00000000-0008-0000-0200-0000B2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1" name="TextBox 690">
          <a:extLst>
            <a:ext uri="{FF2B5EF4-FFF2-40B4-BE49-F238E27FC236}">
              <a16:creationId xmlns:a16="http://schemas.microsoft.com/office/drawing/2014/main" id="{00000000-0008-0000-0200-0000B3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2" name="TextBox 691">
          <a:extLst>
            <a:ext uri="{FF2B5EF4-FFF2-40B4-BE49-F238E27FC236}">
              <a16:creationId xmlns:a16="http://schemas.microsoft.com/office/drawing/2014/main" id="{00000000-0008-0000-0200-0000B4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3" name="TextBox 692">
          <a:extLst>
            <a:ext uri="{FF2B5EF4-FFF2-40B4-BE49-F238E27FC236}">
              <a16:creationId xmlns:a16="http://schemas.microsoft.com/office/drawing/2014/main" id="{00000000-0008-0000-0200-0000B5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4" name="TextBox 693">
          <a:extLst>
            <a:ext uri="{FF2B5EF4-FFF2-40B4-BE49-F238E27FC236}">
              <a16:creationId xmlns:a16="http://schemas.microsoft.com/office/drawing/2014/main" id="{00000000-0008-0000-0200-0000B6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5" name="TextBox 694">
          <a:extLst>
            <a:ext uri="{FF2B5EF4-FFF2-40B4-BE49-F238E27FC236}">
              <a16:creationId xmlns:a16="http://schemas.microsoft.com/office/drawing/2014/main" id="{00000000-0008-0000-0200-0000B7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6" name="TextBox 695">
          <a:extLst>
            <a:ext uri="{FF2B5EF4-FFF2-40B4-BE49-F238E27FC236}">
              <a16:creationId xmlns:a16="http://schemas.microsoft.com/office/drawing/2014/main" id="{00000000-0008-0000-0200-0000B8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7" name="TextBox 696">
          <a:extLst>
            <a:ext uri="{FF2B5EF4-FFF2-40B4-BE49-F238E27FC236}">
              <a16:creationId xmlns:a16="http://schemas.microsoft.com/office/drawing/2014/main" id="{00000000-0008-0000-0200-0000B9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8" name="TextBox 697">
          <a:extLst>
            <a:ext uri="{FF2B5EF4-FFF2-40B4-BE49-F238E27FC236}">
              <a16:creationId xmlns:a16="http://schemas.microsoft.com/office/drawing/2014/main" id="{00000000-0008-0000-0200-0000BA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699" name="TextBox 698">
          <a:extLst>
            <a:ext uri="{FF2B5EF4-FFF2-40B4-BE49-F238E27FC236}">
              <a16:creationId xmlns:a16="http://schemas.microsoft.com/office/drawing/2014/main" id="{00000000-0008-0000-0200-0000BB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0" name="TextBox 699">
          <a:extLst>
            <a:ext uri="{FF2B5EF4-FFF2-40B4-BE49-F238E27FC236}">
              <a16:creationId xmlns:a16="http://schemas.microsoft.com/office/drawing/2014/main" id="{00000000-0008-0000-0200-0000BC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1" name="TextBox 700">
          <a:extLst>
            <a:ext uri="{FF2B5EF4-FFF2-40B4-BE49-F238E27FC236}">
              <a16:creationId xmlns:a16="http://schemas.microsoft.com/office/drawing/2014/main" id="{00000000-0008-0000-0200-0000BD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2" name="TextBox 701">
          <a:extLst>
            <a:ext uri="{FF2B5EF4-FFF2-40B4-BE49-F238E27FC236}">
              <a16:creationId xmlns:a16="http://schemas.microsoft.com/office/drawing/2014/main" id="{00000000-0008-0000-0200-0000BE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3" name="TextBox 702">
          <a:extLst>
            <a:ext uri="{FF2B5EF4-FFF2-40B4-BE49-F238E27FC236}">
              <a16:creationId xmlns:a16="http://schemas.microsoft.com/office/drawing/2014/main" id="{00000000-0008-0000-0200-0000BF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4" name="TextBox 703">
          <a:extLst>
            <a:ext uri="{FF2B5EF4-FFF2-40B4-BE49-F238E27FC236}">
              <a16:creationId xmlns:a16="http://schemas.microsoft.com/office/drawing/2014/main" id="{00000000-0008-0000-0200-0000C0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5" name="TextBox 704">
          <a:extLst>
            <a:ext uri="{FF2B5EF4-FFF2-40B4-BE49-F238E27FC236}">
              <a16:creationId xmlns:a16="http://schemas.microsoft.com/office/drawing/2014/main" id="{00000000-0008-0000-0200-0000C1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6" name="TextBox 705">
          <a:extLst>
            <a:ext uri="{FF2B5EF4-FFF2-40B4-BE49-F238E27FC236}">
              <a16:creationId xmlns:a16="http://schemas.microsoft.com/office/drawing/2014/main" id="{00000000-0008-0000-0200-0000C2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7" name="TextBox 706">
          <a:extLst>
            <a:ext uri="{FF2B5EF4-FFF2-40B4-BE49-F238E27FC236}">
              <a16:creationId xmlns:a16="http://schemas.microsoft.com/office/drawing/2014/main" id="{00000000-0008-0000-0200-0000C3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8" name="TextBox 707">
          <a:extLst>
            <a:ext uri="{FF2B5EF4-FFF2-40B4-BE49-F238E27FC236}">
              <a16:creationId xmlns:a16="http://schemas.microsoft.com/office/drawing/2014/main" id="{00000000-0008-0000-0200-0000C4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09" name="TextBox 708">
          <a:extLst>
            <a:ext uri="{FF2B5EF4-FFF2-40B4-BE49-F238E27FC236}">
              <a16:creationId xmlns:a16="http://schemas.microsoft.com/office/drawing/2014/main" id="{00000000-0008-0000-0200-0000C5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0" name="TextBox 709">
          <a:extLst>
            <a:ext uri="{FF2B5EF4-FFF2-40B4-BE49-F238E27FC236}">
              <a16:creationId xmlns:a16="http://schemas.microsoft.com/office/drawing/2014/main" id="{00000000-0008-0000-0200-0000C6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1" name="TextBox 710">
          <a:extLst>
            <a:ext uri="{FF2B5EF4-FFF2-40B4-BE49-F238E27FC236}">
              <a16:creationId xmlns:a16="http://schemas.microsoft.com/office/drawing/2014/main" id="{00000000-0008-0000-0200-0000C7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2" name="TextBox 711">
          <a:extLst>
            <a:ext uri="{FF2B5EF4-FFF2-40B4-BE49-F238E27FC236}">
              <a16:creationId xmlns:a16="http://schemas.microsoft.com/office/drawing/2014/main" id="{00000000-0008-0000-0200-0000C8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3" name="TextBox 712">
          <a:extLst>
            <a:ext uri="{FF2B5EF4-FFF2-40B4-BE49-F238E27FC236}">
              <a16:creationId xmlns:a16="http://schemas.microsoft.com/office/drawing/2014/main" id="{00000000-0008-0000-0200-0000C9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4" name="TextBox 713">
          <a:extLst>
            <a:ext uri="{FF2B5EF4-FFF2-40B4-BE49-F238E27FC236}">
              <a16:creationId xmlns:a16="http://schemas.microsoft.com/office/drawing/2014/main" id="{00000000-0008-0000-0200-0000CA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5" name="TextBox 714">
          <a:extLst>
            <a:ext uri="{FF2B5EF4-FFF2-40B4-BE49-F238E27FC236}">
              <a16:creationId xmlns:a16="http://schemas.microsoft.com/office/drawing/2014/main" id="{00000000-0008-0000-0200-0000CB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6" name="TextBox 715">
          <a:extLst>
            <a:ext uri="{FF2B5EF4-FFF2-40B4-BE49-F238E27FC236}">
              <a16:creationId xmlns:a16="http://schemas.microsoft.com/office/drawing/2014/main" id="{00000000-0008-0000-0200-0000CC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7" name="TextBox 716">
          <a:extLst>
            <a:ext uri="{FF2B5EF4-FFF2-40B4-BE49-F238E27FC236}">
              <a16:creationId xmlns:a16="http://schemas.microsoft.com/office/drawing/2014/main" id="{00000000-0008-0000-0200-0000CD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8" name="TextBox 717">
          <a:extLst>
            <a:ext uri="{FF2B5EF4-FFF2-40B4-BE49-F238E27FC236}">
              <a16:creationId xmlns:a16="http://schemas.microsoft.com/office/drawing/2014/main" id="{00000000-0008-0000-0200-0000CE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19" name="TextBox 718">
          <a:extLst>
            <a:ext uri="{FF2B5EF4-FFF2-40B4-BE49-F238E27FC236}">
              <a16:creationId xmlns:a16="http://schemas.microsoft.com/office/drawing/2014/main" id="{00000000-0008-0000-0200-0000CF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0" name="TextBox 719">
          <a:extLst>
            <a:ext uri="{FF2B5EF4-FFF2-40B4-BE49-F238E27FC236}">
              <a16:creationId xmlns:a16="http://schemas.microsoft.com/office/drawing/2014/main" id="{00000000-0008-0000-0200-0000D0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1" name="TextBox 720">
          <a:extLst>
            <a:ext uri="{FF2B5EF4-FFF2-40B4-BE49-F238E27FC236}">
              <a16:creationId xmlns:a16="http://schemas.microsoft.com/office/drawing/2014/main" id="{00000000-0008-0000-0200-0000D1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2" name="TextBox 721">
          <a:extLst>
            <a:ext uri="{FF2B5EF4-FFF2-40B4-BE49-F238E27FC236}">
              <a16:creationId xmlns:a16="http://schemas.microsoft.com/office/drawing/2014/main" id="{00000000-0008-0000-0200-0000D2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3" name="TextBox 722">
          <a:extLst>
            <a:ext uri="{FF2B5EF4-FFF2-40B4-BE49-F238E27FC236}">
              <a16:creationId xmlns:a16="http://schemas.microsoft.com/office/drawing/2014/main" id="{00000000-0008-0000-0200-0000D3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4" name="TextBox 723">
          <a:extLst>
            <a:ext uri="{FF2B5EF4-FFF2-40B4-BE49-F238E27FC236}">
              <a16:creationId xmlns:a16="http://schemas.microsoft.com/office/drawing/2014/main" id="{00000000-0008-0000-0200-0000D4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5" name="TextBox 724">
          <a:extLst>
            <a:ext uri="{FF2B5EF4-FFF2-40B4-BE49-F238E27FC236}">
              <a16:creationId xmlns:a16="http://schemas.microsoft.com/office/drawing/2014/main" id="{00000000-0008-0000-0200-0000D5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6" name="TextBox 725">
          <a:extLst>
            <a:ext uri="{FF2B5EF4-FFF2-40B4-BE49-F238E27FC236}">
              <a16:creationId xmlns:a16="http://schemas.microsoft.com/office/drawing/2014/main" id="{00000000-0008-0000-0200-0000D6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7" name="TextBox 726">
          <a:extLst>
            <a:ext uri="{FF2B5EF4-FFF2-40B4-BE49-F238E27FC236}">
              <a16:creationId xmlns:a16="http://schemas.microsoft.com/office/drawing/2014/main" id="{00000000-0008-0000-0200-0000D7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8" name="TextBox 727">
          <a:extLst>
            <a:ext uri="{FF2B5EF4-FFF2-40B4-BE49-F238E27FC236}">
              <a16:creationId xmlns:a16="http://schemas.microsoft.com/office/drawing/2014/main" id="{00000000-0008-0000-0200-0000D8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29" name="TextBox 728">
          <a:extLst>
            <a:ext uri="{FF2B5EF4-FFF2-40B4-BE49-F238E27FC236}">
              <a16:creationId xmlns:a16="http://schemas.microsoft.com/office/drawing/2014/main" id="{00000000-0008-0000-0200-0000D9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0" name="TextBox 729">
          <a:extLst>
            <a:ext uri="{FF2B5EF4-FFF2-40B4-BE49-F238E27FC236}">
              <a16:creationId xmlns:a16="http://schemas.microsoft.com/office/drawing/2014/main" id="{00000000-0008-0000-0200-0000DA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1" name="TextBox 730">
          <a:extLst>
            <a:ext uri="{FF2B5EF4-FFF2-40B4-BE49-F238E27FC236}">
              <a16:creationId xmlns:a16="http://schemas.microsoft.com/office/drawing/2014/main" id="{00000000-0008-0000-0200-0000DB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2" name="TextBox 731">
          <a:extLst>
            <a:ext uri="{FF2B5EF4-FFF2-40B4-BE49-F238E27FC236}">
              <a16:creationId xmlns:a16="http://schemas.microsoft.com/office/drawing/2014/main" id="{00000000-0008-0000-0200-0000DC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3" name="TextBox 732">
          <a:extLst>
            <a:ext uri="{FF2B5EF4-FFF2-40B4-BE49-F238E27FC236}">
              <a16:creationId xmlns:a16="http://schemas.microsoft.com/office/drawing/2014/main" id="{00000000-0008-0000-0200-0000DD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4" name="TextBox 733">
          <a:extLst>
            <a:ext uri="{FF2B5EF4-FFF2-40B4-BE49-F238E27FC236}">
              <a16:creationId xmlns:a16="http://schemas.microsoft.com/office/drawing/2014/main" id="{00000000-0008-0000-0200-0000DE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5" name="TextBox 734">
          <a:extLst>
            <a:ext uri="{FF2B5EF4-FFF2-40B4-BE49-F238E27FC236}">
              <a16:creationId xmlns:a16="http://schemas.microsoft.com/office/drawing/2014/main" id="{00000000-0008-0000-0200-0000DF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6" name="TextBox 735">
          <a:extLst>
            <a:ext uri="{FF2B5EF4-FFF2-40B4-BE49-F238E27FC236}">
              <a16:creationId xmlns:a16="http://schemas.microsoft.com/office/drawing/2014/main" id="{00000000-0008-0000-0200-0000E0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7" name="TextBox 736">
          <a:extLst>
            <a:ext uri="{FF2B5EF4-FFF2-40B4-BE49-F238E27FC236}">
              <a16:creationId xmlns:a16="http://schemas.microsoft.com/office/drawing/2014/main" id="{00000000-0008-0000-0200-0000E1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8" name="TextBox 737">
          <a:extLst>
            <a:ext uri="{FF2B5EF4-FFF2-40B4-BE49-F238E27FC236}">
              <a16:creationId xmlns:a16="http://schemas.microsoft.com/office/drawing/2014/main" id="{00000000-0008-0000-0200-0000E2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39" name="TextBox 738">
          <a:extLst>
            <a:ext uri="{FF2B5EF4-FFF2-40B4-BE49-F238E27FC236}">
              <a16:creationId xmlns:a16="http://schemas.microsoft.com/office/drawing/2014/main" id="{00000000-0008-0000-0200-0000E3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0" name="TextBox 739">
          <a:extLst>
            <a:ext uri="{FF2B5EF4-FFF2-40B4-BE49-F238E27FC236}">
              <a16:creationId xmlns:a16="http://schemas.microsoft.com/office/drawing/2014/main" id="{00000000-0008-0000-0200-0000E4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1" name="TextBox 740">
          <a:extLst>
            <a:ext uri="{FF2B5EF4-FFF2-40B4-BE49-F238E27FC236}">
              <a16:creationId xmlns:a16="http://schemas.microsoft.com/office/drawing/2014/main" id="{00000000-0008-0000-0200-0000E5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2" name="TextBox 741">
          <a:extLst>
            <a:ext uri="{FF2B5EF4-FFF2-40B4-BE49-F238E27FC236}">
              <a16:creationId xmlns:a16="http://schemas.microsoft.com/office/drawing/2014/main" id="{00000000-0008-0000-0200-0000E6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3" name="TextBox 742">
          <a:extLst>
            <a:ext uri="{FF2B5EF4-FFF2-40B4-BE49-F238E27FC236}">
              <a16:creationId xmlns:a16="http://schemas.microsoft.com/office/drawing/2014/main" id="{00000000-0008-0000-0200-0000E7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4" name="TextBox 743">
          <a:extLst>
            <a:ext uri="{FF2B5EF4-FFF2-40B4-BE49-F238E27FC236}">
              <a16:creationId xmlns:a16="http://schemas.microsoft.com/office/drawing/2014/main" id="{00000000-0008-0000-0200-0000E8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5" name="TextBox 744">
          <a:extLst>
            <a:ext uri="{FF2B5EF4-FFF2-40B4-BE49-F238E27FC236}">
              <a16:creationId xmlns:a16="http://schemas.microsoft.com/office/drawing/2014/main" id="{00000000-0008-0000-0200-0000E9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6" name="TextBox 745">
          <a:extLst>
            <a:ext uri="{FF2B5EF4-FFF2-40B4-BE49-F238E27FC236}">
              <a16:creationId xmlns:a16="http://schemas.microsoft.com/office/drawing/2014/main" id="{00000000-0008-0000-0200-0000EA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7" name="TextBox 746">
          <a:extLst>
            <a:ext uri="{FF2B5EF4-FFF2-40B4-BE49-F238E27FC236}">
              <a16:creationId xmlns:a16="http://schemas.microsoft.com/office/drawing/2014/main" id="{00000000-0008-0000-0200-0000EB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8" name="TextBox 747">
          <a:extLst>
            <a:ext uri="{FF2B5EF4-FFF2-40B4-BE49-F238E27FC236}">
              <a16:creationId xmlns:a16="http://schemas.microsoft.com/office/drawing/2014/main" id="{00000000-0008-0000-0200-0000EC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49" name="TextBox 748">
          <a:extLst>
            <a:ext uri="{FF2B5EF4-FFF2-40B4-BE49-F238E27FC236}">
              <a16:creationId xmlns:a16="http://schemas.microsoft.com/office/drawing/2014/main" id="{00000000-0008-0000-0200-0000ED02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0" name="TextBox 749">
          <a:extLst>
            <a:ext uri="{FF2B5EF4-FFF2-40B4-BE49-F238E27FC236}">
              <a16:creationId xmlns:a16="http://schemas.microsoft.com/office/drawing/2014/main" id="{00000000-0008-0000-0200-0000EE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1" name="TextBox 750">
          <a:extLst>
            <a:ext uri="{FF2B5EF4-FFF2-40B4-BE49-F238E27FC236}">
              <a16:creationId xmlns:a16="http://schemas.microsoft.com/office/drawing/2014/main" id="{00000000-0008-0000-0200-0000EF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2" name="TextBox 751">
          <a:extLst>
            <a:ext uri="{FF2B5EF4-FFF2-40B4-BE49-F238E27FC236}">
              <a16:creationId xmlns:a16="http://schemas.microsoft.com/office/drawing/2014/main" id="{00000000-0008-0000-0200-0000F0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3" name="TextBox 752">
          <a:extLst>
            <a:ext uri="{FF2B5EF4-FFF2-40B4-BE49-F238E27FC236}">
              <a16:creationId xmlns:a16="http://schemas.microsoft.com/office/drawing/2014/main" id="{00000000-0008-0000-0200-0000F1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4" name="TextBox 753">
          <a:extLst>
            <a:ext uri="{FF2B5EF4-FFF2-40B4-BE49-F238E27FC236}">
              <a16:creationId xmlns:a16="http://schemas.microsoft.com/office/drawing/2014/main" id="{00000000-0008-0000-0200-0000F2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5" name="TextBox 754">
          <a:extLst>
            <a:ext uri="{FF2B5EF4-FFF2-40B4-BE49-F238E27FC236}">
              <a16:creationId xmlns:a16="http://schemas.microsoft.com/office/drawing/2014/main" id="{00000000-0008-0000-0200-0000F3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6" name="TextBox 755">
          <a:extLst>
            <a:ext uri="{FF2B5EF4-FFF2-40B4-BE49-F238E27FC236}">
              <a16:creationId xmlns:a16="http://schemas.microsoft.com/office/drawing/2014/main" id="{00000000-0008-0000-0200-0000F4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7" name="TextBox 756">
          <a:extLst>
            <a:ext uri="{FF2B5EF4-FFF2-40B4-BE49-F238E27FC236}">
              <a16:creationId xmlns:a16="http://schemas.microsoft.com/office/drawing/2014/main" id="{00000000-0008-0000-0200-0000F5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8" name="TextBox 757">
          <a:extLst>
            <a:ext uri="{FF2B5EF4-FFF2-40B4-BE49-F238E27FC236}">
              <a16:creationId xmlns:a16="http://schemas.microsoft.com/office/drawing/2014/main" id="{00000000-0008-0000-0200-0000F6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59" name="TextBox 758">
          <a:extLst>
            <a:ext uri="{FF2B5EF4-FFF2-40B4-BE49-F238E27FC236}">
              <a16:creationId xmlns:a16="http://schemas.microsoft.com/office/drawing/2014/main" id="{00000000-0008-0000-0200-0000F7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0" name="TextBox 759">
          <a:extLst>
            <a:ext uri="{FF2B5EF4-FFF2-40B4-BE49-F238E27FC236}">
              <a16:creationId xmlns:a16="http://schemas.microsoft.com/office/drawing/2014/main" id="{00000000-0008-0000-0200-0000F8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1" name="TextBox 760">
          <a:extLst>
            <a:ext uri="{FF2B5EF4-FFF2-40B4-BE49-F238E27FC236}">
              <a16:creationId xmlns:a16="http://schemas.microsoft.com/office/drawing/2014/main" id="{00000000-0008-0000-0200-0000F9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2" name="TextBox 761">
          <a:extLst>
            <a:ext uri="{FF2B5EF4-FFF2-40B4-BE49-F238E27FC236}">
              <a16:creationId xmlns:a16="http://schemas.microsoft.com/office/drawing/2014/main" id="{00000000-0008-0000-0200-0000FA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3" name="TextBox 762">
          <a:extLst>
            <a:ext uri="{FF2B5EF4-FFF2-40B4-BE49-F238E27FC236}">
              <a16:creationId xmlns:a16="http://schemas.microsoft.com/office/drawing/2014/main" id="{00000000-0008-0000-0200-0000FB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4" name="TextBox 763">
          <a:extLst>
            <a:ext uri="{FF2B5EF4-FFF2-40B4-BE49-F238E27FC236}">
              <a16:creationId xmlns:a16="http://schemas.microsoft.com/office/drawing/2014/main" id="{00000000-0008-0000-0200-0000FC020000}"/>
            </a:ext>
          </a:extLst>
        </xdr:cNvPr>
        <xdr:cNvSpPr txBox="1"/>
      </xdr:nvSpPr>
      <xdr:spPr>
        <a:xfrm>
          <a:off x="10759440" y="136009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5" name="TextBox 764">
          <a:extLst>
            <a:ext uri="{FF2B5EF4-FFF2-40B4-BE49-F238E27FC236}">
              <a16:creationId xmlns:a16="http://schemas.microsoft.com/office/drawing/2014/main" id="{00000000-0008-0000-0200-0000FD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6" name="TextBox 765">
          <a:extLst>
            <a:ext uri="{FF2B5EF4-FFF2-40B4-BE49-F238E27FC236}">
              <a16:creationId xmlns:a16="http://schemas.microsoft.com/office/drawing/2014/main" id="{00000000-0008-0000-0200-0000FE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7" name="TextBox 766">
          <a:extLst>
            <a:ext uri="{FF2B5EF4-FFF2-40B4-BE49-F238E27FC236}">
              <a16:creationId xmlns:a16="http://schemas.microsoft.com/office/drawing/2014/main" id="{00000000-0008-0000-0200-0000FF02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8" name="TextBox 767">
          <a:extLst>
            <a:ext uri="{FF2B5EF4-FFF2-40B4-BE49-F238E27FC236}">
              <a16:creationId xmlns:a16="http://schemas.microsoft.com/office/drawing/2014/main" id="{00000000-0008-0000-0200-000000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69" name="TextBox 768">
          <a:extLst>
            <a:ext uri="{FF2B5EF4-FFF2-40B4-BE49-F238E27FC236}">
              <a16:creationId xmlns:a16="http://schemas.microsoft.com/office/drawing/2014/main" id="{00000000-0008-0000-0200-000001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0" name="TextBox 769">
          <a:extLst>
            <a:ext uri="{FF2B5EF4-FFF2-40B4-BE49-F238E27FC236}">
              <a16:creationId xmlns:a16="http://schemas.microsoft.com/office/drawing/2014/main" id="{00000000-0008-0000-0200-000002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1" name="TextBox 770">
          <a:extLst>
            <a:ext uri="{FF2B5EF4-FFF2-40B4-BE49-F238E27FC236}">
              <a16:creationId xmlns:a16="http://schemas.microsoft.com/office/drawing/2014/main" id="{00000000-0008-0000-0200-000003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2" name="TextBox 771">
          <a:extLst>
            <a:ext uri="{FF2B5EF4-FFF2-40B4-BE49-F238E27FC236}">
              <a16:creationId xmlns:a16="http://schemas.microsoft.com/office/drawing/2014/main" id="{00000000-0008-0000-0200-000004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3" name="TextBox 772">
          <a:extLst>
            <a:ext uri="{FF2B5EF4-FFF2-40B4-BE49-F238E27FC236}">
              <a16:creationId xmlns:a16="http://schemas.microsoft.com/office/drawing/2014/main" id="{00000000-0008-0000-0200-000005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4" name="TextBox 773">
          <a:extLst>
            <a:ext uri="{FF2B5EF4-FFF2-40B4-BE49-F238E27FC236}">
              <a16:creationId xmlns:a16="http://schemas.microsoft.com/office/drawing/2014/main" id="{00000000-0008-0000-0200-000006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5" name="TextBox 774">
          <a:extLst>
            <a:ext uri="{FF2B5EF4-FFF2-40B4-BE49-F238E27FC236}">
              <a16:creationId xmlns:a16="http://schemas.microsoft.com/office/drawing/2014/main" id="{00000000-0008-0000-0200-000007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6" name="TextBox 775">
          <a:extLst>
            <a:ext uri="{FF2B5EF4-FFF2-40B4-BE49-F238E27FC236}">
              <a16:creationId xmlns:a16="http://schemas.microsoft.com/office/drawing/2014/main" id="{00000000-0008-0000-0200-000008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7" name="TextBox 776">
          <a:extLst>
            <a:ext uri="{FF2B5EF4-FFF2-40B4-BE49-F238E27FC236}">
              <a16:creationId xmlns:a16="http://schemas.microsoft.com/office/drawing/2014/main" id="{00000000-0008-0000-0200-000009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8" name="TextBox 777">
          <a:extLst>
            <a:ext uri="{FF2B5EF4-FFF2-40B4-BE49-F238E27FC236}">
              <a16:creationId xmlns:a16="http://schemas.microsoft.com/office/drawing/2014/main" id="{00000000-0008-0000-0200-00000A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79" name="TextBox 778">
          <a:extLst>
            <a:ext uri="{FF2B5EF4-FFF2-40B4-BE49-F238E27FC236}">
              <a16:creationId xmlns:a16="http://schemas.microsoft.com/office/drawing/2014/main" id="{00000000-0008-0000-0200-00000B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0" name="TextBox 779">
          <a:extLst>
            <a:ext uri="{FF2B5EF4-FFF2-40B4-BE49-F238E27FC236}">
              <a16:creationId xmlns:a16="http://schemas.microsoft.com/office/drawing/2014/main" id="{00000000-0008-0000-0200-00000C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1" name="TextBox 780">
          <a:extLst>
            <a:ext uri="{FF2B5EF4-FFF2-40B4-BE49-F238E27FC236}">
              <a16:creationId xmlns:a16="http://schemas.microsoft.com/office/drawing/2014/main" id="{00000000-0008-0000-0200-00000D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2" name="TextBox 781">
          <a:extLst>
            <a:ext uri="{FF2B5EF4-FFF2-40B4-BE49-F238E27FC236}">
              <a16:creationId xmlns:a16="http://schemas.microsoft.com/office/drawing/2014/main" id="{00000000-0008-0000-0200-00000E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3" name="TextBox 782">
          <a:extLst>
            <a:ext uri="{FF2B5EF4-FFF2-40B4-BE49-F238E27FC236}">
              <a16:creationId xmlns:a16="http://schemas.microsoft.com/office/drawing/2014/main" id="{00000000-0008-0000-0200-00000F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4" name="TextBox 783">
          <a:extLst>
            <a:ext uri="{FF2B5EF4-FFF2-40B4-BE49-F238E27FC236}">
              <a16:creationId xmlns:a16="http://schemas.microsoft.com/office/drawing/2014/main" id="{00000000-0008-0000-0200-000010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5" name="TextBox 784">
          <a:extLst>
            <a:ext uri="{FF2B5EF4-FFF2-40B4-BE49-F238E27FC236}">
              <a16:creationId xmlns:a16="http://schemas.microsoft.com/office/drawing/2014/main" id="{00000000-0008-0000-0200-000011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6" name="TextBox 785">
          <a:extLst>
            <a:ext uri="{FF2B5EF4-FFF2-40B4-BE49-F238E27FC236}">
              <a16:creationId xmlns:a16="http://schemas.microsoft.com/office/drawing/2014/main" id="{00000000-0008-0000-0200-000012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7" name="TextBox 786">
          <a:extLst>
            <a:ext uri="{FF2B5EF4-FFF2-40B4-BE49-F238E27FC236}">
              <a16:creationId xmlns:a16="http://schemas.microsoft.com/office/drawing/2014/main" id="{00000000-0008-0000-0200-000013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8" name="TextBox 787">
          <a:extLst>
            <a:ext uri="{FF2B5EF4-FFF2-40B4-BE49-F238E27FC236}">
              <a16:creationId xmlns:a16="http://schemas.microsoft.com/office/drawing/2014/main" id="{00000000-0008-0000-0200-000014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89" name="TextBox 788">
          <a:extLst>
            <a:ext uri="{FF2B5EF4-FFF2-40B4-BE49-F238E27FC236}">
              <a16:creationId xmlns:a16="http://schemas.microsoft.com/office/drawing/2014/main" id="{00000000-0008-0000-0200-000015030000}"/>
            </a:ext>
          </a:extLst>
        </xdr:cNvPr>
        <xdr:cNvSpPr txBox="1"/>
      </xdr:nvSpPr>
      <xdr:spPr>
        <a:xfrm>
          <a:off x="10759440" y="135628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0" name="TextBox 789">
          <a:extLst>
            <a:ext uri="{FF2B5EF4-FFF2-40B4-BE49-F238E27FC236}">
              <a16:creationId xmlns:a16="http://schemas.microsoft.com/office/drawing/2014/main" id="{00000000-0008-0000-0200-000016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1" name="TextBox 790">
          <a:extLst>
            <a:ext uri="{FF2B5EF4-FFF2-40B4-BE49-F238E27FC236}">
              <a16:creationId xmlns:a16="http://schemas.microsoft.com/office/drawing/2014/main" id="{00000000-0008-0000-0200-000017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2" name="TextBox 791">
          <a:extLst>
            <a:ext uri="{FF2B5EF4-FFF2-40B4-BE49-F238E27FC236}">
              <a16:creationId xmlns:a16="http://schemas.microsoft.com/office/drawing/2014/main" id="{00000000-0008-0000-0200-000018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3" name="TextBox 792">
          <a:extLst>
            <a:ext uri="{FF2B5EF4-FFF2-40B4-BE49-F238E27FC236}">
              <a16:creationId xmlns:a16="http://schemas.microsoft.com/office/drawing/2014/main" id="{00000000-0008-0000-0200-000019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4" name="TextBox 793">
          <a:extLst>
            <a:ext uri="{FF2B5EF4-FFF2-40B4-BE49-F238E27FC236}">
              <a16:creationId xmlns:a16="http://schemas.microsoft.com/office/drawing/2014/main" id="{00000000-0008-0000-0200-00001A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5" name="TextBox 794">
          <a:extLst>
            <a:ext uri="{FF2B5EF4-FFF2-40B4-BE49-F238E27FC236}">
              <a16:creationId xmlns:a16="http://schemas.microsoft.com/office/drawing/2014/main" id="{00000000-0008-0000-0200-00001B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6" name="TextBox 795">
          <a:extLst>
            <a:ext uri="{FF2B5EF4-FFF2-40B4-BE49-F238E27FC236}">
              <a16:creationId xmlns:a16="http://schemas.microsoft.com/office/drawing/2014/main" id="{00000000-0008-0000-0200-00001C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7" name="TextBox 796">
          <a:extLst>
            <a:ext uri="{FF2B5EF4-FFF2-40B4-BE49-F238E27FC236}">
              <a16:creationId xmlns:a16="http://schemas.microsoft.com/office/drawing/2014/main" id="{00000000-0008-0000-0200-00001D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8" name="TextBox 797">
          <a:extLst>
            <a:ext uri="{FF2B5EF4-FFF2-40B4-BE49-F238E27FC236}">
              <a16:creationId xmlns:a16="http://schemas.microsoft.com/office/drawing/2014/main" id="{00000000-0008-0000-0200-00001E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799" name="TextBox 798">
          <a:extLst>
            <a:ext uri="{FF2B5EF4-FFF2-40B4-BE49-F238E27FC236}">
              <a16:creationId xmlns:a16="http://schemas.microsoft.com/office/drawing/2014/main" id="{00000000-0008-0000-0200-00001F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0" name="TextBox 799">
          <a:extLst>
            <a:ext uri="{FF2B5EF4-FFF2-40B4-BE49-F238E27FC236}">
              <a16:creationId xmlns:a16="http://schemas.microsoft.com/office/drawing/2014/main" id="{00000000-0008-0000-0200-000020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1" name="TextBox 800">
          <a:extLst>
            <a:ext uri="{FF2B5EF4-FFF2-40B4-BE49-F238E27FC236}">
              <a16:creationId xmlns:a16="http://schemas.microsoft.com/office/drawing/2014/main" id="{00000000-0008-0000-0200-000021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2" name="TextBox 801">
          <a:extLst>
            <a:ext uri="{FF2B5EF4-FFF2-40B4-BE49-F238E27FC236}">
              <a16:creationId xmlns:a16="http://schemas.microsoft.com/office/drawing/2014/main" id="{00000000-0008-0000-0200-000022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3" name="TextBox 802">
          <a:extLst>
            <a:ext uri="{FF2B5EF4-FFF2-40B4-BE49-F238E27FC236}">
              <a16:creationId xmlns:a16="http://schemas.microsoft.com/office/drawing/2014/main" id="{00000000-0008-0000-0200-000023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4" name="TextBox 803">
          <a:extLst>
            <a:ext uri="{FF2B5EF4-FFF2-40B4-BE49-F238E27FC236}">
              <a16:creationId xmlns:a16="http://schemas.microsoft.com/office/drawing/2014/main" id="{00000000-0008-0000-0200-000024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5" name="TextBox 804">
          <a:extLst>
            <a:ext uri="{FF2B5EF4-FFF2-40B4-BE49-F238E27FC236}">
              <a16:creationId xmlns:a16="http://schemas.microsoft.com/office/drawing/2014/main" id="{00000000-0008-0000-0200-000025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6" name="TextBox 805">
          <a:extLst>
            <a:ext uri="{FF2B5EF4-FFF2-40B4-BE49-F238E27FC236}">
              <a16:creationId xmlns:a16="http://schemas.microsoft.com/office/drawing/2014/main" id="{00000000-0008-0000-0200-000026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7" name="TextBox 806">
          <a:extLst>
            <a:ext uri="{FF2B5EF4-FFF2-40B4-BE49-F238E27FC236}">
              <a16:creationId xmlns:a16="http://schemas.microsoft.com/office/drawing/2014/main" id="{00000000-0008-0000-0200-000027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8" name="TextBox 807">
          <a:extLst>
            <a:ext uri="{FF2B5EF4-FFF2-40B4-BE49-F238E27FC236}">
              <a16:creationId xmlns:a16="http://schemas.microsoft.com/office/drawing/2014/main" id="{00000000-0008-0000-0200-000028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09" name="TextBox 808">
          <a:extLst>
            <a:ext uri="{FF2B5EF4-FFF2-40B4-BE49-F238E27FC236}">
              <a16:creationId xmlns:a16="http://schemas.microsoft.com/office/drawing/2014/main" id="{00000000-0008-0000-0200-000029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0" name="TextBox 809">
          <a:extLst>
            <a:ext uri="{FF2B5EF4-FFF2-40B4-BE49-F238E27FC236}">
              <a16:creationId xmlns:a16="http://schemas.microsoft.com/office/drawing/2014/main" id="{00000000-0008-0000-0200-00002A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1" name="TextBox 810">
          <a:extLst>
            <a:ext uri="{FF2B5EF4-FFF2-40B4-BE49-F238E27FC236}">
              <a16:creationId xmlns:a16="http://schemas.microsoft.com/office/drawing/2014/main" id="{00000000-0008-0000-0200-00002B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2" name="TextBox 811">
          <a:extLst>
            <a:ext uri="{FF2B5EF4-FFF2-40B4-BE49-F238E27FC236}">
              <a16:creationId xmlns:a16="http://schemas.microsoft.com/office/drawing/2014/main" id="{00000000-0008-0000-0200-00002C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3" name="TextBox 812">
          <a:extLst>
            <a:ext uri="{FF2B5EF4-FFF2-40B4-BE49-F238E27FC236}">
              <a16:creationId xmlns:a16="http://schemas.microsoft.com/office/drawing/2014/main" id="{00000000-0008-0000-0200-00002D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4" name="TextBox 813">
          <a:extLst>
            <a:ext uri="{FF2B5EF4-FFF2-40B4-BE49-F238E27FC236}">
              <a16:creationId xmlns:a16="http://schemas.microsoft.com/office/drawing/2014/main" id="{00000000-0008-0000-0200-00002E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5" name="TextBox 814">
          <a:extLst>
            <a:ext uri="{FF2B5EF4-FFF2-40B4-BE49-F238E27FC236}">
              <a16:creationId xmlns:a16="http://schemas.microsoft.com/office/drawing/2014/main" id="{00000000-0008-0000-0200-00002F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6" name="TextBox 815">
          <a:extLst>
            <a:ext uri="{FF2B5EF4-FFF2-40B4-BE49-F238E27FC236}">
              <a16:creationId xmlns:a16="http://schemas.microsoft.com/office/drawing/2014/main" id="{00000000-0008-0000-0200-000030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7" name="TextBox 816">
          <a:extLst>
            <a:ext uri="{FF2B5EF4-FFF2-40B4-BE49-F238E27FC236}">
              <a16:creationId xmlns:a16="http://schemas.microsoft.com/office/drawing/2014/main" id="{00000000-0008-0000-0200-000031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8" name="TextBox 817">
          <a:extLst>
            <a:ext uri="{FF2B5EF4-FFF2-40B4-BE49-F238E27FC236}">
              <a16:creationId xmlns:a16="http://schemas.microsoft.com/office/drawing/2014/main" id="{00000000-0008-0000-0200-000032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19" name="TextBox 818">
          <a:extLst>
            <a:ext uri="{FF2B5EF4-FFF2-40B4-BE49-F238E27FC236}">
              <a16:creationId xmlns:a16="http://schemas.microsoft.com/office/drawing/2014/main" id="{00000000-0008-0000-0200-000033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0" name="TextBox 819">
          <a:extLst>
            <a:ext uri="{FF2B5EF4-FFF2-40B4-BE49-F238E27FC236}">
              <a16:creationId xmlns:a16="http://schemas.microsoft.com/office/drawing/2014/main" id="{00000000-0008-0000-0200-000034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1" name="TextBox 820">
          <a:extLst>
            <a:ext uri="{FF2B5EF4-FFF2-40B4-BE49-F238E27FC236}">
              <a16:creationId xmlns:a16="http://schemas.microsoft.com/office/drawing/2014/main" id="{00000000-0008-0000-0200-000035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2" name="TextBox 821">
          <a:extLst>
            <a:ext uri="{FF2B5EF4-FFF2-40B4-BE49-F238E27FC236}">
              <a16:creationId xmlns:a16="http://schemas.microsoft.com/office/drawing/2014/main" id="{00000000-0008-0000-0200-000036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3" name="TextBox 822">
          <a:extLst>
            <a:ext uri="{FF2B5EF4-FFF2-40B4-BE49-F238E27FC236}">
              <a16:creationId xmlns:a16="http://schemas.microsoft.com/office/drawing/2014/main" id="{00000000-0008-0000-0200-000037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4" name="TextBox 823">
          <a:extLst>
            <a:ext uri="{FF2B5EF4-FFF2-40B4-BE49-F238E27FC236}">
              <a16:creationId xmlns:a16="http://schemas.microsoft.com/office/drawing/2014/main" id="{00000000-0008-0000-0200-000038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5" name="TextBox 824">
          <a:extLst>
            <a:ext uri="{FF2B5EF4-FFF2-40B4-BE49-F238E27FC236}">
              <a16:creationId xmlns:a16="http://schemas.microsoft.com/office/drawing/2014/main" id="{00000000-0008-0000-0200-000039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6" name="TextBox 825">
          <a:extLst>
            <a:ext uri="{FF2B5EF4-FFF2-40B4-BE49-F238E27FC236}">
              <a16:creationId xmlns:a16="http://schemas.microsoft.com/office/drawing/2014/main" id="{00000000-0008-0000-0200-00003A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7" name="TextBox 826">
          <a:extLst>
            <a:ext uri="{FF2B5EF4-FFF2-40B4-BE49-F238E27FC236}">
              <a16:creationId xmlns:a16="http://schemas.microsoft.com/office/drawing/2014/main" id="{00000000-0008-0000-0200-00003B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8" name="TextBox 827">
          <a:extLst>
            <a:ext uri="{FF2B5EF4-FFF2-40B4-BE49-F238E27FC236}">
              <a16:creationId xmlns:a16="http://schemas.microsoft.com/office/drawing/2014/main" id="{00000000-0008-0000-0200-00003C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29" name="TextBox 828">
          <a:extLst>
            <a:ext uri="{FF2B5EF4-FFF2-40B4-BE49-F238E27FC236}">
              <a16:creationId xmlns:a16="http://schemas.microsoft.com/office/drawing/2014/main" id="{00000000-0008-0000-0200-00003D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0" name="TextBox 829">
          <a:extLst>
            <a:ext uri="{FF2B5EF4-FFF2-40B4-BE49-F238E27FC236}">
              <a16:creationId xmlns:a16="http://schemas.microsoft.com/office/drawing/2014/main" id="{00000000-0008-0000-0200-00003E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1" name="TextBox 830">
          <a:extLst>
            <a:ext uri="{FF2B5EF4-FFF2-40B4-BE49-F238E27FC236}">
              <a16:creationId xmlns:a16="http://schemas.microsoft.com/office/drawing/2014/main" id="{00000000-0008-0000-0200-00003F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2" name="TextBox 831">
          <a:extLst>
            <a:ext uri="{FF2B5EF4-FFF2-40B4-BE49-F238E27FC236}">
              <a16:creationId xmlns:a16="http://schemas.microsoft.com/office/drawing/2014/main" id="{00000000-0008-0000-0200-000040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3" name="TextBox 832">
          <a:extLst>
            <a:ext uri="{FF2B5EF4-FFF2-40B4-BE49-F238E27FC236}">
              <a16:creationId xmlns:a16="http://schemas.microsoft.com/office/drawing/2014/main" id="{00000000-0008-0000-0200-000041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4" name="TextBox 833">
          <a:extLst>
            <a:ext uri="{FF2B5EF4-FFF2-40B4-BE49-F238E27FC236}">
              <a16:creationId xmlns:a16="http://schemas.microsoft.com/office/drawing/2014/main" id="{00000000-0008-0000-0200-000042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5" name="TextBox 834">
          <a:extLst>
            <a:ext uri="{FF2B5EF4-FFF2-40B4-BE49-F238E27FC236}">
              <a16:creationId xmlns:a16="http://schemas.microsoft.com/office/drawing/2014/main" id="{00000000-0008-0000-0200-000043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6" name="TextBox 835">
          <a:extLst>
            <a:ext uri="{FF2B5EF4-FFF2-40B4-BE49-F238E27FC236}">
              <a16:creationId xmlns:a16="http://schemas.microsoft.com/office/drawing/2014/main" id="{00000000-0008-0000-0200-000044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7" name="TextBox 836">
          <a:extLst>
            <a:ext uri="{FF2B5EF4-FFF2-40B4-BE49-F238E27FC236}">
              <a16:creationId xmlns:a16="http://schemas.microsoft.com/office/drawing/2014/main" id="{00000000-0008-0000-0200-000045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8" name="TextBox 837">
          <a:extLst>
            <a:ext uri="{FF2B5EF4-FFF2-40B4-BE49-F238E27FC236}">
              <a16:creationId xmlns:a16="http://schemas.microsoft.com/office/drawing/2014/main" id="{00000000-0008-0000-0200-000046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39" name="TextBox 838">
          <a:extLst>
            <a:ext uri="{FF2B5EF4-FFF2-40B4-BE49-F238E27FC236}">
              <a16:creationId xmlns:a16="http://schemas.microsoft.com/office/drawing/2014/main" id="{00000000-0008-0000-0200-000047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0" name="TextBox 839">
          <a:extLst>
            <a:ext uri="{FF2B5EF4-FFF2-40B4-BE49-F238E27FC236}">
              <a16:creationId xmlns:a16="http://schemas.microsoft.com/office/drawing/2014/main" id="{00000000-0008-0000-0200-000048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1" name="TextBox 840">
          <a:extLst>
            <a:ext uri="{FF2B5EF4-FFF2-40B4-BE49-F238E27FC236}">
              <a16:creationId xmlns:a16="http://schemas.microsoft.com/office/drawing/2014/main" id="{00000000-0008-0000-0200-000049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2" name="TextBox 841">
          <a:extLst>
            <a:ext uri="{FF2B5EF4-FFF2-40B4-BE49-F238E27FC236}">
              <a16:creationId xmlns:a16="http://schemas.microsoft.com/office/drawing/2014/main" id="{00000000-0008-0000-0200-00004A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3" name="TextBox 842">
          <a:extLst>
            <a:ext uri="{FF2B5EF4-FFF2-40B4-BE49-F238E27FC236}">
              <a16:creationId xmlns:a16="http://schemas.microsoft.com/office/drawing/2014/main" id="{00000000-0008-0000-0200-00004B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4" name="TextBox 843">
          <a:extLst>
            <a:ext uri="{FF2B5EF4-FFF2-40B4-BE49-F238E27FC236}">
              <a16:creationId xmlns:a16="http://schemas.microsoft.com/office/drawing/2014/main" id="{00000000-0008-0000-0200-00004C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5" name="TextBox 844">
          <a:extLst>
            <a:ext uri="{FF2B5EF4-FFF2-40B4-BE49-F238E27FC236}">
              <a16:creationId xmlns:a16="http://schemas.microsoft.com/office/drawing/2014/main" id="{00000000-0008-0000-0200-00004D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6" name="TextBox 845">
          <a:extLst>
            <a:ext uri="{FF2B5EF4-FFF2-40B4-BE49-F238E27FC236}">
              <a16:creationId xmlns:a16="http://schemas.microsoft.com/office/drawing/2014/main" id="{00000000-0008-0000-0200-00004E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7" name="TextBox 846">
          <a:extLst>
            <a:ext uri="{FF2B5EF4-FFF2-40B4-BE49-F238E27FC236}">
              <a16:creationId xmlns:a16="http://schemas.microsoft.com/office/drawing/2014/main" id="{00000000-0008-0000-0200-00004F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8" name="TextBox 847">
          <a:extLst>
            <a:ext uri="{FF2B5EF4-FFF2-40B4-BE49-F238E27FC236}">
              <a16:creationId xmlns:a16="http://schemas.microsoft.com/office/drawing/2014/main" id="{00000000-0008-0000-0200-000050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49" name="TextBox 848">
          <a:extLst>
            <a:ext uri="{FF2B5EF4-FFF2-40B4-BE49-F238E27FC236}">
              <a16:creationId xmlns:a16="http://schemas.microsoft.com/office/drawing/2014/main" id="{00000000-0008-0000-0200-000051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0" name="TextBox 849">
          <a:extLst>
            <a:ext uri="{FF2B5EF4-FFF2-40B4-BE49-F238E27FC236}">
              <a16:creationId xmlns:a16="http://schemas.microsoft.com/office/drawing/2014/main" id="{00000000-0008-0000-0200-000052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1" name="TextBox 850">
          <a:extLst>
            <a:ext uri="{FF2B5EF4-FFF2-40B4-BE49-F238E27FC236}">
              <a16:creationId xmlns:a16="http://schemas.microsoft.com/office/drawing/2014/main" id="{00000000-0008-0000-0200-000053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2" name="TextBox 851">
          <a:extLst>
            <a:ext uri="{FF2B5EF4-FFF2-40B4-BE49-F238E27FC236}">
              <a16:creationId xmlns:a16="http://schemas.microsoft.com/office/drawing/2014/main" id="{00000000-0008-0000-0200-000054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3" name="TextBox 852">
          <a:extLst>
            <a:ext uri="{FF2B5EF4-FFF2-40B4-BE49-F238E27FC236}">
              <a16:creationId xmlns:a16="http://schemas.microsoft.com/office/drawing/2014/main" id="{00000000-0008-0000-0200-000055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4" name="TextBox 853">
          <a:extLst>
            <a:ext uri="{FF2B5EF4-FFF2-40B4-BE49-F238E27FC236}">
              <a16:creationId xmlns:a16="http://schemas.microsoft.com/office/drawing/2014/main" id="{00000000-0008-0000-0200-000056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5" name="TextBox 854">
          <a:extLst>
            <a:ext uri="{FF2B5EF4-FFF2-40B4-BE49-F238E27FC236}">
              <a16:creationId xmlns:a16="http://schemas.microsoft.com/office/drawing/2014/main" id="{00000000-0008-0000-0200-000057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6" name="TextBox 855">
          <a:extLst>
            <a:ext uri="{FF2B5EF4-FFF2-40B4-BE49-F238E27FC236}">
              <a16:creationId xmlns:a16="http://schemas.microsoft.com/office/drawing/2014/main" id="{00000000-0008-0000-0200-000058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7" name="TextBox 856">
          <a:extLst>
            <a:ext uri="{FF2B5EF4-FFF2-40B4-BE49-F238E27FC236}">
              <a16:creationId xmlns:a16="http://schemas.microsoft.com/office/drawing/2014/main" id="{00000000-0008-0000-0200-000059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8" name="TextBox 857">
          <a:extLst>
            <a:ext uri="{FF2B5EF4-FFF2-40B4-BE49-F238E27FC236}">
              <a16:creationId xmlns:a16="http://schemas.microsoft.com/office/drawing/2014/main" id="{00000000-0008-0000-0200-00005A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59" name="TextBox 858">
          <a:extLst>
            <a:ext uri="{FF2B5EF4-FFF2-40B4-BE49-F238E27FC236}">
              <a16:creationId xmlns:a16="http://schemas.microsoft.com/office/drawing/2014/main" id="{00000000-0008-0000-0200-00005B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0" name="TextBox 859">
          <a:extLst>
            <a:ext uri="{FF2B5EF4-FFF2-40B4-BE49-F238E27FC236}">
              <a16:creationId xmlns:a16="http://schemas.microsoft.com/office/drawing/2014/main" id="{00000000-0008-0000-0200-00005C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1" name="TextBox 860">
          <a:extLst>
            <a:ext uri="{FF2B5EF4-FFF2-40B4-BE49-F238E27FC236}">
              <a16:creationId xmlns:a16="http://schemas.microsoft.com/office/drawing/2014/main" id="{00000000-0008-0000-0200-00005D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2" name="TextBox 861">
          <a:extLst>
            <a:ext uri="{FF2B5EF4-FFF2-40B4-BE49-F238E27FC236}">
              <a16:creationId xmlns:a16="http://schemas.microsoft.com/office/drawing/2014/main" id="{00000000-0008-0000-0200-00005E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3" name="TextBox 862">
          <a:extLst>
            <a:ext uri="{FF2B5EF4-FFF2-40B4-BE49-F238E27FC236}">
              <a16:creationId xmlns:a16="http://schemas.microsoft.com/office/drawing/2014/main" id="{00000000-0008-0000-0200-00005F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4" name="TextBox 863">
          <a:extLst>
            <a:ext uri="{FF2B5EF4-FFF2-40B4-BE49-F238E27FC236}">
              <a16:creationId xmlns:a16="http://schemas.microsoft.com/office/drawing/2014/main" id="{00000000-0008-0000-0200-000060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5" name="TextBox 864">
          <a:extLst>
            <a:ext uri="{FF2B5EF4-FFF2-40B4-BE49-F238E27FC236}">
              <a16:creationId xmlns:a16="http://schemas.microsoft.com/office/drawing/2014/main" id="{00000000-0008-0000-0200-000061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6" name="TextBox 865">
          <a:extLst>
            <a:ext uri="{FF2B5EF4-FFF2-40B4-BE49-F238E27FC236}">
              <a16:creationId xmlns:a16="http://schemas.microsoft.com/office/drawing/2014/main" id="{00000000-0008-0000-0200-000062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7" name="TextBox 866">
          <a:extLst>
            <a:ext uri="{FF2B5EF4-FFF2-40B4-BE49-F238E27FC236}">
              <a16:creationId xmlns:a16="http://schemas.microsoft.com/office/drawing/2014/main" id="{00000000-0008-0000-0200-000063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8" name="TextBox 867">
          <a:extLst>
            <a:ext uri="{FF2B5EF4-FFF2-40B4-BE49-F238E27FC236}">
              <a16:creationId xmlns:a16="http://schemas.microsoft.com/office/drawing/2014/main" id="{00000000-0008-0000-0200-000064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69" name="TextBox 868">
          <a:extLst>
            <a:ext uri="{FF2B5EF4-FFF2-40B4-BE49-F238E27FC236}">
              <a16:creationId xmlns:a16="http://schemas.microsoft.com/office/drawing/2014/main" id="{00000000-0008-0000-0200-000065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0" name="TextBox 869">
          <a:extLst>
            <a:ext uri="{FF2B5EF4-FFF2-40B4-BE49-F238E27FC236}">
              <a16:creationId xmlns:a16="http://schemas.microsoft.com/office/drawing/2014/main" id="{00000000-0008-0000-0200-000066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1" name="TextBox 870">
          <a:extLst>
            <a:ext uri="{FF2B5EF4-FFF2-40B4-BE49-F238E27FC236}">
              <a16:creationId xmlns:a16="http://schemas.microsoft.com/office/drawing/2014/main" id="{00000000-0008-0000-0200-000067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2" name="TextBox 871">
          <a:extLst>
            <a:ext uri="{FF2B5EF4-FFF2-40B4-BE49-F238E27FC236}">
              <a16:creationId xmlns:a16="http://schemas.microsoft.com/office/drawing/2014/main" id="{00000000-0008-0000-0200-000068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3" name="TextBox 872">
          <a:extLst>
            <a:ext uri="{FF2B5EF4-FFF2-40B4-BE49-F238E27FC236}">
              <a16:creationId xmlns:a16="http://schemas.microsoft.com/office/drawing/2014/main" id="{00000000-0008-0000-0200-000069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4" name="TextBox 873">
          <a:extLst>
            <a:ext uri="{FF2B5EF4-FFF2-40B4-BE49-F238E27FC236}">
              <a16:creationId xmlns:a16="http://schemas.microsoft.com/office/drawing/2014/main" id="{00000000-0008-0000-0200-00006A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5" name="TextBox 874">
          <a:extLst>
            <a:ext uri="{FF2B5EF4-FFF2-40B4-BE49-F238E27FC236}">
              <a16:creationId xmlns:a16="http://schemas.microsoft.com/office/drawing/2014/main" id="{00000000-0008-0000-0200-00006B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6" name="TextBox 875">
          <a:extLst>
            <a:ext uri="{FF2B5EF4-FFF2-40B4-BE49-F238E27FC236}">
              <a16:creationId xmlns:a16="http://schemas.microsoft.com/office/drawing/2014/main" id="{00000000-0008-0000-0200-00006C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7" name="TextBox 876">
          <a:extLst>
            <a:ext uri="{FF2B5EF4-FFF2-40B4-BE49-F238E27FC236}">
              <a16:creationId xmlns:a16="http://schemas.microsoft.com/office/drawing/2014/main" id="{00000000-0008-0000-0200-00006D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8" name="TextBox 877">
          <a:extLst>
            <a:ext uri="{FF2B5EF4-FFF2-40B4-BE49-F238E27FC236}">
              <a16:creationId xmlns:a16="http://schemas.microsoft.com/office/drawing/2014/main" id="{00000000-0008-0000-0200-00006E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79" name="TextBox 878">
          <a:extLst>
            <a:ext uri="{FF2B5EF4-FFF2-40B4-BE49-F238E27FC236}">
              <a16:creationId xmlns:a16="http://schemas.microsoft.com/office/drawing/2014/main" id="{00000000-0008-0000-0200-00006F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0" name="TextBox 879">
          <a:extLst>
            <a:ext uri="{FF2B5EF4-FFF2-40B4-BE49-F238E27FC236}">
              <a16:creationId xmlns:a16="http://schemas.microsoft.com/office/drawing/2014/main" id="{00000000-0008-0000-0200-000070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1" name="TextBox 880">
          <a:extLst>
            <a:ext uri="{FF2B5EF4-FFF2-40B4-BE49-F238E27FC236}">
              <a16:creationId xmlns:a16="http://schemas.microsoft.com/office/drawing/2014/main" id="{00000000-0008-0000-0200-000071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2" name="TextBox 881">
          <a:extLst>
            <a:ext uri="{FF2B5EF4-FFF2-40B4-BE49-F238E27FC236}">
              <a16:creationId xmlns:a16="http://schemas.microsoft.com/office/drawing/2014/main" id="{00000000-0008-0000-0200-000072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3" name="TextBox 882">
          <a:extLst>
            <a:ext uri="{FF2B5EF4-FFF2-40B4-BE49-F238E27FC236}">
              <a16:creationId xmlns:a16="http://schemas.microsoft.com/office/drawing/2014/main" id="{00000000-0008-0000-0200-000073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4" name="TextBox 883">
          <a:extLst>
            <a:ext uri="{FF2B5EF4-FFF2-40B4-BE49-F238E27FC236}">
              <a16:creationId xmlns:a16="http://schemas.microsoft.com/office/drawing/2014/main" id="{00000000-0008-0000-0200-000074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5" name="TextBox 884">
          <a:extLst>
            <a:ext uri="{FF2B5EF4-FFF2-40B4-BE49-F238E27FC236}">
              <a16:creationId xmlns:a16="http://schemas.microsoft.com/office/drawing/2014/main" id="{00000000-0008-0000-0200-000075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6" name="TextBox 885">
          <a:extLst>
            <a:ext uri="{FF2B5EF4-FFF2-40B4-BE49-F238E27FC236}">
              <a16:creationId xmlns:a16="http://schemas.microsoft.com/office/drawing/2014/main" id="{00000000-0008-0000-0200-000076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7" name="TextBox 886">
          <a:extLst>
            <a:ext uri="{FF2B5EF4-FFF2-40B4-BE49-F238E27FC236}">
              <a16:creationId xmlns:a16="http://schemas.microsoft.com/office/drawing/2014/main" id="{00000000-0008-0000-0200-000077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8" name="TextBox 887">
          <a:extLst>
            <a:ext uri="{FF2B5EF4-FFF2-40B4-BE49-F238E27FC236}">
              <a16:creationId xmlns:a16="http://schemas.microsoft.com/office/drawing/2014/main" id="{00000000-0008-0000-0200-000078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89" name="TextBox 888">
          <a:extLst>
            <a:ext uri="{FF2B5EF4-FFF2-40B4-BE49-F238E27FC236}">
              <a16:creationId xmlns:a16="http://schemas.microsoft.com/office/drawing/2014/main" id="{00000000-0008-0000-0200-000079030000}"/>
            </a:ext>
          </a:extLst>
        </xdr:cNvPr>
        <xdr:cNvSpPr txBox="1"/>
      </xdr:nvSpPr>
      <xdr:spPr>
        <a:xfrm>
          <a:off x="10759440" y="135818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0" name="TextBox 889">
          <a:extLst>
            <a:ext uri="{FF2B5EF4-FFF2-40B4-BE49-F238E27FC236}">
              <a16:creationId xmlns:a16="http://schemas.microsoft.com/office/drawing/2014/main" id="{00000000-0008-0000-0200-00007A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1" name="TextBox 890">
          <a:extLst>
            <a:ext uri="{FF2B5EF4-FFF2-40B4-BE49-F238E27FC236}">
              <a16:creationId xmlns:a16="http://schemas.microsoft.com/office/drawing/2014/main" id="{00000000-0008-0000-0200-00007B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2" name="TextBox 891">
          <a:extLst>
            <a:ext uri="{FF2B5EF4-FFF2-40B4-BE49-F238E27FC236}">
              <a16:creationId xmlns:a16="http://schemas.microsoft.com/office/drawing/2014/main" id="{00000000-0008-0000-0200-00007C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3" name="TextBox 892">
          <a:extLst>
            <a:ext uri="{FF2B5EF4-FFF2-40B4-BE49-F238E27FC236}">
              <a16:creationId xmlns:a16="http://schemas.microsoft.com/office/drawing/2014/main" id="{00000000-0008-0000-0200-00007D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4" name="TextBox 893">
          <a:extLst>
            <a:ext uri="{FF2B5EF4-FFF2-40B4-BE49-F238E27FC236}">
              <a16:creationId xmlns:a16="http://schemas.microsoft.com/office/drawing/2014/main" id="{00000000-0008-0000-0200-00007E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5" name="TextBox 894">
          <a:extLst>
            <a:ext uri="{FF2B5EF4-FFF2-40B4-BE49-F238E27FC236}">
              <a16:creationId xmlns:a16="http://schemas.microsoft.com/office/drawing/2014/main" id="{00000000-0008-0000-0200-00007F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6" name="TextBox 895">
          <a:extLst>
            <a:ext uri="{FF2B5EF4-FFF2-40B4-BE49-F238E27FC236}">
              <a16:creationId xmlns:a16="http://schemas.microsoft.com/office/drawing/2014/main" id="{00000000-0008-0000-0200-000080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7" name="TextBox 896">
          <a:extLst>
            <a:ext uri="{FF2B5EF4-FFF2-40B4-BE49-F238E27FC236}">
              <a16:creationId xmlns:a16="http://schemas.microsoft.com/office/drawing/2014/main" id="{00000000-0008-0000-0200-000081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8" name="TextBox 897">
          <a:extLst>
            <a:ext uri="{FF2B5EF4-FFF2-40B4-BE49-F238E27FC236}">
              <a16:creationId xmlns:a16="http://schemas.microsoft.com/office/drawing/2014/main" id="{00000000-0008-0000-0200-000082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899" name="TextBox 898">
          <a:extLst>
            <a:ext uri="{FF2B5EF4-FFF2-40B4-BE49-F238E27FC236}">
              <a16:creationId xmlns:a16="http://schemas.microsoft.com/office/drawing/2014/main" id="{00000000-0008-0000-0200-000083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0" name="TextBox 899">
          <a:extLst>
            <a:ext uri="{FF2B5EF4-FFF2-40B4-BE49-F238E27FC236}">
              <a16:creationId xmlns:a16="http://schemas.microsoft.com/office/drawing/2014/main" id="{00000000-0008-0000-0200-000084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1" name="TextBox 900">
          <a:extLst>
            <a:ext uri="{FF2B5EF4-FFF2-40B4-BE49-F238E27FC236}">
              <a16:creationId xmlns:a16="http://schemas.microsoft.com/office/drawing/2014/main" id="{00000000-0008-0000-0200-000085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2" name="TextBox 901">
          <a:extLst>
            <a:ext uri="{FF2B5EF4-FFF2-40B4-BE49-F238E27FC236}">
              <a16:creationId xmlns:a16="http://schemas.microsoft.com/office/drawing/2014/main" id="{00000000-0008-0000-0200-000086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3" name="TextBox 902">
          <a:extLst>
            <a:ext uri="{FF2B5EF4-FFF2-40B4-BE49-F238E27FC236}">
              <a16:creationId xmlns:a16="http://schemas.microsoft.com/office/drawing/2014/main" id="{00000000-0008-0000-0200-000087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4" name="TextBox 903">
          <a:extLst>
            <a:ext uri="{FF2B5EF4-FFF2-40B4-BE49-F238E27FC236}">
              <a16:creationId xmlns:a16="http://schemas.microsoft.com/office/drawing/2014/main" id="{00000000-0008-0000-0200-000088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5" name="TextBox 904">
          <a:extLst>
            <a:ext uri="{FF2B5EF4-FFF2-40B4-BE49-F238E27FC236}">
              <a16:creationId xmlns:a16="http://schemas.microsoft.com/office/drawing/2014/main" id="{00000000-0008-0000-0200-000089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6" name="TextBox 905">
          <a:extLst>
            <a:ext uri="{FF2B5EF4-FFF2-40B4-BE49-F238E27FC236}">
              <a16:creationId xmlns:a16="http://schemas.microsoft.com/office/drawing/2014/main" id="{00000000-0008-0000-0200-00008A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7" name="TextBox 906">
          <a:extLst>
            <a:ext uri="{FF2B5EF4-FFF2-40B4-BE49-F238E27FC236}">
              <a16:creationId xmlns:a16="http://schemas.microsoft.com/office/drawing/2014/main" id="{00000000-0008-0000-0200-00008B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8" name="TextBox 907">
          <a:extLst>
            <a:ext uri="{FF2B5EF4-FFF2-40B4-BE49-F238E27FC236}">
              <a16:creationId xmlns:a16="http://schemas.microsoft.com/office/drawing/2014/main" id="{00000000-0008-0000-0200-00008C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09" name="TextBox 908">
          <a:extLst>
            <a:ext uri="{FF2B5EF4-FFF2-40B4-BE49-F238E27FC236}">
              <a16:creationId xmlns:a16="http://schemas.microsoft.com/office/drawing/2014/main" id="{00000000-0008-0000-0200-00008D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0" name="TextBox 909">
          <a:extLst>
            <a:ext uri="{FF2B5EF4-FFF2-40B4-BE49-F238E27FC236}">
              <a16:creationId xmlns:a16="http://schemas.microsoft.com/office/drawing/2014/main" id="{00000000-0008-0000-0200-00008E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1" name="TextBox 910">
          <a:extLst>
            <a:ext uri="{FF2B5EF4-FFF2-40B4-BE49-F238E27FC236}">
              <a16:creationId xmlns:a16="http://schemas.microsoft.com/office/drawing/2014/main" id="{00000000-0008-0000-0200-00008F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2" name="TextBox 911">
          <a:extLst>
            <a:ext uri="{FF2B5EF4-FFF2-40B4-BE49-F238E27FC236}">
              <a16:creationId xmlns:a16="http://schemas.microsoft.com/office/drawing/2014/main" id="{00000000-0008-0000-0200-000090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3" name="TextBox 912">
          <a:extLst>
            <a:ext uri="{FF2B5EF4-FFF2-40B4-BE49-F238E27FC236}">
              <a16:creationId xmlns:a16="http://schemas.microsoft.com/office/drawing/2014/main" id="{00000000-0008-0000-0200-000091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4" name="TextBox 913">
          <a:extLst>
            <a:ext uri="{FF2B5EF4-FFF2-40B4-BE49-F238E27FC236}">
              <a16:creationId xmlns:a16="http://schemas.microsoft.com/office/drawing/2014/main" id="{00000000-0008-0000-0200-000092030000}"/>
            </a:ext>
          </a:extLst>
        </xdr:cNvPr>
        <xdr:cNvSpPr txBox="1"/>
      </xdr:nvSpPr>
      <xdr:spPr>
        <a:xfrm>
          <a:off x="10759440" y="136199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5" name="TextBox 914">
          <a:extLst>
            <a:ext uri="{FF2B5EF4-FFF2-40B4-BE49-F238E27FC236}">
              <a16:creationId xmlns:a16="http://schemas.microsoft.com/office/drawing/2014/main" id="{00000000-0008-0000-0200-000093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6" name="TextBox 915">
          <a:extLst>
            <a:ext uri="{FF2B5EF4-FFF2-40B4-BE49-F238E27FC236}">
              <a16:creationId xmlns:a16="http://schemas.microsoft.com/office/drawing/2014/main" id="{00000000-0008-0000-0200-000094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7" name="TextBox 916">
          <a:extLst>
            <a:ext uri="{FF2B5EF4-FFF2-40B4-BE49-F238E27FC236}">
              <a16:creationId xmlns:a16="http://schemas.microsoft.com/office/drawing/2014/main" id="{00000000-0008-0000-0200-000095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8" name="TextBox 917">
          <a:extLst>
            <a:ext uri="{FF2B5EF4-FFF2-40B4-BE49-F238E27FC236}">
              <a16:creationId xmlns:a16="http://schemas.microsoft.com/office/drawing/2014/main" id="{00000000-0008-0000-0200-000096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19" name="TextBox 918">
          <a:extLst>
            <a:ext uri="{FF2B5EF4-FFF2-40B4-BE49-F238E27FC236}">
              <a16:creationId xmlns:a16="http://schemas.microsoft.com/office/drawing/2014/main" id="{00000000-0008-0000-0200-000097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0" name="TextBox 919">
          <a:extLst>
            <a:ext uri="{FF2B5EF4-FFF2-40B4-BE49-F238E27FC236}">
              <a16:creationId xmlns:a16="http://schemas.microsoft.com/office/drawing/2014/main" id="{00000000-0008-0000-0200-000098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1" name="TextBox 920">
          <a:extLst>
            <a:ext uri="{FF2B5EF4-FFF2-40B4-BE49-F238E27FC236}">
              <a16:creationId xmlns:a16="http://schemas.microsoft.com/office/drawing/2014/main" id="{00000000-0008-0000-0200-000099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2" name="TextBox 921">
          <a:extLst>
            <a:ext uri="{FF2B5EF4-FFF2-40B4-BE49-F238E27FC236}">
              <a16:creationId xmlns:a16="http://schemas.microsoft.com/office/drawing/2014/main" id="{00000000-0008-0000-0200-00009A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3" name="TextBox 922">
          <a:extLst>
            <a:ext uri="{FF2B5EF4-FFF2-40B4-BE49-F238E27FC236}">
              <a16:creationId xmlns:a16="http://schemas.microsoft.com/office/drawing/2014/main" id="{00000000-0008-0000-0200-00009B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4" name="TextBox 923">
          <a:extLst>
            <a:ext uri="{FF2B5EF4-FFF2-40B4-BE49-F238E27FC236}">
              <a16:creationId xmlns:a16="http://schemas.microsoft.com/office/drawing/2014/main" id="{00000000-0008-0000-0200-00009C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5" name="TextBox 924">
          <a:extLst>
            <a:ext uri="{FF2B5EF4-FFF2-40B4-BE49-F238E27FC236}">
              <a16:creationId xmlns:a16="http://schemas.microsoft.com/office/drawing/2014/main" id="{00000000-0008-0000-0200-00009D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6" name="TextBox 925">
          <a:extLst>
            <a:ext uri="{FF2B5EF4-FFF2-40B4-BE49-F238E27FC236}">
              <a16:creationId xmlns:a16="http://schemas.microsoft.com/office/drawing/2014/main" id="{00000000-0008-0000-0200-00009E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7" name="TextBox 926">
          <a:extLst>
            <a:ext uri="{FF2B5EF4-FFF2-40B4-BE49-F238E27FC236}">
              <a16:creationId xmlns:a16="http://schemas.microsoft.com/office/drawing/2014/main" id="{00000000-0008-0000-0200-00009F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8" name="TextBox 927">
          <a:extLst>
            <a:ext uri="{FF2B5EF4-FFF2-40B4-BE49-F238E27FC236}">
              <a16:creationId xmlns:a16="http://schemas.microsoft.com/office/drawing/2014/main" id="{00000000-0008-0000-0200-0000A0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29" name="TextBox 928">
          <a:extLst>
            <a:ext uri="{FF2B5EF4-FFF2-40B4-BE49-F238E27FC236}">
              <a16:creationId xmlns:a16="http://schemas.microsoft.com/office/drawing/2014/main" id="{00000000-0008-0000-0200-0000A1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0" name="TextBox 929">
          <a:extLst>
            <a:ext uri="{FF2B5EF4-FFF2-40B4-BE49-F238E27FC236}">
              <a16:creationId xmlns:a16="http://schemas.microsoft.com/office/drawing/2014/main" id="{00000000-0008-0000-0200-0000A2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1" name="TextBox 930">
          <a:extLst>
            <a:ext uri="{FF2B5EF4-FFF2-40B4-BE49-F238E27FC236}">
              <a16:creationId xmlns:a16="http://schemas.microsoft.com/office/drawing/2014/main" id="{00000000-0008-0000-0200-0000A3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2" name="TextBox 931">
          <a:extLst>
            <a:ext uri="{FF2B5EF4-FFF2-40B4-BE49-F238E27FC236}">
              <a16:creationId xmlns:a16="http://schemas.microsoft.com/office/drawing/2014/main" id="{00000000-0008-0000-0200-0000A4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3" name="TextBox 932">
          <a:extLst>
            <a:ext uri="{FF2B5EF4-FFF2-40B4-BE49-F238E27FC236}">
              <a16:creationId xmlns:a16="http://schemas.microsoft.com/office/drawing/2014/main" id="{00000000-0008-0000-0200-0000A5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4" name="TextBox 933">
          <a:extLst>
            <a:ext uri="{FF2B5EF4-FFF2-40B4-BE49-F238E27FC236}">
              <a16:creationId xmlns:a16="http://schemas.microsoft.com/office/drawing/2014/main" id="{00000000-0008-0000-0200-0000A6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5" name="TextBox 934">
          <a:extLst>
            <a:ext uri="{FF2B5EF4-FFF2-40B4-BE49-F238E27FC236}">
              <a16:creationId xmlns:a16="http://schemas.microsoft.com/office/drawing/2014/main" id="{00000000-0008-0000-0200-0000A7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6" name="TextBox 935">
          <a:extLst>
            <a:ext uri="{FF2B5EF4-FFF2-40B4-BE49-F238E27FC236}">
              <a16:creationId xmlns:a16="http://schemas.microsoft.com/office/drawing/2014/main" id="{00000000-0008-0000-0200-0000A8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7" name="TextBox 936">
          <a:extLst>
            <a:ext uri="{FF2B5EF4-FFF2-40B4-BE49-F238E27FC236}">
              <a16:creationId xmlns:a16="http://schemas.microsoft.com/office/drawing/2014/main" id="{00000000-0008-0000-0200-0000A9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8" name="TextBox 937">
          <a:extLst>
            <a:ext uri="{FF2B5EF4-FFF2-40B4-BE49-F238E27FC236}">
              <a16:creationId xmlns:a16="http://schemas.microsoft.com/office/drawing/2014/main" id="{00000000-0008-0000-0200-0000AA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39" name="TextBox 938">
          <a:extLst>
            <a:ext uri="{FF2B5EF4-FFF2-40B4-BE49-F238E27FC236}">
              <a16:creationId xmlns:a16="http://schemas.microsoft.com/office/drawing/2014/main" id="{00000000-0008-0000-0200-0000AB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0" name="TextBox 939">
          <a:extLst>
            <a:ext uri="{FF2B5EF4-FFF2-40B4-BE49-F238E27FC236}">
              <a16:creationId xmlns:a16="http://schemas.microsoft.com/office/drawing/2014/main" id="{00000000-0008-0000-0200-0000AC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1" name="TextBox 940">
          <a:extLst>
            <a:ext uri="{FF2B5EF4-FFF2-40B4-BE49-F238E27FC236}">
              <a16:creationId xmlns:a16="http://schemas.microsoft.com/office/drawing/2014/main" id="{00000000-0008-0000-0200-0000AD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2" name="TextBox 941">
          <a:extLst>
            <a:ext uri="{FF2B5EF4-FFF2-40B4-BE49-F238E27FC236}">
              <a16:creationId xmlns:a16="http://schemas.microsoft.com/office/drawing/2014/main" id="{00000000-0008-0000-0200-0000AE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3" name="TextBox 942">
          <a:extLst>
            <a:ext uri="{FF2B5EF4-FFF2-40B4-BE49-F238E27FC236}">
              <a16:creationId xmlns:a16="http://schemas.microsoft.com/office/drawing/2014/main" id="{00000000-0008-0000-0200-0000AF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4" name="TextBox 943">
          <a:extLst>
            <a:ext uri="{FF2B5EF4-FFF2-40B4-BE49-F238E27FC236}">
              <a16:creationId xmlns:a16="http://schemas.microsoft.com/office/drawing/2014/main" id="{00000000-0008-0000-0200-0000B0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5" name="TextBox 944">
          <a:extLst>
            <a:ext uri="{FF2B5EF4-FFF2-40B4-BE49-F238E27FC236}">
              <a16:creationId xmlns:a16="http://schemas.microsoft.com/office/drawing/2014/main" id="{00000000-0008-0000-0200-0000B1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6" name="TextBox 945">
          <a:extLst>
            <a:ext uri="{FF2B5EF4-FFF2-40B4-BE49-F238E27FC236}">
              <a16:creationId xmlns:a16="http://schemas.microsoft.com/office/drawing/2014/main" id="{00000000-0008-0000-0200-0000B2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7" name="TextBox 946">
          <a:extLst>
            <a:ext uri="{FF2B5EF4-FFF2-40B4-BE49-F238E27FC236}">
              <a16:creationId xmlns:a16="http://schemas.microsoft.com/office/drawing/2014/main" id="{00000000-0008-0000-0200-0000B3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8" name="TextBox 947">
          <a:extLst>
            <a:ext uri="{FF2B5EF4-FFF2-40B4-BE49-F238E27FC236}">
              <a16:creationId xmlns:a16="http://schemas.microsoft.com/office/drawing/2014/main" id="{00000000-0008-0000-0200-0000B4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49" name="TextBox 948">
          <a:extLst>
            <a:ext uri="{FF2B5EF4-FFF2-40B4-BE49-F238E27FC236}">
              <a16:creationId xmlns:a16="http://schemas.microsoft.com/office/drawing/2014/main" id="{00000000-0008-0000-0200-0000B5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0" name="TextBox 949">
          <a:extLst>
            <a:ext uri="{FF2B5EF4-FFF2-40B4-BE49-F238E27FC236}">
              <a16:creationId xmlns:a16="http://schemas.microsoft.com/office/drawing/2014/main" id="{00000000-0008-0000-0200-0000B6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1" name="TextBox 950">
          <a:extLst>
            <a:ext uri="{FF2B5EF4-FFF2-40B4-BE49-F238E27FC236}">
              <a16:creationId xmlns:a16="http://schemas.microsoft.com/office/drawing/2014/main" id="{00000000-0008-0000-0200-0000B7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2" name="TextBox 951">
          <a:extLst>
            <a:ext uri="{FF2B5EF4-FFF2-40B4-BE49-F238E27FC236}">
              <a16:creationId xmlns:a16="http://schemas.microsoft.com/office/drawing/2014/main" id="{00000000-0008-0000-0200-0000B8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3" name="TextBox 952">
          <a:extLst>
            <a:ext uri="{FF2B5EF4-FFF2-40B4-BE49-F238E27FC236}">
              <a16:creationId xmlns:a16="http://schemas.microsoft.com/office/drawing/2014/main" id="{00000000-0008-0000-0200-0000B9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4" name="TextBox 953">
          <a:extLst>
            <a:ext uri="{FF2B5EF4-FFF2-40B4-BE49-F238E27FC236}">
              <a16:creationId xmlns:a16="http://schemas.microsoft.com/office/drawing/2014/main" id="{00000000-0008-0000-0200-0000BA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5" name="TextBox 954">
          <a:extLst>
            <a:ext uri="{FF2B5EF4-FFF2-40B4-BE49-F238E27FC236}">
              <a16:creationId xmlns:a16="http://schemas.microsoft.com/office/drawing/2014/main" id="{00000000-0008-0000-0200-0000BB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6" name="TextBox 955">
          <a:extLst>
            <a:ext uri="{FF2B5EF4-FFF2-40B4-BE49-F238E27FC236}">
              <a16:creationId xmlns:a16="http://schemas.microsoft.com/office/drawing/2014/main" id="{00000000-0008-0000-0200-0000BC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7" name="TextBox 956">
          <a:extLst>
            <a:ext uri="{FF2B5EF4-FFF2-40B4-BE49-F238E27FC236}">
              <a16:creationId xmlns:a16="http://schemas.microsoft.com/office/drawing/2014/main" id="{00000000-0008-0000-0200-0000BD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8" name="TextBox 957">
          <a:extLst>
            <a:ext uri="{FF2B5EF4-FFF2-40B4-BE49-F238E27FC236}">
              <a16:creationId xmlns:a16="http://schemas.microsoft.com/office/drawing/2014/main" id="{00000000-0008-0000-0200-0000BE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59" name="TextBox 958">
          <a:extLst>
            <a:ext uri="{FF2B5EF4-FFF2-40B4-BE49-F238E27FC236}">
              <a16:creationId xmlns:a16="http://schemas.microsoft.com/office/drawing/2014/main" id="{00000000-0008-0000-0200-0000BF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0" name="TextBox 959">
          <a:extLst>
            <a:ext uri="{FF2B5EF4-FFF2-40B4-BE49-F238E27FC236}">
              <a16:creationId xmlns:a16="http://schemas.microsoft.com/office/drawing/2014/main" id="{00000000-0008-0000-0200-0000C0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1" name="TextBox 960">
          <a:extLst>
            <a:ext uri="{FF2B5EF4-FFF2-40B4-BE49-F238E27FC236}">
              <a16:creationId xmlns:a16="http://schemas.microsoft.com/office/drawing/2014/main" id="{00000000-0008-0000-0200-0000C1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2" name="TextBox 961">
          <a:extLst>
            <a:ext uri="{FF2B5EF4-FFF2-40B4-BE49-F238E27FC236}">
              <a16:creationId xmlns:a16="http://schemas.microsoft.com/office/drawing/2014/main" id="{00000000-0008-0000-0200-0000C2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3" name="TextBox 962">
          <a:extLst>
            <a:ext uri="{FF2B5EF4-FFF2-40B4-BE49-F238E27FC236}">
              <a16:creationId xmlns:a16="http://schemas.microsoft.com/office/drawing/2014/main" id="{00000000-0008-0000-0200-0000C3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4" name="TextBox 963">
          <a:extLst>
            <a:ext uri="{FF2B5EF4-FFF2-40B4-BE49-F238E27FC236}">
              <a16:creationId xmlns:a16="http://schemas.microsoft.com/office/drawing/2014/main" id="{00000000-0008-0000-0200-0000C4030000}"/>
            </a:ext>
          </a:extLst>
        </xdr:cNvPr>
        <xdr:cNvSpPr txBox="1"/>
      </xdr:nvSpPr>
      <xdr:spPr>
        <a:xfrm>
          <a:off x="10759440" y="1363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5" name="TextBox 964">
          <a:extLst>
            <a:ext uri="{FF2B5EF4-FFF2-40B4-BE49-F238E27FC236}">
              <a16:creationId xmlns:a16="http://schemas.microsoft.com/office/drawing/2014/main" id="{00000000-0008-0000-0200-0000C5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6" name="TextBox 965">
          <a:extLst>
            <a:ext uri="{FF2B5EF4-FFF2-40B4-BE49-F238E27FC236}">
              <a16:creationId xmlns:a16="http://schemas.microsoft.com/office/drawing/2014/main" id="{00000000-0008-0000-0200-0000C6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7" name="TextBox 966">
          <a:extLst>
            <a:ext uri="{FF2B5EF4-FFF2-40B4-BE49-F238E27FC236}">
              <a16:creationId xmlns:a16="http://schemas.microsoft.com/office/drawing/2014/main" id="{00000000-0008-0000-0200-0000C7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8" name="TextBox 967">
          <a:extLst>
            <a:ext uri="{FF2B5EF4-FFF2-40B4-BE49-F238E27FC236}">
              <a16:creationId xmlns:a16="http://schemas.microsoft.com/office/drawing/2014/main" id="{00000000-0008-0000-0200-0000C8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69" name="TextBox 968">
          <a:extLst>
            <a:ext uri="{FF2B5EF4-FFF2-40B4-BE49-F238E27FC236}">
              <a16:creationId xmlns:a16="http://schemas.microsoft.com/office/drawing/2014/main" id="{00000000-0008-0000-0200-0000C9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0" name="TextBox 969">
          <a:extLst>
            <a:ext uri="{FF2B5EF4-FFF2-40B4-BE49-F238E27FC236}">
              <a16:creationId xmlns:a16="http://schemas.microsoft.com/office/drawing/2014/main" id="{00000000-0008-0000-0200-0000CA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1" name="TextBox 970">
          <a:extLst>
            <a:ext uri="{FF2B5EF4-FFF2-40B4-BE49-F238E27FC236}">
              <a16:creationId xmlns:a16="http://schemas.microsoft.com/office/drawing/2014/main" id="{00000000-0008-0000-0200-0000CB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2" name="TextBox 971">
          <a:extLst>
            <a:ext uri="{FF2B5EF4-FFF2-40B4-BE49-F238E27FC236}">
              <a16:creationId xmlns:a16="http://schemas.microsoft.com/office/drawing/2014/main" id="{00000000-0008-0000-0200-0000CC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3" name="TextBox 972">
          <a:extLst>
            <a:ext uri="{FF2B5EF4-FFF2-40B4-BE49-F238E27FC236}">
              <a16:creationId xmlns:a16="http://schemas.microsoft.com/office/drawing/2014/main" id="{00000000-0008-0000-0200-0000CD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4" name="TextBox 973">
          <a:extLst>
            <a:ext uri="{FF2B5EF4-FFF2-40B4-BE49-F238E27FC236}">
              <a16:creationId xmlns:a16="http://schemas.microsoft.com/office/drawing/2014/main" id="{00000000-0008-0000-0200-0000CE030000}"/>
            </a:ext>
          </a:extLst>
        </xdr:cNvPr>
        <xdr:cNvSpPr txBox="1"/>
      </xdr:nvSpPr>
      <xdr:spPr>
        <a:xfrm>
          <a:off x="10759440" y="131437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5" name="TextBox 974">
          <a:extLst>
            <a:ext uri="{FF2B5EF4-FFF2-40B4-BE49-F238E27FC236}">
              <a16:creationId xmlns:a16="http://schemas.microsoft.com/office/drawing/2014/main" id="{00000000-0008-0000-0200-0000CF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6" name="TextBox 975">
          <a:extLst>
            <a:ext uri="{FF2B5EF4-FFF2-40B4-BE49-F238E27FC236}">
              <a16:creationId xmlns:a16="http://schemas.microsoft.com/office/drawing/2014/main" id="{00000000-0008-0000-0200-0000D0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7" name="TextBox 976">
          <a:extLst>
            <a:ext uri="{FF2B5EF4-FFF2-40B4-BE49-F238E27FC236}">
              <a16:creationId xmlns:a16="http://schemas.microsoft.com/office/drawing/2014/main" id="{00000000-0008-0000-0200-0000D1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8" name="TextBox 977">
          <a:extLst>
            <a:ext uri="{FF2B5EF4-FFF2-40B4-BE49-F238E27FC236}">
              <a16:creationId xmlns:a16="http://schemas.microsoft.com/office/drawing/2014/main" id="{00000000-0008-0000-0200-0000D2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79" name="TextBox 978">
          <a:extLst>
            <a:ext uri="{FF2B5EF4-FFF2-40B4-BE49-F238E27FC236}">
              <a16:creationId xmlns:a16="http://schemas.microsoft.com/office/drawing/2014/main" id="{00000000-0008-0000-0200-0000D3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80" name="TextBox 979">
          <a:extLst>
            <a:ext uri="{FF2B5EF4-FFF2-40B4-BE49-F238E27FC236}">
              <a16:creationId xmlns:a16="http://schemas.microsoft.com/office/drawing/2014/main" id="{00000000-0008-0000-0200-0000D4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81" name="TextBox 980">
          <a:extLst>
            <a:ext uri="{FF2B5EF4-FFF2-40B4-BE49-F238E27FC236}">
              <a16:creationId xmlns:a16="http://schemas.microsoft.com/office/drawing/2014/main" id="{00000000-0008-0000-0200-0000D5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82" name="TextBox 981">
          <a:extLst>
            <a:ext uri="{FF2B5EF4-FFF2-40B4-BE49-F238E27FC236}">
              <a16:creationId xmlns:a16="http://schemas.microsoft.com/office/drawing/2014/main" id="{00000000-0008-0000-0200-0000D6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83" name="TextBox 982">
          <a:extLst>
            <a:ext uri="{FF2B5EF4-FFF2-40B4-BE49-F238E27FC236}">
              <a16:creationId xmlns:a16="http://schemas.microsoft.com/office/drawing/2014/main" id="{00000000-0008-0000-0200-0000D7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0</xdr:colOff>
      <xdr:row>441</xdr:row>
      <xdr:rowOff>0</xdr:rowOff>
    </xdr:from>
    <xdr:ext cx="184731" cy="264560"/>
    <xdr:sp macro="" textlink="">
      <xdr:nvSpPr>
        <xdr:cNvPr id="984" name="TextBox 983">
          <a:extLst>
            <a:ext uri="{FF2B5EF4-FFF2-40B4-BE49-F238E27FC236}">
              <a16:creationId xmlns:a16="http://schemas.microsoft.com/office/drawing/2014/main" id="{00000000-0008-0000-0200-0000D8030000}"/>
            </a:ext>
          </a:extLst>
        </xdr:cNvPr>
        <xdr:cNvSpPr txBox="1"/>
      </xdr:nvSpPr>
      <xdr:spPr>
        <a:xfrm>
          <a:off x="10759440" y="13162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9</xdr:col>
      <xdr:colOff>284514</xdr:colOff>
      <xdr:row>420</xdr:row>
      <xdr:rowOff>148214</xdr:rowOff>
    </xdr:from>
    <xdr:to>
      <xdr:col>17</xdr:col>
      <xdr:colOff>326887</xdr:colOff>
      <xdr:row>440</xdr:row>
      <xdr:rowOff>111331</xdr:rowOff>
    </xdr:to>
    <xdr:sp macro="" textlink="">
      <xdr:nvSpPr>
        <xdr:cNvPr id="985" name="TextBox 984">
          <a:extLst>
            <a:ext uri="{FF2B5EF4-FFF2-40B4-BE49-F238E27FC236}">
              <a16:creationId xmlns:a16="http://schemas.microsoft.com/office/drawing/2014/main" id="{00000000-0008-0000-0200-0000D9030000}"/>
            </a:ext>
          </a:extLst>
        </xdr:cNvPr>
        <xdr:cNvSpPr txBox="1"/>
      </xdr:nvSpPr>
      <xdr:spPr>
        <a:xfrm>
          <a:off x="9747663" y="113223571"/>
          <a:ext cx="6623282" cy="3674156"/>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CREDITS (and </a:t>
          </a:r>
          <a:r>
            <a:rPr lang="en-US" sz="1100" b="1" baseline="0"/>
            <a:t>Blame)</a:t>
          </a:r>
          <a:r>
            <a:rPr lang="en-US" sz="1100" b="1"/>
            <a:t>: </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Data in the table has been compiled by Lindsay Newland Bowker and David M. Chambers.  We take full responsibility for any errors - but kindly let us know if you see one/some and we will correct it. Lindsay Newland Bowker LNBowker@Bowker Assciates.org</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The purpose of this compiltaion is loss prevention and risk assessment not to lay blame or make accusations or judgments.  Though David Chambers is certainly a qualified and reconized expert  to opine on cause, that is not our purpose.  Our purpose is to assemble for others as complete a history as posssible on each significant failure event in support of other researchers working on loss prevention and risk assessment.  We cannot control who uses our work or how but we are never happy to see it used irresponsbly or only to indict the mining idustry or individual miners.  We thank the many who have used and cited our work responsibly with a view to mapping issues and solving problems since we first created our version of the databse in 2015.</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Times New Roman" panose="02020603050405020304" pitchFamily="18" charset="0"/>
            </a:rPr>
            <a:t>Thanks to Bill Williams for his contribution of geologic information on the deposits; and,</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Times New Roman" panose="02020603050405020304" pitchFamily="18" charset="0"/>
            </a:rPr>
            <a:t>Thanks to Eric A. Tuttle  for his assistanceat the very beginning in creating a macine readble translation of the orignal 221 Bulletn 121 incidents.</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xdr:txBody>
    </xdr:sp>
    <xdr:clientData/>
  </xdr:twoCellAnchor>
  <xdr:twoCellAnchor>
    <xdr:from>
      <xdr:col>10</xdr:col>
      <xdr:colOff>705871</xdr:colOff>
      <xdr:row>387</xdr:row>
      <xdr:rowOff>22111</xdr:rowOff>
    </xdr:from>
    <xdr:to>
      <xdr:col>15</xdr:col>
      <xdr:colOff>217715</xdr:colOff>
      <xdr:row>400</xdr:row>
      <xdr:rowOff>158183</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0933340" y="105416236"/>
          <a:ext cx="3190875" cy="261257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002060"/>
              </a:solidFill>
            </a:rPr>
            <a:t>COLUMN M-INCIDENT NUMBER </a:t>
          </a:r>
        </a:p>
        <a:p>
          <a:pPr algn="l"/>
          <a:endParaRPr lang="en-US" sz="1100" b="1">
            <a:solidFill>
              <a:srgbClr val="002060"/>
            </a:solidFill>
          </a:endParaRPr>
        </a:p>
        <a:p>
          <a:pPr algn="l"/>
          <a:r>
            <a:rPr lang="en-US" sz="1100" b="1">
              <a:solidFill>
                <a:srgbClr val="002060"/>
              </a:solidFill>
            </a:rPr>
            <a:t>The incident numbers were assigned in Bulletin 121 for each of the 221 incidents  in the compilation.</a:t>
          </a:r>
        </a:p>
        <a:p>
          <a:pPr algn="l"/>
          <a:endParaRPr lang="en-US" sz="1100" b="1">
            <a:solidFill>
              <a:srgbClr val="002060"/>
            </a:solidFill>
          </a:endParaRPr>
        </a:p>
        <a:p>
          <a:pPr algn="l"/>
          <a:r>
            <a:rPr lang="en-US" sz="1100" b="1">
              <a:solidFill>
                <a:srgbClr val="002060"/>
              </a:solidFill>
            </a:rPr>
            <a:t>They exist therefore only for  pre 2000 incidents and only for those pre 2000 that were included in the orginal compilaton.</a:t>
          </a:r>
        </a:p>
        <a:p>
          <a:pPr algn="l"/>
          <a:endParaRPr lang="en-US" sz="1100" b="1">
            <a:solidFill>
              <a:srgbClr val="002060"/>
            </a:solidFill>
          </a:endParaRPr>
        </a:p>
        <a:p>
          <a:pPr algn="l"/>
          <a:r>
            <a:rPr lang="en-US" sz="1100" b="1">
              <a:solidFill>
                <a:srgbClr val="002060"/>
              </a:solidFill>
            </a:rPr>
            <a:t>Per Bulletin 121, 1-186 were from the USCOLD survey of US only events ; 187 -221 were compiled by ICOLD/UNEP</a:t>
          </a:r>
        </a:p>
      </xdr:txBody>
    </xdr:sp>
    <xdr:clientData/>
  </xdr:twoCellAnchor>
  <xdr:twoCellAnchor>
    <xdr:from>
      <xdr:col>8</xdr:col>
      <xdr:colOff>47625</xdr:colOff>
      <xdr:row>374</xdr:row>
      <xdr:rowOff>133350</xdr:rowOff>
    </xdr:from>
    <xdr:to>
      <xdr:col>11</xdr:col>
      <xdr:colOff>614362</xdr:colOff>
      <xdr:row>376</xdr:row>
      <xdr:rowOff>133350</xdr:rowOff>
    </xdr:to>
    <xdr:sp macro="" textlink="">
      <xdr:nvSpPr>
        <xdr:cNvPr id="986" name="TextBox 985">
          <a:extLst>
            <a:ext uri="{FF2B5EF4-FFF2-40B4-BE49-F238E27FC236}">
              <a16:creationId xmlns:a16="http://schemas.microsoft.com/office/drawing/2014/main" id="{00000000-0008-0000-0200-0000DA030000}"/>
            </a:ext>
          </a:extLst>
        </xdr:cNvPr>
        <xdr:cNvSpPr txBox="1"/>
      </xdr:nvSpPr>
      <xdr:spPr>
        <a:xfrm>
          <a:off x="8772525" y="103993950"/>
          <a:ext cx="2852737"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1">
                  <a:lumMod val="75000"/>
                </a:schemeClr>
              </a:solidFill>
            </a:rPr>
            <a:t>Type "1"   always designates  a failure in the dam itself involving an unplanned releas of content.The amount of releas is not reported for many type 1 events</a:t>
          </a:r>
        </a:p>
      </xdr:txBody>
    </xdr:sp>
    <xdr:clientData/>
  </xdr:twoCellAnchor>
  <xdr:twoCellAnchor>
    <xdr:from>
      <xdr:col>8</xdr:col>
      <xdr:colOff>47626</xdr:colOff>
      <xdr:row>376</xdr:row>
      <xdr:rowOff>188119</xdr:rowOff>
    </xdr:from>
    <xdr:to>
      <xdr:col>11</xdr:col>
      <xdr:colOff>485776</xdr:colOff>
      <xdr:row>381</xdr:row>
      <xdr:rowOff>190500</xdr:rowOff>
    </xdr:to>
    <xdr:sp macro="" textlink="">
      <xdr:nvSpPr>
        <xdr:cNvPr id="987" name="TextBox 986">
          <a:extLst>
            <a:ext uri="{FF2B5EF4-FFF2-40B4-BE49-F238E27FC236}">
              <a16:creationId xmlns:a16="http://schemas.microsoft.com/office/drawing/2014/main" id="{00000000-0008-0000-0200-0000DB030000}"/>
            </a:ext>
          </a:extLst>
        </xdr:cNvPr>
        <xdr:cNvSpPr txBox="1"/>
      </xdr:nvSpPr>
      <xdr:spPr>
        <a:xfrm>
          <a:off x="8715376" y="104458294"/>
          <a:ext cx="2838450" cy="1145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chemeClr val="accent1">
                  <a:lumMod val="75000"/>
                </a:schemeClr>
              </a:solidFill>
            </a:rPr>
            <a:t>Type 2 refers to failure  o r observed problem of components within the impoundment or any extrenal part other than the dam itself  whether or not a release ocurred</a:t>
          </a:r>
        </a:p>
        <a:p>
          <a:endParaRPr lang="en-US" sz="800" b="1">
            <a:solidFill>
              <a:schemeClr val="accent1">
                <a:lumMod val="75000"/>
              </a:schemeClr>
            </a:solidFill>
          </a:endParaRPr>
        </a:p>
        <a:p>
          <a:r>
            <a:rPr lang="en-US" sz="800" b="1">
              <a:solidFill>
                <a:schemeClr val="accent1">
                  <a:lumMod val="75000"/>
                </a:schemeClr>
              </a:solidFill>
            </a:rPr>
            <a:t>Type 3 refers to unplanned seepages discovered and corrected some of which involved  a substantial leaks  overtime</a:t>
          </a:r>
        </a:p>
      </xdr:txBody>
    </xdr:sp>
    <xdr:clientData/>
  </xdr:twoCellAnchor>
  <xdr:twoCellAnchor>
    <xdr:from>
      <xdr:col>9</xdr:col>
      <xdr:colOff>858815</xdr:colOff>
      <xdr:row>363</xdr:row>
      <xdr:rowOff>49367</xdr:rowOff>
    </xdr:from>
    <xdr:to>
      <xdr:col>19</xdr:col>
      <xdr:colOff>142875</xdr:colOff>
      <xdr:row>370</xdr:row>
      <xdr:rowOff>55562</xdr:rowOff>
    </xdr:to>
    <xdr:sp macro="" textlink="">
      <xdr:nvSpPr>
        <xdr:cNvPr id="988" name="TextBox 987">
          <a:extLst>
            <a:ext uri="{FF2B5EF4-FFF2-40B4-BE49-F238E27FC236}">
              <a16:creationId xmlns:a16="http://schemas.microsoft.com/office/drawing/2014/main" id="{00000000-0008-0000-0200-0000DC030000}"/>
            </a:ext>
          </a:extLst>
        </xdr:cNvPr>
        <xdr:cNvSpPr txBox="1"/>
      </xdr:nvSpPr>
      <xdr:spPr>
        <a:xfrm>
          <a:off x="10328253" y="102490742"/>
          <a:ext cx="7539060" cy="13396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accent5">
                  <a:lumMod val="75000"/>
                </a:schemeClr>
              </a:solidFill>
            </a:rPr>
            <a:t>The failure severity codes were developed  in 2014 to faciitate trend analysis and meaningful examination of failure consequence .  ICOLD Bulletin 121  makes it very clear that increasing severity/consequence was a main motivation in creating the failures data base and ,to some extent, the faiure type codes did indicate severity with "1's" being major events, 2's being lesser events involving component failures that did not result in a break or failure. The categories "serious" and "very serious" was obvious by inspection.  In all cases possible the severity rating was based on release,runout and deaths, consistent  with the purpose of these variables in the orignal ICOLD Bulletin 121. It was clear however in authoritative descriptons that some incidents for which no data was given for release run out  or deaths were in fact clearly either very serious or serious and were classified on the basis of these descriptions.( with sources cited and links given).Where there is not sufficent naarive to clearly ndicate severity  no severity code is given.  Where serius txins were known t be presnt in th etailings but inadqruate details given the pale yellow higghlght indiates concern without adequate data.</a:t>
          </a:r>
        </a:p>
      </xdr:txBody>
    </xdr:sp>
    <xdr:clientData/>
  </xdr:twoCellAnchor>
  <xdr:twoCellAnchor>
    <xdr:from>
      <xdr:col>50</xdr:col>
      <xdr:colOff>0</xdr:colOff>
      <xdr:row>358</xdr:row>
      <xdr:rowOff>59531</xdr:rowOff>
    </xdr:from>
    <xdr:to>
      <xdr:col>55</xdr:col>
      <xdr:colOff>523875</xdr:colOff>
      <xdr:row>361</xdr:row>
      <xdr:rowOff>166687</xdr:rowOff>
    </xdr:to>
    <xdr:sp macro="" textlink="">
      <xdr:nvSpPr>
        <xdr:cNvPr id="989" name="TextBox 988">
          <a:extLst>
            <a:ext uri="{FF2B5EF4-FFF2-40B4-BE49-F238E27FC236}">
              <a16:creationId xmlns:a16="http://schemas.microsoft.com/office/drawing/2014/main" id="{00000000-0008-0000-0200-0000DD030000}"/>
            </a:ext>
          </a:extLst>
        </xdr:cNvPr>
        <xdr:cNvSpPr txBox="1"/>
      </xdr:nvSpPr>
      <xdr:spPr>
        <a:xfrm>
          <a:off x="45481875" y="99679125"/>
          <a:ext cx="3559969"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final adjusyed scores by sevrity class show the  dramatcally higher cosequence of  the seerity caegor "very Serious"</a:t>
          </a:r>
        </a:p>
      </xdr:txBody>
    </xdr:sp>
    <xdr:clientData/>
  </xdr:twoCellAnchor>
  <xdr:twoCellAnchor>
    <xdr:from>
      <xdr:col>19</xdr:col>
      <xdr:colOff>251732</xdr:colOff>
      <xdr:row>363</xdr:row>
      <xdr:rowOff>125867</xdr:rowOff>
    </xdr:from>
    <xdr:to>
      <xdr:col>20</xdr:col>
      <xdr:colOff>655411</xdr:colOff>
      <xdr:row>369</xdr:row>
      <xdr:rowOff>165328</xdr:rowOff>
    </xdr:to>
    <xdr:sp macro="" textlink="">
      <xdr:nvSpPr>
        <xdr:cNvPr id="990" name="TextBox 989">
          <a:extLst>
            <a:ext uri="{FF2B5EF4-FFF2-40B4-BE49-F238E27FC236}">
              <a16:creationId xmlns:a16="http://schemas.microsoft.com/office/drawing/2014/main" id="{00000000-0008-0000-0200-0000DE030000}"/>
            </a:ext>
          </a:extLst>
        </xdr:cNvPr>
        <xdr:cNvSpPr txBox="1"/>
      </xdr:nvSpPr>
      <xdr:spPr>
        <a:xfrm>
          <a:off x="17984107" y="100106617"/>
          <a:ext cx="2911929" cy="11824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LOCUS OF FAILURE (Column B)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1  TSF Dam Wall Failure</a:t>
          </a:r>
          <a:r>
            <a:rPr lang="en-US"/>
            <a:t> </a:t>
          </a:r>
          <a:r>
            <a:rPr lang="en-US" sz="1100" b="1" i="0" u="none" strike="noStrike">
              <a:solidFill>
                <a:schemeClr val="dk1"/>
              </a:solidFill>
              <a:effectLst/>
              <a:latin typeface="+mn-lt"/>
              <a:ea typeface="+mn-ea"/>
              <a:cs typeface="+mn-cs"/>
            </a:rPr>
            <a:t>  </a:t>
          </a:r>
        </a:p>
        <a:p>
          <a:r>
            <a:rPr lang="en-US" sz="1100" b="1" i="0" u="none" strike="noStrike">
              <a:solidFill>
                <a:schemeClr val="dk1"/>
              </a:solidFill>
              <a:effectLst/>
              <a:latin typeface="+mn-lt"/>
              <a:ea typeface="+mn-ea"/>
              <a:cs typeface="+mn-cs"/>
            </a:rPr>
            <a:t> 2 TSF Impoundment Component</a:t>
          </a:r>
        </a:p>
        <a:p>
          <a:r>
            <a:rPr lang="en-US"/>
            <a:t> </a:t>
          </a:r>
          <a:r>
            <a:rPr lang="en-US" sz="1100" b="1" i="0" u="none" strike="noStrike">
              <a:solidFill>
                <a:schemeClr val="dk1"/>
              </a:solidFill>
              <a:effectLst/>
              <a:latin typeface="+mn-lt"/>
              <a:ea typeface="+mn-ea"/>
              <a:cs typeface="+mn-cs"/>
            </a:rPr>
            <a:t>3  TSF External Component/Operation</a:t>
          </a:r>
        </a:p>
        <a:p>
          <a:r>
            <a:rPr lang="en-US" sz="1100" b="1" i="0" u="none" strike="noStrike">
              <a:solidFill>
                <a:schemeClr val="dk1"/>
              </a:solidFill>
              <a:effectLst/>
              <a:latin typeface="+mn-lt"/>
              <a:ea typeface="+mn-ea"/>
              <a:cs typeface="+mn-cs"/>
            </a:rPr>
            <a:t> 4   ATSD-All Failures &amp; Significant Events at ATSD</a:t>
          </a:r>
        </a:p>
        <a:p>
          <a:r>
            <a:rPr lang="en-US"/>
            <a:t> </a:t>
          </a:r>
          <a:r>
            <a:rPr lang="en-US" sz="1100" b="1"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1" i="0" u="none" strike="noStrike">
              <a:solidFill>
                <a:schemeClr val="dk1"/>
              </a:solidFill>
              <a:effectLst/>
              <a:latin typeface="+mn-lt"/>
              <a:ea typeface="+mn-ea"/>
              <a:cs typeface="+mn-cs"/>
            </a:rPr>
            <a:t> </a:t>
          </a:r>
          <a:r>
            <a:rPr lang="en-US"/>
            <a:t> </a:t>
          </a:r>
          <a:endParaRPr lang="en-US" sz="1100"/>
        </a:p>
      </xdr:txBody>
    </xdr:sp>
    <xdr:clientData/>
  </xdr:twoCellAnchor>
  <xdr:twoCellAnchor>
    <xdr:from>
      <xdr:col>33</xdr:col>
      <xdr:colOff>35812</xdr:colOff>
      <xdr:row>2</xdr:row>
      <xdr:rowOff>24317</xdr:rowOff>
    </xdr:from>
    <xdr:to>
      <xdr:col>36</xdr:col>
      <xdr:colOff>922398</xdr:colOff>
      <xdr:row>2</xdr:row>
      <xdr:rowOff>698712</xdr:rowOff>
    </xdr:to>
    <xdr:sp macro="" textlink="">
      <xdr:nvSpPr>
        <xdr:cNvPr id="992" name="TextBox 991">
          <a:extLst>
            <a:ext uri="{FF2B5EF4-FFF2-40B4-BE49-F238E27FC236}">
              <a16:creationId xmlns:a16="http://schemas.microsoft.com/office/drawing/2014/main" id="{00000000-0008-0000-0200-0000E0030000}"/>
            </a:ext>
          </a:extLst>
        </xdr:cNvPr>
        <xdr:cNvSpPr txBox="1"/>
      </xdr:nvSpPr>
      <xdr:spPr>
        <a:xfrm>
          <a:off x="38969250" y="310067"/>
          <a:ext cx="3990148" cy="674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rPr>
            <a:t>The magnitude index ( Col c)  indicates the overall scale of an event based on its release, runout and deaths. The index base is the decade 1991 to 2000.  The score for each component is the unweighted ratio of the event measure to the average measure for the reference decade </a:t>
          </a:r>
        </a:p>
      </xdr:txBody>
    </xdr:sp>
    <xdr:clientData/>
  </xdr:twoCellAnchor>
  <xdr:twoCellAnchor>
    <xdr:from>
      <xdr:col>33</xdr:col>
      <xdr:colOff>88695</xdr:colOff>
      <xdr:row>368</xdr:row>
      <xdr:rowOff>66949</xdr:rowOff>
    </xdr:from>
    <xdr:to>
      <xdr:col>36</xdr:col>
      <xdr:colOff>664104</xdr:colOff>
      <xdr:row>373</xdr:row>
      <xdr:rowOff>176740</xdr:rowOff>
    </xdr:to>
    <xdr:sp macro="" textlink="">
      <xdr:nvSpPr>
        <xdr:cNvPr id="993" name="TextBox 992">
          <a:extLst>
            <a:ext uri="{FF2B5EF4-FFF2-40B4-BE49-F238E27FC236}">
              <a16:creationId xmlns:a16="http://schemas.microsoft.com/office/drawing/2014/main" id="{00000000-0008-0000-0200-0000E1030000}"/>
            </a:ext>
          </a:extLst>
        </xdr:cNvPr>
        <xdr:cNvSpPr txBox="1"/>
      </xdr:nvSpPr>
      <xdr:spPr>
        <a:xfrm>
          <a:off x="39022133" y="103460824"/>
          <a:ext cx="3678971" cy="8717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rPr>
            <a:t>Complete doumentation on the index is available from Bowker Associates(LNBowker@BowkerAssociates.org).  The difference in total scores for each of the three varaiables indicates the releative incidence of reporting on the variable. ( ie not every record has a documented entry for each of the three variable) We determined that no  weightng was necessary to insure that each variable is equally represented</a:t>
          </a:r>
          <a:r>
            <a:rPr lang="en-US" sz="800" b="1"/>
            <a:t> </a:t>
          </a:r>
        </a:p>
        <a:p>
          <a:endParaRPr lang="en-US" sz="800" b="1"/>
        </a:p>
      </xdr:txBody>
    </xdr:sp>
    <xdr:clientData/>
  </xdr:twoCellAnchor>
  <xdr:twoCellAnchor>
    <xdr:from>
      <xdr:col>38</xdr:col>
      <xdr:colOff>0</xdr:colOff>
      <xdr:row>2</xdr:row>
      <xdr:rowOff>21981</xdr:rowOff>
    </xdr:from>
    <xdr:to>
      <xdr:col>41</xdr:col>
      <xdr:colOff>0</xdr:colOff>
      <xdr:row>2</xdr:row>
      <xdr:rowOff>593481</xdr:rowOff>
    </xdr:to>
    <xdr:sp macro="" textlink="">
      <xdr:nvSpPr>
        <xdr:cNvPr id="994" name="TextBox 993">
          <a:extLst>
            <a:ext uri="{FF2B5EF4-FFF2-40B4-BE49-F238E27FC236}">
              <a16:creationId xmlns:a16="http://schemas.microsoft.com/office/drawing/2014/main" id="{00000000-0008-0000-0200-0000E2030000}"/>
            </a:ext>
          </a:extLst>
        </xdr:cNvPr>
        <xdr:cNvSpPr txBox="1"/>
      </xdr:nvSpPr>
      <xdr:spPr>
        <a:xfrm>
          <a:off x="41345827" y="271096"/>
          <a:ext cx="1824404"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rPr>
            <a:t>The severity codes are based on but not excusively determned by criterion values for  release,runout &amp; deaths</a:t>
          </a:r>
        </a:p>
      </xdr:txBody>
    </xdr:sp>
    <xdr:clientData/>
  </xdr:twoCellAnchor>
  <xdr:twoCellAnchor>
    <xdr:from>
      <xdr:col>38</xdr:col>
      <xdr:colOff>43962</xdr:colOff>
      <xdr:row>365</xdr:row>
      <xdr:rowOff>65942</xdr:rowOff>
    </xdr:from>
    <xdr:to>
      <xdr:col>40</xdr:col>
      <xdr:colOff>329713</xdr:colOff>
      <xdr:row>368</xdr:row>
      <xdr:rowOff>168519</xdr:rowOff>
    </xdr:to>
    <xdr:sp macro="" textlink="">
      <xdr:nvSpPr>
        <xdr:cNvPr id="995" name="TextBox 994">
          <a:extLst>
            <a:ext uri="{FF2B5EF4-FFF2-40B4-BE49-F238E27FC236}">
              <a16:creationId xmlns:a16="http://schemas.microsoft.com/office/drawing/2014/main" id="{00000000-0008-0000-0200-0000E3030000}"/>
            </a:ext>
          </a:extLst>
        </xdr:cNvPr>
        <xdr:cNvSpPr txBox="1"/>
      </xdr:nvSpPr>
      <xdr:spPr>
        <a:xfrm>
          <a:off x="41389789" y="72499904"/>
          <a:ext cx="1502020" cy="674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rPr>
            <a:t>The index values differentiate magnitude amongst the three severity codes</a:t>
          </a:r>
        </a:p>
      </xdr:txBody>
    </xdr:sp>
    <xdr:clientData/>
  </xdr:twoCellAnchor>
  <xdr:twoCellAnchor>
    <xdr:from>
      <xdr:col>22</xdr:col>
      <xdr:colOff>57150</xdr:colOff>
      <xdr:row>360</xdr:row>
      <xdr:rowOff>85726</xdr:rowOff>
    </xdr:from>
    <xdr:to>
      <xdr:col>31</xdr:col>
      <xdr:colOff>0</xdr:colOff>
      <xdr:row>376</xdr:row>
      <xdr:rowOff>219075</xdr:rowOff>
    </xdr:to>
    <xdr:sp macro="" textlink="">
      <xdr:nvSpPr>
        <xdr:cNvPr id="996" name="TextBox 995">
          <a:extLst>
            <a:ext uri="{FF2B5EF4-FFF2-40B4-BE49-F238E27FC236}">
              <a16:creationId xmlns:a16="http://schemas.microsoft.com/office/drawing/2014/main" id="{00000000-0008-0000-0200-0000E4030000}"/>
            </a:ext>
          </a:extLst>
        </xdr:cNvPr>
        <xdr:cNvSpPr txBox="1"/>
      </xdr:nvSpPr>
      <xdr:spPr>
        <a:xfrm>
          <a:off x="29575125" y="101422201"/>
          <a:ext cx="7762875" cy="3067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Deposit Type (Col W) </a:t>
          </a:r>
        </a:p>
        <a:p>
          <a:r>
            <a:rPr lang="en-US" sz="1100" b="1" i="0" u="none" strike="noStrike">
              <a:solidFill>
                <a:schemeClr val="dk1"/>
              </a:solidFill>
              <a:effectLst/>
              <a:latin typeface="+mn-lt"/>
              <a:ea typeface="+mn-ea"/>
              <a:cs typeface="+mn-cs"/>
            </a:rPr>
            <a:t>PCD-</a:t>
          </a:r>
          <a:r>
            <a:rPr lang="en-US"/>
            <a:t> Porphyry Copper Deposit. Mineralization occurs as disseminations, in veinlets, and breccias. Always some pyrite in unoxidized/enriched zones, enargite can occur in upper reaches</a:t>
          </a:r>
        </a:p>
        <a:p>
          <a:r>
            <a:rPr lang="en-US" sz="1100" b="1" i="0" u="none" strike="noStrike">
              <a:solidFill>
                <a:schemeClr val="dk1"/>
              </a:solidFill>
              <a:effectLst/>
              <a:latin typeface="+mn-lt"/>
              <a:ea typeface="+mn-ea"/>
              <a:cs typeface="+mn-cs"/>
            </a:rPr>
            <a:t>HT Manto-</a:t>
          </a:r>
          <a:r>
            <a:rPr lang="en-US"/>
            <a:t> High-Temperature Manto - mineralization hosted by volcanic rocks, especially confined to certain volcanic layers forming a tabular body</a:t>
          </a:r>
        </a:p>
        <a:p>
          <a:r>
            <a:rPr lang="en-US" sz="1100" b="1" i="0" u="none" strike="noStrike">
              <a:solidFill>
                <a:schemeClr val="dk1"/>
              </a:solidFill>
              <a:effectLst/>
              <a:latin typeface="+mn-lt"/>
              <a:ea typeface="+mn-ea"/>
              <a:cs typeface="+mn-cs"/>
            </a:rPr>
            <a:t>Skarn-</a:t>
          </a:r>
          <a:r>
            <a:rPr lang="en-US"/>
            <a:t> High-temperature mineralization hosted by limestone, which was altered due to heat</a:t>
          </a:r>
        </a:p>
        <a:p>
          <a:r>
            <a:rPr lang="en-US" sz="1100" b="1" i="0" u="none" strike="noStrike">
              <a:solidFill>
                <a:schemeClr val="dk1"/>
              </a:solidFill>
              <a:effectLst/>
              <a:latin typeface="+mn-lt"/>
              <a:ea typeface="+mn-ea"/>
              <a:cs typeface="+mn-cs"/>
            </a:rPr>
            <a:t>Placer-</a:t>
          </a:r>
          <a:r>
            <a:rPr lang="en-US"/>
            <a:t> gold, and other heavy minerals like tin, occur as small grains in unconsolidated sediments</a:t>
          </a:r>
        </a:p>
        <a:p>
          <a:r>
            <a:rPr lang="en-US" sz="1100" b="1" i="0" u="none" strike="noStrike">
              <a:solidFill>
                <a:schemeClr val="dk1"/>
              </a:solidFill>
              <a:effectLst/>
              <a:latin typeface="+mn-lt"/>
              <a:ea typeface="+mn-ea"/>
              <a:cs typeface="+mn-cs"/>
            </a:rPr>
            <a:t>Laterite-</a:t>
          </a:r>
          <a:r>
            <a:rPr lang="en-US"/>
            <a:t> Fe-rich soils in tropical climates that contain elevated quantities of Bauxite (aluminum oxide) and nickel</a:t>
          </a:r>
        </a:p>
        <a:p>
          <a:r>
            <a:rPr lang="en-US" sz="1100" b="1" i="0" u="none" strike="noStrike">
              <a:solidFill>
                <a:schemeClr val="dk1"/>
              </a:solidFill>
              <a:effectLst/>
              <a:latin typeface="+mn-lt"/>
              <a:ea typeface="+mn-ea"/>
              <a:cs typeface="+mn-cs"/>
            </a:rPr>
            <a:t>VMS-</a:t>
          </a:r>
          <a:r>
            <a:rPr lang="en-US"/>
            <a:t> Volcanogenic Massive Sulfide; herein, deposits formed at coean floor; majority of ore deposit is sulfides with a very high content of pyrite</a:t>
          </a:r>
        </a:p>
        <a:p>
          <a:r>
            <a:rPr lang="en-US" sz="1100" b="1" i="0" u="none" strike="noStrike">
              <a:solidFill>
                <a:schemeClr val="dk1"/>
              </a:solidFill>
              <a:effectLst/>
              <a:latin typeface="+mn-lt"/>
              <a:ea typeface="+mn-ea"/>
              <a:cs typeface="+mn-cs"/>
            </a:rPr>
            <a:t>VEIN-</a:t>
          </a:r>
          <a:r>
            <a:rPr lang="en-US"/>
            <a:t> Typically a subvertical tabular body; herein includes mineralization in faults and breccias</a:t>
          </a:r>
        </a:p>
        <a:p>
          <a:r>
            <a:rPr lang="en-US" sz="1100" b="1" i="0" u="none" strike="noStrike">
              <a:solidFill>
                <a:schemeClr val="dk1"/>
              </a:solidFill>
              <a:effectLst/>
              <a:latin typeface="+mn-lt"/>
              <a:ea typeface="+mn-ea"/>
              <a:cs typeface="+mn-cs"/>
            </a:rPr>
            <a:t>WITS-</a:t>
          </a:r>
          <a:r>
            <a:rPr lang="en-US"/>
            <a:t> Free gold in a lithified conglomerate typical of deposits in the Witswatersrand, S Africa near Johannesberg</a:t>
          </a:r>
        </a:p>
        <a:p>
          <a:r>
            <a:rPr lang="en-US" sz="1100" b="1" i="0" u="none" strike="noStrike">
              <a:solidFill>
                <a:schemeClr val="dk1"/>
              </a:solidFill>
              <a:effectLst/>
              <a:latin typeface="+mn-lt"/>
              <a:ea typeface="+mn-ea"/>
              <a:cs typeface="+mn-cs"/>
            </a:rPr>
            <a:t>Magmatic-</a:t>
          </a:r>
          <a:r>
            <a:rPr lang="en-US"/>
            <a:t> Sulfide mineralization formed in layers as magma cools; commodity, e.g, platiunum group metals, generally confined to a layer </a:t>
          </a:r>
        </a:p>
        <a:p>
          <a:r>
            <a:rPr lang="en-US" sz="1100" b="1" i="0" u="none" strike="noStrike">
              <a:solidFill>
                <a:schemeClr val="dk1"/>
              </a:solidFill>
              <a:effectLst/>
              <a:latin typeface="+mn-lt"/>
              <a:ea typeface="+mn-ea"/>
              <a:cs typeface="+mn-cs"/>
            </a:rPr>
            <a:t>SSC-</a:t>
          </a:r>
          <a:r>
            <a:rPr lang="en-US"/>
            <a:t> Stratiform sedimentary-rock hosted copper deposit; mineralization generally confined to a stratigraphic unit; very little or no pyrite</a:t>
          </a:r>
        </a:p>
        <a:p>
          <a:r>
            <a:rPr lang="en-US" sz="1100" b="1" i="0" u="none" strike="noStrike">
              <a:solidFill>
                <a:schemeClr val="dk1"/>
              </a:solidFill>
              <a:effectLst/>
              <a:latin typeface="+mn-lt"/>
              <a:ea typeface="+mn-ea"/>
              <a:cs typeface="+mn-cs"/>
            </a:rPr>
            <a:t>Strat-</a:t>
          </a:r>
          <a:r>
            <a:rPr lang="en-US"/>
            <a:t> Stratiform. commodity either is the straigraphic unit, e.g., coal, iron, or confined to that unit, e.g., phosphate</a:t>
          </a:r>
        </a:p>
        <a:p>
          <a:endParaRPr lang="en-US"/>
        </a:p>
        <a:p>
          <a:endParaRPr lang="en-US"/>
        </a:p>
        <a:p>
          <a:endParaRPr lang="en-US" sz="1100"/>
        </a:p>
      </xdr:txBody>
    </xdr:sp>
    <xdr:clientData/>
  </xdr:twoCellAnchor>
  <xdr:twoCellAnchor>
    <xdr:from>
      <xdr:col>22</xdr:col>
      <xdr:colOff>9525</xdr:colOff>
      <xdr:row>1</xdr:row>
      <xdr:rowOff>1</xdr:rowOff>
    </xdr:from>
    <xdr:to>
      <xdr:col>30</xdr:col>
      <xdr:colOff>800100</xdr:colOff>
      <xdr:row>2</xdr:row>
      <xdr:rowOff>1</xdr:rowOff>
    </xdr:to>
    <xdr:sp macro="" textlink="">
      <xdr:nvSpPr>
        <xdr:cNvPr id="997" name="TextBox 996">
          <a:extLst>
            <a:ext uri="{FF2B5EF4-FFF2-40B4-BE49-F238E27FC236}">
              <a16:creationId xmlns:a16="http://schemas.microsoft.com/office/drawing/2014/main" id="{00000000-0008-0000-0200-0000E5030000}"/>
            </a:ext>
          </a:extLst>
        </xdr:cNvPr>
        <xdr:cNvSpPr txBox="1"/>
      </xdr:nvSpPr>
      <xdr:spPr>
        <a:xfrm>
          <a:off x="29527500" y="1"/>
          <a:ext cx="7781925" cy="2857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ECONOMIC HISTORY AS OF FAILURE/EVENT</a:t>
          </a:r>
        </a:p>
      </xdr:txBody>
    </xdr:sp>
    <xdr:clientData/>
  </xdr:twoCellAnchor>
  <xdr:twoCellAnchor>
    <xdr:from>
      <xdr:col>22</xdr:col>
      <xdr:colOff>47625</xdr:colOff>
      <xdr:row>377</xdr:row>
      <xdr:rowOff>123825</xdr:rowOff>
    </xdr:from>
    <xdr:to>
      <xdr:col>31</xdr:col>
      <xdr:colOff>0</xdr:colOff>
      <xdr:row>379</xdr:row>
      <xdr:rowOff>85725</xdr:rowOff>
    </xdr:to>
    <xdr:sp macro="" textlink="">
      <xdr:nvSpPr>
        <xdr:cNvPr id="998" name="TextBox 997">
          <a:extLst>
            <a:ext uri="{FF2B5EF4-FFF2-40B4-BE49-F238E27FC236}">
              <a16:creationId xmlns:a16="http://schemas.microsoft.com/office/drawing/2014/main" id="{00000000-0008-0000-0200-0000E6030000}"/>
            </a:ext>
          </a:extLst>
        </xdr:cNvPr>
        <xdr:cNvSpPr txBox="1"/>
      </xdr:nvSpPr>
      <xdr:spPr>
        <a:xfrm>
          <a:off x="29565600" y="104622600"/>
          <a:ext cx="77724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Est. Size-</a:t>
          </a:r>
          <a:r>
            <a:rPr lang="en-US"/>
            <a:t> (Col y) </a:t>
          </a:r>
          <a:r>
            <a:rPr lang="en-US" sz="1100"/>
            <a:t>tonnage that encompasses the mineralization that may have the reasonable expectation of economic extraction; principal source is Singer, D.A., et al., 2008, Porphyry Copper Deposits of the World: USGS Open File Report 2008-1155</a:t>
          </a:r>
        </a:p>
      </xdr:txBody>
    </xdr:sp>
    <xdr:clientData/>
  </xdr:twoCellAnchor>
  <xdr:twoCellAnchor>
    <xdr:from>
      <xdr:col>22</xdr:col>
      <xdr:colOff>27214</xdr:colOff>
      <xdr:row>380</xdr:row>
      <xdr:rowOff>68036</xdr:rowOff>
    </xdr:from>
    <xdr:to>
      <xdr:col>31</xdr:col>
      <xdr:colOff>13607</xdr:colOff>
      <xdr:row>388</xdr:row>
      <xdr:rowOff>166687</xdr:rowOff>
    </xdr:to>
    <xdr:sp macro="" textlink="">
      <xdr:nvSpPr>
        <xdr:cNvPr id="999" name="TextBox 998">
          <a:extLst>
            <a:ext uri="{FF2B5EF4-FFF2-40B4-BE49-F238E27FC236}">
              <a16:creationId xmlns:a16="http://schemas.microsoft.com/office/drawing/2014/main" id="{00000000-0008-0000-0200-0000E7030000}"/>
            </a:ext>
          </a:extLst>
        </xdr:cNvPr>
        <xdr:cNvSpPr txBox="1"/>
      </xdr:nvSpPr>
      <xdr:spPr>
        <a:xfrm>
          <a:off x="29530902" y="105755849"/>
          <a:ext cx="7804830" cy="1590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Cu, %-</a:t>
          </a:r>
          <a:r>
            <a:rPr lang="en-US"/>
            <a:t> (Col Z)</a:t>
          </a:r>
          <a:r>
            <a:rPr lang="en-US" sz="1100" b="0" i="0" u="none" strike="noStrike">
              <a:solidFill>
                <a:schemeClr val="dk1"/>
              </a:solidFill>
              <a:effectLst/>
              <a:latin typeface="+mn-lt"/>
              <a:ea typeface="+mn-ea"/>
              <a:cs typeface="+mn-cs"/>
            </a:rPr>
            <a:t>grade of copper in percent; principal source as above</a:t>
          </a:r>
          <a:r>
            <a:rPr lang="en-US"/>
            <a:t> </a:t>
          </a:r>
        </a:p>
        <a:p>
          <a:r>
            <a:rPr lang="en-US" sz="1100" b="1" i="0" u="none" strike="noStrike">
              <a:solidFill>
                <a:schemeClr val="dk1"/>
              </a:solidFill>
              <a:effectLst/>
              <a:latin typeface="+mn-lt"/>
              <a:ea typeface="+mn-ea"/>
              <a:cs typeface="+mn-cs"/>
            </a:rPr>
            <a:t>Au, ppm-</a:t>
          </a:r>
          <a:r>
            <a:rPr lang="en-US"/>
            <a:t> (Col AA)grade of gold in ppm (or g/t); principal source as above</a:t>
          </a:r>
        </a:p>
        <a:p>
          <a:r>
            <a:rPr lang="en-US" sz="1100" b="1" i="0" u="none" strike="noStrike">
              <a:solidFill>
                <a:schemeClr val="dk1"/>
              </a:solidFill>
              <a:effectLst/>
              <a:latin typeface="+mn-lt"/>
              <a:ea typeface="+mn-ea"/>
              <a:cs typeface="+mn-cs"/>
            </a:rPr>
            <a:t>CuEq, %-</a:t>
          </a:r>
          <a:r>
            <a:rPr lang="en-US"/>
            <a:t> (Col AB)equivalent coppr grade in percent adding gold grade; prices of $2.00/lb copper, $1,100/oz gold, $14.00/oz Ag, $1.00/lb Pb, $1.00/lb Zn, $4.00/lb Ni, $6.00/lb Mo used</a:t>
          </a:r>
        </a:p>
        <a:p>
          <a:r>
            <a:rPr lang="en-US" sz="1100" b="1" i="0" u="none" strike="noStrike">
              <a:solidFill>
                <a:schemeClr val="dk1"/>
              </a:solidFill>
              <a:effectLst/>
              <a:latin typeface="+mn-lt"/>
              <a:ea typeface="+mn-ea"/>
              <a:cs typeface="+mn-cs"/>
            </a:rPr>
            <a:t>1st prod-</a:t>
          </a:r>
          <a:r>
            <a:rPr lang="en-US"/>
            <a:t> (Col AC)year that mine started operations and production; based on production series from USGS Mineral Commodity Summaries, American Metal Statistics, and Annual Reports</a:t>
          </a:r>
        </a:p>
        <a:p>
          <a:r>
            <a:rPr lang="en-US" sz="1100" b="1" i="0" u="none" strike="noStrike">
              <a:solidFill>
                <a:schemeClr val="dk1"/>
              </a:solidFill>
              <a:effectLst/>
              <a:latin typeface="+mn-lt"/>
              <a:ea typeface="+mn-ea"/>
              <a:cs typeface="+mn-cs"/>
            </a:rPr>
            <a:t>Est. throughput-</a:t>
          </a:r>
          <a:r>
            <a:rPr lang="en-US"/>
            <a:t> calculated by dividing copper production by estimated copper grade from start to year of event using aforementioned sources</a:t>
          </a:r>
          <a:endParaRPr lang="en-US" sz="1100"/>
        </a:p>
      </xdr:txBody>
    </xdr:sp>
    <xdr:clientData/>
  </xdr:twoCellAnchor>
  <xdr:twoCellAnchor>
    <xdr:from>
      <xdr:col>24</xdr:col>
      <xdr:colOff>15875</xdr:colOff>
      <xdr:row>2</xdr:row>
      <xdr:rowOff>31750</xdr:rowOff>
    </xdr:from>
    <xdr:to>
      <xdr:col>29</xdr:col>
      <xdr:colOff>0</xdr:colOff>
      <xdr:row>2</xdr:row>
      <xdr:rowOff>317500</xdr:rowOff>
    </xdr:to>
    <xdr:sp macro="" textlink="">
      <xdr:nvSpPr>
        <xdr:cNvPr id="1000" name="TextBox 999">
          <a:extLst>
            <a:ext uri="{FF2B5EF4-FFF2-40B4-BE49-F238E27FC236}">
              <a16:creationId xmlns:a16="http://schemas.microsoft.com/office/drawing/2014/main" id="{00000000-0008-0000-0200-0000E8030000}"/>
            </a:ext>
          </a:extLst>
        </xdr:cNvPr>
        <xdr:cNvSpPr txBox="1"/>
      </xdr:nvSpPr>
      <xdr:spPr>
        <a:xfrm>
          <a:off x="31321375" y="317500"/>
          <a:ext cx="4119563"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2060"/>
              </a:solidFill>
            </a:rPr>
            <a:t>Compiled &amp; Contributed by Bill Williams, PhD, Economic Geologist</a:t>
          </a:r>
        </a:p>
      </xdr:txBody>
    </xdr:sp>
    <xdr:clientData/>
  </xdr:twoCellAnchor>
  <xdr:twoCellAnchor>
    <xdr:from>
      <xdr:col>22</xdr:col>
      <xdr:colOff>63500</xdr:colOff>
      <xdr:row>390</xdr:row>
      <xdr:rowOff>47625</xdr:rowOff>
    </xdr:from>
    <xdr:to>
      <xdr:col>31</xdr:col>
      <xdr:colOff>23813</xdr:colOff>
      <xdr:row>405</xdr:row>
      <xdr:rowOff>23812</xdr:rowOff>
    </xdr:to>
    <xdr:sp macro="" textlink="">
      <xdr:nvSpPr>
        <xdr:cNvPr id="1001" name="TextBox 1000">
          <a:extLst>
            <a:ext uri="{FF2B5EF4-FFF2-40B4-BE49-F238E27FC236}">
              <a16:creationId xmlns:a16="http://schemas.microsoft.com/office/drawing/2014/main" id="{00000000-0008-0000-0200-0000E9030000}"/>
            </a:ext>
          </a:extLst>
        </xdr:cNvPr>
        <xdr:cNvSpPr txBox="1"/>
      </xdr:nvSpPr>
      <xdr:spPr>
        <a:xfrm>
          <a:off x="29567188" y="107608688"/>
          <a:ext cx="7778750" cy="2833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Adverse Minerals-</a:t>
          </a:r>
          <a:r>
            <a:rPr lang="en-US"/>
            <a:t> (Col AE)</a:t>
          </a:r>
          <a:r>
            <a:rPr lang="en-US" sz="1100" b="0" i="0" u="none" strike="noStrike">
              <a:solidFill>
                <a:schemeClr val="dk1"/>
              </a:solidFill>
              <a:effectLst/>
              <a:latin typeface="+mn-lt"/>
              <a:ea typeface="+mn-ea"/>
              <a:cs typeface="+mn-cs"/>
            </a:rPr>
            <a:t>Gangue minerals known to potentially cause environmental issues:</a:t>
          </a:r>
        </a:p>
        <a:p>
          <a:r>
            <a:rPr lang="en-US" sz="1100" b="1" i="0" u="none" strike="noStrike">
              <a:solidFill>
                <a:schemeClr val="dk1"/>
              </a:solidFill>
              <a:effectLst/>
              <a:latin typeface="+mn-lt"/>
              <a:ea typeface="+mn-ea"/>
              <a:cs typeface="+mn-cs"/>
            </a:rPr>
            <a:t>Py</a:t>
          </a:r>
          <a:r>
            <a:rPr lang="en-US"/>
            <a:t> </a:t>
          </a:r>
          <a:r>
            <a:rPr lang="en-US" sz="1100" b="1" i="0" u="none" strike="noStrike">
              <a:solidFill>
                <a:schemeClr val="dk1"/>
              </a:solidFill>
              <a:effectLst/>
              <a:latin typeface="+mn-lt"/>
              <a:ea typeface="+mn-ea"/>
              <a:cs typeface="+mn-cs"/>
            </a:rPr>
            <a:t>Pyrite-</a:t>
          </a:r>
          <a:r>
            <a:rPr lang="en-US"/>
            <a:t> </a:t>
          </a:r>
          <a:r>
            <a:rPr lang="en-US" sz="1100" b="0" i="0" u="none" strike="noStrike">
              <a:solidFill>
                <a:schemeClr val="dk1"/>
              </a:solidFill>
              <a:effectLst/>
              <a:latin typeface="+mn-lt"/>
              <a:ea typeface="+mn-ea"/>
              <a:cs typeface="+mn-cs"/>
            </a:rPr>
            <a:t>Iron sulfide that upon the addition of water and oxygen, leaches to form sulfuric acid and iron in solution; other sulfide minerals, e.g., chalcopyrite, bornite, will also leach</a:t>
          </a:r>
          <a:r>
            <a:rPr lang="en-US"/>
            <a:t> </a:t>
          </a:r>
        </a:p>
        <a:p>
          <a:r>
            <a:rPr lang="en-US" sz="1100" b="1" i="0" u="none" strike="noStrike">
              <a:solidFill>
                <a:schemeClr val="dk1"/>
              </a:solidFill>
              <a:effectLst/>
              <a:latin typeface="+mn-lt"/>
              <a:ea typeface="+mn-ea"/>
              <a:cs typeface="+mn-cs"/>
            </a:rPr>
            <a:t>En</a:t>
          </a:r>
          <a:r>
            <a:rPr lang="en-US"/>
            <a:t> </a:t>
          </a:r>
          <a:r>
            <a:rPr lang="en-US" sz="1100" b="1" i="0" u="none" strike="noStrike">
              <a:solidFill>
                <a:schemeClr val="dk1"/>
              </a:solidFill>
              <a:effectLst/>
              <a:latin typeface="+mn-lt"/>
              <a:ea typeface="+mn-ea"/>
              <a:cs typeface="+mn-cs"/>
            </a:rPr>
            <a:t>Enargite-</a:t>
          </a:r>
          <a:r>
            <a:rPr lang="en-US"/>
            <a:t> </a:t>
          </a:r>
          <a:r>
            <a:rPr lang="en-US" sz="1100" b="0" i="0" u="none" strike="noStrike">
              <a:solidFill>
                <a:schemeClr val="dk1"/>
              </a:solidFill>
              <a:effectLst/>
              <a:latin typeface="+mn-lt"/>
              <a:ea typeface="+mn-ea"/>
              <a:cs typeface="+mn-cs"/>
            </a:rPr>
            <a:t>Copper-arsenic sulfide that upon oxidation or leaching will release arsenic and copper into the ecosystem</a:t>
          </a:r>
        </a:p>
        <a:p>
          <a:r>
            <a:rPr lang="en-US" sz="1100" b="1" i="0" u="none" strike="noStrike">
              <a:solidFill>
                <a:schemeClr val="dk1"/>
              </a:solidFill>
              <a:effectLst/>
              <a:latin typeface="+mn-lt"/>
              <a:ea typeface="+mn-ea"/>
              <a:cs typeface="+mn-cs"/>
            </a:rPr>
            <a:t>St</a:t>
          </a:r>
          <a:r>
            <a:rPr lang="en-US"/>
            <a:t> </a:t>
          </a:r>
          <a:r>
            <a:rPr lang="en-US" sz="1100" b="1" i="0" u="none" strike="noStrike">
              <a:solidFill>
                <a:schemeClr val="dk1"/>
              </a:solidFill>
              <a:effectLst/>
              <a:latin typeface="+mn-lt"/>
              <a:ea typeface="+mn-ea"/>
              <a:cs typeface="+mn-cs"/>
            </a:rPr>
            <a:t>Stibnite-</a:t>
          </a:r>
          <a:r>
            <a:rPr lang="en-US"/>
            <a:t> </a:t>
          </a:r>
          <a:r>
            <a:rPr lang="en-US" sz="1100" b="0" i="0" u="none" strike="noStrike">
              <a:solidFill>
                <a:schemeClr val="dk1"/>
              </a:solidFill>
              <a:effectLst/>
              <a:latin typeface="+mn-lt"/>
              <a:ea typeface="+mn-ea"/>
              <a:cs typeface="+mn-cs"/>
            </a:rPr>
            <a:t>Antimony sulfide</a:t>
          </a:r>
        </a:p>
        <a:p>
          <a:r>
            <a:rPr lang="en-US" sz="1100" b="1" i="0" u="none" strike="noStrike">
              <a:solidFill>
                <a:schemeClr val="dk1"/>
              </a:solidFill>
              <a:effectLst/>
              <a:latin typeface="+mn-lt"/>
              <a:ea typeface="+mn-ea"/>
              <a:cs typeface="+mn-cs"/>
            </a:rPr>
            <a:t>Ga</a:t>
          </a:r>
          <a:r>
            <a:rPr lang="en-US"/>
            <a:t> </a:t>
          </a:r>
          <a:r>
            <a:rPr lang="en-US" sz="1100" b="1" i="0" u="none" strike="noStrike">
              <a:solidFill>
                <a:schemeClr val="dk1"/>
              </a:solidFill>
              <a:effectLst/>
              <a:latin typeface="+mn-lt"/>
              <a:ea typeface="+mn-ea"/>
              <a:cs typeface="+mn-cs"/>
            </a:rPr>
            <a:t>Galena-</a:t>
          </a:r>
          <a:r>
            <a:rPr lang="en-US"/>
            <a:t> </a:t>
          </a:r>
          <a:r>
            <a:rPr lang="en-US" sz="1100" b="0" i="0" u="none" strike="noStrike">
              <a:solidFill>
                <a:schemeClr val="dk1"/>
              </a:solidFill>
              <a:effectLst/>
              <a:latin typeface="+mn-lt"/>
              <a:ea typeface="+mn-ea"/>
              <a:cs typeface="+mn-cs"/>
            </a:rPr>
            <a:t>Lead sulfide</a:t>
          </a:r>
        </a:p>
        <a:p>
          <a:r>
            <a:rPr lang="en-US" sz="1100" b="1" i="0" u="none" strike="noStrike">
              <a:solidFill>
                <a:schemeClr val="dk1"/>
              </a:solidFill>
              <a:effectLst/>
              <a:latin typeface="+mn-lt"/>
              <a:ea typeface="+mn-ea"/>
              <a:cs typeface="+mn-cs"/>
            </a:rPr>
            <a:t>Bi</a:t>
          </a:r>
          <a:r>
            <a:rPr lang="en-US"/>
            <a:t> </a:t>
          </a:r>
          <a:r>
            <a:rPr lang="en-US" sz="1100" b="1" i="0" u="none" strike="noStrike">
              <a:solidFill>
                <a:schemeClr val="dk1"/>
              </a:solidFill>
              <a:effectLst/>
              <a:latin typeface="+mn-lt"/>
              <a:ea typeface="+mn-ea"/>
              <a:cs typeface="+mn-cs"/>
            </a:rPr>
            <a:t>Bismuthinite-</a:t>
          </a:r>
          <a:r>
            <a:rPr lang="en-US"/>
            <a:t> </a:t>
          </a:r>
          <a:r>
            <a:rPr lang="en-US" sz="1100" b="0" i="0" u="none" strike="noStrike">
              <a:solidFill>
                <a:schemeClr val="dk1"/>
              </a:solidFill>
              <a:effectLst/>
              <a:latin typeface="+mn-lt"/>
              <a:ea typeface="+mn-ea"/>
              <a:cs typeface="+mn-cs"/>
            </a:rPr>
            <a:t>Bismuth sulfide</a:t>
          </a:r>
          <a:r>
            <a:rPr lang="en-US"/>
            <a:t> </a:t>
          </a:r>
        </a:p>
        <a:p>
          <a:r>
            <a:rPr lang="en-US" sz="1100" b="1" i="0" u="none" strike="noStrike">
              <a:solidFill>
                <a:schemeClr val="dk1"/>
              </a:solidFill>
              <a:effectLst/>
              <a:latin typeface="+mn-lt"/>
              <a:ea typeface="+mn-ea"/>
              <a:cs typeface="+mn-cs"/>
            </a:rPr>
            <a:t>Asp-</a:t>
          </a:r>
          <a:r>
            <a:rPr lang="en-US"/>
            <a:t> </a:t>
          </a:r>
          <a:r>
            <a:rPr lang="en-US" sz="1100" b="1" i="0" u="none" strike="noStrike">
              <a:solidFill>
                <a:schemeClr val="dk1"/>
              </a:solidFill>
              <a:effectLst/>
              <a:latin typeface="+mn-lt"/>
              <a:ea typeface="+mn-ea"/>
              <a:cs typeface="+mn-cs"/>
            </a:rPr>
            <a:t>Arsenopyrite-</a:t>
          </a:r>
          <a:r>
            <a:rPr lang="en-US"/>
            <a:t> </a:t>
          </a:r>
          <a:r>
            <a:rPr lang="en-US" sz="1100" b="0" i="0" u="none" strike="noStrike">
              <a:solidFill>
                <a:schemeClr val="dk1"/>
              </a:solidFill>
              <a:effectLst/>
              <a:latin typeface="+mn-lt"/>
              <a:ea typeface="+mn-ea"/>
              <a:cs typeface="+mn-cs"/>
            </a:rPr>
            <a:t>Arsenic-iron sulfide</a:t>
          </a:r>
        </a:p>
        <a:p>
          <a:r>
            <a:rPr lang="en-US" sz="1100" b="1" i="0" u="none" strike="noStrike">
              <a:solidFill>
                <a:schemeClr val="dk1"/>
              </a:solidFill>
              <a:effectLst/>
              <a:latin typeface="+mn-lt"/>
              <a:ea typeface="+mn-ea"/>
              <a:cs typeface="+mn-cs"/>
            </a:rPr>
            <a:t>Co-</a:t>
          </a:r>
          <a:r>
            <a:rPr lang="en-US"/>
            <a:t> </a:t>
          </a:r>
          <a:r>
            <a:rPr lang="en-US" sz="1100" b="1" i="0" u="none" strike="noStrike">
              <a:solidFill>
                <a:schemeClr val="dk1"/>
              </a:solidFill>
              <a:effectLst/>
              <a:latin typeface="+mn-lt"/>
              <a:ea typeface="+mn-ea"/>
              <a:cs typeface="+mn-cs"/>
            </a:rPr>
            <a:t>Cobalt</a:t>
          </a:r>
          <a:r>
            <a:rPr lang="en-US"/>
            <a:t> </a:t>
          </a:r>
        </a:p>
        <a:p>
          <a:r>
            <a:rPr lang="en-US" sz="1100" b="1" i="0" u="none" strike="noStrike">
              <a:solidFill>
                <a:schemeClr val="dk1"/>
              </a:solidFill>
              <a:effectLst/>
              <a:latin typeface="+mn-lt"/>
              <a:ea typeface="+mn-ea"/>
              <a:cs typeface="+mn-cs"/>
            </a:rPr>
            <a:t>U-</a:t>
          </a:r>
          <a:r>
            <a:rPr lang="en-US"/>
            <a:t> </a:t>
          </a:r>
          <a:r>
            <a:rPr lang="en-US" sz="1100" b="1" i="0" u="none" strike="noStrike">
              <a:solidFill>
                <a:schemeClr val="dk1"/>
              </a:solidFill>
              <a:effectLst/>
              <a:latin typeface="+mn-lt"/>
              <a:ea typeface="+mn-ea"/>
              <a:cs typeface="+mn-cs"/>
            </a:rPr>
            <a:t>Uranium</a:t>
          </a:r>
          <a:r>
            <a:rPr lang="en-US"/>
            <a:t> </a:t>
          </a:r>
        </a:p>
        <a:p>
          <a:r>
            <a:rPr lang="en-US" sz="1100" b="1" i="0" u="none" strike="noStrike">
              <a:solidFill>
                <a:schemeClr val="dk1"/>
              </a:solidFill>
              <a:effectLst/>
              <a:latin typeface="+mn-lt"/>
              <a:ea typeface="+mn-ea"/>
              <a:cs typeface="+mn-cs"/>
            </a:rPr>
            <a:t>PY -</a:t>
          </a:r>
          <a:r>
            <a:rPr lang="en-US"/>
            <a:t> </a:t>
          </a:r>
          <a:r>
            <a:rPr lang="en-US" sz="1100" b="0" i="0" u="none" strike="noStrike">
              <a:solidFill>
                <a:schemeClr val="dk1"/>
              </a:solidFill>
              <a:effectLst/>
              <a:latin typeface="+mn-lt"/>
              <a:ea typeface="+mn-ea"/>
              <a:cs typeface="+mn-cs"/>
            </a:rPr>
            <a:t>indicates very high volume of pyrite in ore</a:t>
          </a: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Key references:</a:t>
          </a:r>
          <a:r>
            <a:rPr lang="en-US"/>
            <a:t> </a:t>
          </a:r>
          <a:r>
            <a:rPr lang="en-US" sz="1100" b="1" i="0" u="none" strike="noStrike">
              <a:solidFill>
                <a:schemeClr val="dk1"/>
              </a:solidFill>
              <a:effectLst/>
              <a:latin typeface="+mn-lt"/>
              <a:ea typeface="+mn-ea"/>
              <a:cs typeface="+mn-cs"/>
            </a:rPr>
            <a:t>MRDS inventory (USGS) of mines</a:t>
          </a:r>
          <a:r>
            <a:rPr lang="en-US"/>
            <a:t> </a:t>
          </a:r>
          <a:r>
            <a:rPr lang="en-US" sz="1100" b="1" i="0" u="none" strike="noStrike">
              <a:solidFill>
                <a:schemeClr val="dk1"/>
              </a:solidFill>
              <a:effectLst/>
              <a:latin typeface="+mn-lt"/>
              <a:ea typeface="+mn-ea"/>
              <a:cs typeface="+mn-cs"/>
            </a:rPr>
            <a:t>USGS Mineral Commodities Summaries, American Metals Bulletin, Annual Reports (for production esitmates)</a:t>
          </a:r>
          <a:r>
            <a:rPr lang="en-US"/>
            <a:t> </a:t>
          </a:r>
          <a:r>
            <a:rPr lang="en-US" sz="1100" b="1" i="0" u="none" strike="noStrike">
              <a:solidFill>
                <a:schemeClr val="dk1"/>
              </a:solidFill>
              <a:effectLst/>
              <a:latin typeface="+mn-lt"/>
              <a:ea typeface="+mn-ea"/>
              <a:cs typeface="+mn-cs"/>
            </a:rPr>
            <a:t>USGS compilation of Porphyry Copper Deposits</a:t>
          </a:r>
          <a:r>
            <a:rPr lang="en-US"/>
            <a:t> </a:t>
          </a:r>
          <a:endParaRPr lang="en-US" sz="1100"/>
        </a:p>
      </xdr:txBody>
    </xdr:sp>
    <xdr:clientData/>
  </xdr:twoCellAnchor>
  <xdr:twoCellAnchor>
    <xdr:from>
      <xdr:col>5</xdr:col>
      <xdr:colOff>317501</xdr:colOff>
      <xdr:row>0</xdr:row>
      <xdr:rowOff>619125</xdr:rowOff>
    </xdr:from>
    <xdr:to>
      <xdr:col>13</xdr:col>
      <xdr:colOff>333374</xdr:colOff>
      <xdr:row>0</xdr:row>
      <xdr:rowOff>3452812</xdr:rowOff>
    </xdr:to>
    <xdr:sp macro="" textlink="">
      <xdr:nvSpPr>
        <xdr:cNvPr id="991" name="TextBox 990">
          <a:extLst>
            <a:ext uri="{FF2B5EF4-FFF2-40B4-BE49-F238E27FC236}">
              <a16:creationId xmlns:a16="http://schemas.microsoft.com/office/drawing/2014/main" id="{00000000-0008-0000-0200-0000DF030000}"/>
            </a:ext>
          </a:extLst>
        </xdr:cNvPr>
        <xdr:cNvSpPr txBox="1"/>
      </xdr:nvSpPr>
      <xdr:spPr>
        <a:xfrm>
          <a:off x="6437314" y="619125"/>
          <a:ext cx="6302373" cy="2833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Lindsay Newland Bowker, Principal Compiler &amp;  Chief Editor</a:t>
          </a:r>
        </a:p>
        <a:p>
          <a:pPr algn="ctr"/>
          <a:r>
            <a:rPr lang="en-US" sz="1600"/>
            <a:t>compiler@worldminetailingsfailures.org</a:t>
          </a:r>
        </a:p>
        <a:p>
          <a:pPr algn="l"/>
          <a:endParaRPr lang="en-US" sz="800"/>
        </a:p>
        <a:p>
          <a:pPr algn="l"/>
          <a:r>
            <a:rPr lang="en-US" sz="800"/>
            <a:t>The purpose of this compilation of all known tailings management failures and potential failures  since 1915 is to support reearch in understanding of root causes, and support menaingful trend anlysis  The ultimate aim is loss prevention..  It is not to lay blame .  It is not suitable for comparisons by country, mineral, or miner in the absence of a context of other complete information on productions levlels.  It is the best information available  at any point in time and is under continuus development by hte compilers and through well documented contributions. </a:t>
          </a:r>
        </a:p>
        <a:p>
          <a:pPr algn="l"/>
          <a:endParaRPr lang="en-US" sz="800"/>
        </a:p>
        <a:p>
          <a:pPr algn="l"/>
          <a:r>
            <a:rPr lang="en-US" sz="800"/>
            <a:t>The severity coding and locus of failure were developed to improve an undersanding of where in the tailings management process the faiure or  potential failure ocurred and to classify the degree of severity .   The Magitude of failure  is an index based only on release, runout and deaths and does not reflect the  consequence of tailings toxicity.</a:t>
          </a:r>
        </a:p>
        <a:p>
          <a:pPr algn="l"/>
          <a:endParaRPr lang="en-US" sz="800"/>
        </a:p>
        <a:p>
          <a:pPr algn="l"/>
          <a:r>
            <a:rPr lang="en-US" sz="800"/>
            <a:t>With assistance from Dr. Bll Williams some information on the economic histry  has been developed and we hope to develop that further.  </a:t>
          </a:r>
        </a:p>
        <a:p>
          <a:pPr algn="l"/>
          <a:endParaRPr lang="en-US" sz="800"/>
        </a:p>
        <a:p>
          <a:pPr algn="l"/>
          <a:r>
            <a:rPr lang="en-US" sz="800"/>
            <a:t>Corrections and addtions gratefully received with authrotative documentatiion.</a:t>
          </a:r>
        </a:p>
        <a:p>
          <a:pPr algn="l"/>
          <a:endParaRPr lang="en-US" sz="800"/>
        </a:p>
        <a:p>
          <a:pPr algn="l"/>
          <a:r>
            <a:rPr lang="en-US" sz="800"/>
            <a:t>Please cite this  database as World Mine Taiings Failures, www.WorldMineTailing Failures.org,</a:t>
          </a:r>
        </a:p>
      </xdr:txBody>
    </xdr:sp>
    <xdr:clientData/>
  </xdr:twoCellAnchor>
  <xdr:twoCellAnchor>
    <xdr:from>
      <xdr:col>16</xdr:col>
      <xdr:colOff>0</xdr:colOff>
      <xdr:row>0</xdr:row>
      <xdr:rowOff>254000</xdr:rowOff>
    </xdr:from>
    <xdr:to>
      <xdr:col>20</xdr:col>
      <xdr:colOff>3603625</xdr:colOff>
      <xdr:row>0</xdr:row>
      <xdr:rowOff>3508375</xdr:rowOff>
    </xdr:to>
    <xdr:sp macro="" textlink="">
      <xdr:nvSpPr>
        <xdr:cNvPr id="1002" name="TextBox 1001">
          <a:extLst>
            <a:ext uri="{FF2B5EF4-FFF2-40B4-BE49-F238E27FC236}">
              <a16:creationId xmlns:a16="http://schemas.microsoft.com/office/drawing/2014/main" id="{00000000-0008-0000-0200-0000EA030000}"/>
            </a:ext>
          </a:extLst>
        </xdr:cNvPr>
        <xdr:cNvSpPr txBox="1"/>
      </xdr:nvSpPr>
      <xdr:spPr>
        <a:xfrm>
          <a:off x="15319375" y="254000"/>
          <a:ext cx="8683625" cy="325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baseline="0">
              <a:solidFill>
                <a:schemeClr val="accent1"/>
              </a:solidFill>
              <a:latin typeface="+mn-lt"/>
              <a:ea typeface="+mn-ea"/>
              <a:cs typeface="+mn-cs"/>
            </a:rPr>
            <a:t>NOTICE &amp; DISCLAIMER</a:t>
          </a:r>
        </a:p>
        <a:p>
          <a:endParaRPr lang="en-US" sz="1400" b="0" i="0" u="none" strike="noStrike" baseline="0">
            <a:solidFill>
              <a:schemeClr val="dk1"/>
            </a:solidFill>
            <a:latin typeface="+mn-lt"/>
            <a:ea typeface="+mn-ea"/>
            <a:cs typeface="+mn-cs"/>
          </a:endParaRPr>
        </a:p>
        <a:p>
          <a:r>
            <a:rPr lang="en-US" sz="1400" b="0" i="0" u="none" strike="noStrike" baseline="0">
              <a:solidFill>
                <a:schemeClr val="dk1"/>
              </a:solidFill>
              <a:latin typeface="+mn-lt"/>
              <a:ea typeface="+mn-ea"/>
              <a:cs typeface="+mn-cs"/>
            </a:rPr>
            <a:t>The information, analyses and conclusions in this document have no legal force and must not be considered as</a:t>
          </a:r>
        </a:p>
        <a:p>
          <a:r>
            <a:rPr lang="en-US" sz="1400" b="0" i="0" u="none" strike="noStrike" baseline="0">
              <a:solidFill>
                <a:schemeClr val="dk1"/>
              </a:solidFill>
              <a:latin typeface="+mn-lt"/>
              <a:ea typeface="+mn-ea"/>
              <a:cs typeface="+mn-cs"/>
            </a:rPr>
            <a:t>substituting for legally-enforceable official regulations. They are intended for the use of experienced</a:t>
          </a:r>
        </a:p>
        <a:p>
          <a:r>
            <a:rPr lang="en-US" sz="1400" b="0" i="0" u="none" strike="noStrike" baseline="0">
              <a:solidFill>
                <a:schemeClr val="dk1"/>
              </a:solidFill>
              <a:latin typeface="+mn-lt"/>
              <a:ea typeface="+mn-ea"/>
              <a:cs typeface="+mn-cs"/>
            </a:rPr>
            <a:t>professionals who are alone equipped to judge their pertinence and applicability.</a:t>
          </a:r>
        </a:p>
        <a:p>
          <a:endParaRPr lang="en-US" sz="1400" b="0" i="0" u="none" strike="noStrike" baseline="0">
            <a:solidFill>
              <a:schemeClr val="dk1"/>
            </a:solidFill>
            <a:latin typeface="+mn-lt"/>
            <a:ea typeface="+mn-ea"/>
            <a:cs typeface="+mn-cs"/>
          </a:endParaRPr>
        </a:p>
        <a:p>
          <a:r>
            <a:rPr lang="en-US" sz="1400" b="0" i="0" u="none" strike="noStrike" baseline="0">
              <a:solidFill>
                <a:schemeClr val="dk1"/>
              </a:solidFill>
              <a:latin typeface="+mn-lt"/>
              <a:ea typeface="+mn-ea"/>
              <a:cs typeface="+mn-cs"/>
            </a:rPr>
            <a:t>The narratives on each failure have been drafted with the greatest care but, in view of the pace of change in science and technology, we cannot guarantee that the most current failure specific information  is the best analysis that will emerge.</a:t>
          </a:r>
        </a:p>
        <a:p>
          <a:endParaRPr lang="en-US" sz="1400" b="0" i="0" u="none" strike="noStrike" baseline="0">
            <a:solidFill>
              <a:schemeClr val="dk1"/>
            </a:solidFill>
            <a:latin typeface="+mn-lt"/>
            <a:ea typeface="+mn-ea"/>
            <a:cs typeface="+mn-cs"/>
          </a:endParaRPr>
        </a:p>
        <a:p>
          <a:r>
            <a:rPr lang="en-US" sz="1400" b="0" i="0" u="none" strike="noStrike" baseline="0">
              <a:solidFill>
                <a:schemeClr val="dk1"/>
              </a:solidFill>
              <a:latin typeface="+mn-lt"/>
              <a:ea typeface="+mn-ea"/>
              <a:cs typeface="+mn-cs"/>
            </a:rPr>
            <a:t>We decline all responsibility whatsoever for how the information herein is interpreted and used and will accept</a:t>
          </a:r>
        </a:p>
        <a:p>
          <a:r>
            <a:rPr lang="en-US" sz="1400" b="0" i="0" u="none" strike="noStrike" baseline="0">
              <a:solidFill>
                <a:schemeClr val="dk1"/>
              </a:solidFill>
              <a:latin typeface="+mn-lt"/>
              <a:ea typeface="+mn-ea"/>
              <a:cs typeface="+mn-cs"/>
            </a:rPr>
            <a:t>no liability for any loss or damage arising therefrom. </a:t>
          </a:r>
        </a:p>
        <a:p>
          <a:endParaRPr lang="en-US" sz="1400" b="0" i="0" u="none" strike="noStrike" baseline="0">
            <a:solidFill>
              <a:schemeClr val="dk1"/>
            </a:solidFill>
            <a:latin typeface="+mn-lt"/>
            <a:ea typeface="+mn-ea"/>
            <a:cs typeface="+mn-cs"/>
          </a:endParaRPr>
        </a:p>
        <a:p>
          <a:r>
            <a:rPr lang="en-US" sz="1400" b="0" i="0" u="none" strike="noStrike" baseline="0">
              <a:solidFill>
                <a:schemeClr val="dk1"/>
              </a:solidFill>
              <a:latin typeface="+mn-lt"/>
              <a:ea typeface="+mn-ea"/>
              <a:cs typeface="+mn-cs"/>
            </a:rPr>
            <a:t>Please use this database for your own research &amp; analysis  only  if you accept this disclaimer without reservation.</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190500</xdr:colOff>
      <xdr:row>6</xdr:row>
      <xdr:rowOff>57150</xdr:rowOff>
    </xdr:from>
    <xdr:to>
      <xdr:col>17</xdr:col>
      <xdr:colOff>466725</xdr:colOff>
      <xdr:row>6</xdr:row>
      <xdr:rowOff>133350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249025" y="1133475"/>
          <a:ext cx="276225" cy="7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17</xdr:col>
      <xdr:colOff>600075</xdr:colOff>
      <xdr:row>6</xdr:row>
      <xdr:rowOff>38100</xdr:rowOff>
    </xdr:from>
    <xdr:to>
      <xdr:col>24</xdr:col>
      <xdr:colOff>523875</xdr:colOff>
      <xdr:row>8</xdr:row>
      <xdr:rowOff>228600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658600" y="1114425"/>
          <a:ext cx="41910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was not created directly from main table asof 8/22/18..was copied from work file from whichmagnitude index developed and technical documentation writted .  Needs to rechecked LNB 8/22/18</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571499</xdr:colOff>
      <xdr:row>30</xdr:row>
      <xdr:rowOff>104775</xdr:rowOff>
    </xdr:from>
    <xdr:ext cx="408622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7245803" y="4186918"/>
          <a:ext cx="4086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ru-RU" sz="1100">
            <a:ln>
              <a:noFill/>
            </a:ln>
            <a:solidFill>
              <a:srgbClr val="FF0000"/>
            </a:solidFill>
          </a:endParaRPr>
        </a:p>
      </xdr:txBody>
    </xdr:sp>
    <xdr:clientData/>
  </xdr:oneCellAnchor>
  <xdr:twoCellAnchor>
    <xdr:from>
      <xdr:col>11</xdr:col>
      <xdr:colOff>204107</xdr:colOff>
      <xdr:row>6</xdr:row>
      <xdr:rowOff>141515</xdr:rowOff>
    </xdr:from>
    <xdr:to>
      <xdr:col>20</xdr:col>
      <xdr:colOff>442232</xdr:colOff>
      <xdr:row>34</xdr:row>
      <xdr:rowOff>136072</xdr:rowOff>
    </xdr:to>
    <xdr:graphicFrame macro="">
      <xdr:nvGraphicFramePr>
        <xdr:cNvPr id="5" name="Chart 4">
          <a:extLst>
            <a:ext uri="{FF2B5EF4-FFF2-40B4-BE49-F238E27FC236}">
              <a16:creationId xmlns:a16="http://schemas.microsoft.com/office/drawing/2014/main" id="{B6FFAC69-EF38-4BDF-9AD2-E9375EE4A8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197304</xdr:colOff>
      <xdr:row>37</xdr:row>
      <xdr:rowOff>74840</xdr:rowOff>
    </xdr:from>
    <xdr:to>
      <xdr:col>20</xdr:col>
      <xdr:colOff>428625</xdr:colOff>
      <xdr:row>55</xdr:row>
      <xdr:rowOff>74840</xdr:rowOff>
    </xdr:to>
    <xdr:graphicFrame macro="">
      <xdr:nvGraphicFramePr>
        <xdr:cNvPr id="6" name="Chart 5">
          <a:extLst>
            <a:ext uri="{FF2B5EF4-FFF2-40B4-BE49-F238E27FC236}">
              <a16:creationId xmlns:a16="http://schemas.microsoft.com/office/drawing/2014/main" id="{BB6B96AD-B789-4CB4-8193-85BAA2ED7B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420686</xdr:colOff>
      <xdr:row>22</xdr:row>
      <xdr:rowOff>7938</xdr:rowOff>
    </xdr:from>
    <xdr:to>
      <xdr:col>46</xdr:col>
      <xdr:colOff>15874</xdr:colOff>
      <xdr:row>48</xdr:row>
      <xdr:rowOff>69850</xdr:rowOff>
    </xdr:to>
    <xdr:graphicFrame macro="">
      <xdr:nvGraphicFramePr>
        <xdr:cNvPr id="8" name="Chart 7">
          <a:extLst>
            <a:ext uri="{FF2B5EF4-FFF2-40B4-BE49-F238E27FC236}">
              <a16:creationId xmlns:a16="http://schemas.microsoft.com/office/drawing/2014/main" id="{D27AD3D9-FA14-4A62-9874-049A94441C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22679</xdr:colOff>
      <xdr:row>79</xdr:row>
      <xdr:rowOff>49213</xdr:rowOff>
    </xdr:from>
    <xdr:to>
      <xdr:col>20</xdr:col>
      <xdr:colOff>357188</xdr:colOff>
      <xdr:row>103</xdr:row>
      <xdr:rowOff>150812</xdr:rowOff>
    </xdr:to>
    <xdr:graphicFrame macro="">
      <xdr:nvGraphicFramePr>
        <xdr:cNvPr id="9" name="Chart 8">
          <a:extLst>
            <a:ext uri="{FF2B5EF4-FFF2-40B4-BE49-F238E27FC236}">
              <a16:creationId xmlns:a16="http://schemas.microsoft.com/office/drawing/2014/main" id="{3EF6160A-5260-468B-AE06-69D335004C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20</xdr:col>
      <xdr:colOff>265339</xdr:colOff>
      <xdr:row>13</xdr:row>
      <xdr:rowOff>156482</xdr:rowOff>
    </xdr:from>
    <xdr:ext cx="184731" cy="264560"/>
    <xdr:sp macro="" textlink="">
      <xdr:nvSpPr>
        <xdr:cNvPr id="10" name="TextBox 9">
          <a:extLst>
            <a:ext uri="{FF2B5EF4-FFF2-40B4-BE49-F238E27FC236}">
              <a16:creationId xmlns:a16="http://schemas.microsoft.com/office/drawing/2014/main" id="{245536B3-FB0F-410B-8946-FBB1FBCF4C27}"/>
            </a:ext>
          </a:extLst>
        </xdr:cNvPr>
        <xdr:cNvSpPr txBox="1"/>
      </xdr:nvSpPr>
      <xdr:spPr>
        <a:xfrm>
          <a:off x="13375821" y="22791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c:userShapes xmlns:c="http://schemas.openxmlformats.org/drawingml/2006/chart">
  <cdr:relSizeAnchor xmlns:cdr="http://schemas.openxmlformats.org/drawingml/2006/chartDrawing">
    <cdr:from>
      <cdr:x>0.3921</cdr:x>
      <cdr:y>0.83579</cdr:y>
    </cdr:from>
    <cdr:to>
      <cdr:x>0.93794</cdr:x>
      <cdr:y>0.88</cdr:y>
    </cdr:to>
    <cdr:sp macro="" textlink="">
      <cdr:nvSpPr>
        <cdr:cNvPr id="2" name="TextBox 1">
          <a:extLst xmlns:a="http://schemas.openxmlformats.org/drawingml/2006/main">
            <a:ext uri="{FF2B5EF4-FFF2-40B4-BE49-F238E27FC236}">
              <a16:creationId xmlns:a16="http://schemas.microsoft.com/office/drawing/2014/main" id="{EF0DE8FD-2E6D-4187-9852-A3188E787207}"/>
            </a:ext>
          </a:extLst>
        </cdr:cNvPr>
        <cdr:cNvSpPr txBox="1"/>
      </cdr:nvSpPr>
      <cdr:spPr>
        <a:xfrm xmlns:a="http://schemas.openxmlformats.org/drawingml/2006/main">
          <a:off x="2647950" y="3781425"/>
          <a:ext cx="36861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800" b="1">
              <a:solidFill>
                <a:srgbClr val="0070C0"/>
              </a:solidFill>
            </a:rPr>
            <a:t>Lindsay Newland Bowker WORLD MINE TAILINGS FAILURES  January,2019</a:t>
          </a:r>
        </a:p>
      </cdr:txBody>
    </cdr:sp>
  </cdr:relSizeAnchor>
</c:userShapes>
</file>

<file path=xl/drawings/drawing8.xml><?xml version="1.0" encoding="utf-8"?>
<c:userShapes xmlns:c="http://schemas.openxmlformats.org/drawingml/2006/chart">
  <cdr:relSizeAnchor xmlns:cdr="http://schemas.openxmlformats.org/drawingml/2006/chartDrawing">
    <cdr:from>
      <cdr:x>0.42657</cdr:x>
      <cdr:y>0.33118</cdr:y>
    </cdr:from>
    <cdr:to>
      <cdr:x>0.57343</cdr:x>
      <cdr:y>0.66882</cdr:y>
    </cdr:to>
    <cdr:sp macro="" textlink="">
      <cdr:nvSpPr>
        <cdr:cNvPr id="2" name="TextBox 1">
          <a:extLst xmlns:a="http://schemas.openxmlformats.org/drawingml/2006/main">
            <a:ext uri="{FF2B5EF4-FFF2-40B4-BE49-F238E27FC236}">
              <a16:creationId xmlns:a16="http://schemas.microsoft.com/office/drawing/2014/main" id="{3A7A2E92-9663-423A-89FA-10822B149EDD}"/>
            </a:ext>
          </a:extLst>
        </cdr:cNvPr>
        <cdr:cNvSpPr txBox="1"/>
      </cdr:nvSpPr>
      <cdr:spPr>
        <a:xfrm xmlns:a="http://schemas.openxmlformats.org/drawingml/2006/main">
          <a:off x="2655887" y="896937"/>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0.32352</cdr:x>
      <cdr:y>0.74984</cdr:y>
    </cdr:from>
    <cdr:to>
      <cdr:x>0.96732</cdr:x>
      <cdr:y>0.82605</cdr:y>
    </cdr:to>
    <cdr:sp macro="" textlink="">
      <cdr:nvSpPr>
        <cdr:cNvPr id="3" name="TextBox 2">
          <a:extLst xmlns:a="http://schemas.openxmlformats.org/drawingml/2006/main">
            <a:ext uri="{FF2B5EF4-FFF2-40B4-BE49-F238E27FC236}">
              <a16:creationId xmlns:a16="http://schemas.microsoft.com/office/drawing/2014/main" id="{9C97182C-2688-4C41-BD56-A8AECD56CB0A}"/>
            </a:ext>
          </a:extLst>
        </cdr:cNvPr>
        <cdr:cNvSpPr txBox="1"/>
      </cdr:nvSpPr>
      <cdr:spPr>
        <a:xfrm xmlns:a="http://schemas.openxmlformats.org/drawingml/2006/main">
          <a:off x="2014886" y="2268169"/>
          <a:ext cx="4009580" cy="23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800" b="1">
              <a:solidFill>
                <a:srgbClr val="0070C0"/>
              </a:solidFill>
            </a:rPr>
            <a:t>Lindsay Newland Bowker </a:t>
          </a:r>
          <a:r>
            <a:rPr lang="en-US" sz="800" b="1">
              <a:solidFill>
                <a:srgbClr val="002060"/>
              </a:solidFill>
            </a:rPr>
            <a:t>WORLD MINE TAILINGS FAILURES </a:t>
          </a:r>
          <a:r>
            <a:rPr lang="en-US" sz="800" b="1">
              <a:solidFill>
                <a:srgbClr val="0070C0"/>
              </a:solidFill>
            </a:rPr>
            <a:t>January 2019</a:t>
          </a:r>
        </a:p>
      </cdr:txBody>
    </cdr:sp>
  </cdr:relSizeAnchor>
</c:userShapes>
</file>

<file path=xl/drawings/drawing9.xml><?xml version="1.0" encoding="utf-8"?>
<c:userShapes xmlns:c="http://schemas.openxmlformats.org/drawingml/2006/chart">
  <cdr:relSizeAnchor xmlns:cdr="http://schemas.openxmlformats.org/drawingml/2006/chartDrawing">
    <cdr:from>
      <cdr:x>0.42576</cdr:x>
      <cdr:y>0.38628</cdr:y>
    </cdr:from>
    <cdr:to>
      <cdr:x>0.57424</cdr:x>
      <cdr:y>0.61372</cdr:y>
    </cdr:to>
    <cdr:sp macro="" textlink="">
      <cdr:nvSpPr>
        <cdr:cNvPr id="2" name="TextBox 1">
          <a:extLst xmlns:a="http://schemas.openxmlformats.org/drawingml/2006/main">
            <a:ext uri="{FF2B5EF4-FFF2-40B4-BE49-F238E27FC236}">
              <a16:creationId xmlns:a16="http://schemas.microsoft.com/office/drawing/2014/main" id="{4A26D70D-3B00-40E6-A2D5-EB017A473ACF}"/>
            </a:ext>
          </a:extLst>
        </cdr:cNvPr>
        <cdr:cNvSpPr txBox="1"/>
      </cdr:nvSpPr>
      <cdr:spPr>
        <a:xfrm xmlns:a="http://schemas.openxmlformats.org/drawingml/2006/main">
          <a:off x="2621983" y="1553028"/>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Failures" displayName="t_Failures" ref="A5:U360" totalsRowShown="0" headerRowBorderDxfId="19" tableBorderDxfId="18">
  <autoFilter ref="A5:U360" xr:uid="{00000000-0009-0000-0100-000001000000}"/>
  <tableColumns count="21">
    <tableColumn id="1" xr3:uid="{00000000-0010-0000-0000-000001000000}" name="Column1" dataDxfId="17" dataCellStyle="Normal 3"/>
    <tableColumn id="2" xr3:uid="{00000000-0010-0000-0000-000002000000}" name="severity" dataDxfId="16" dataCellStyle="Normal 3"/>
    <tableColumn id="3" xr3:uid="{00000000-0010-0000-0000-000003000000}" name="Column3" dataDxfId="15" dataCellStyle="Normal 3"/>
    <tableColumn id="4" xr3:uid="{00000000-0010-0000-0000-000004000000}" name="Column4" dataDxfId="14" dataCellStyle="Normal 3"/>
    <tableColumn id="5" xr3:uid="{00000000-0010-0000-0000-000005000000}" name="Column5" dataDxfId="13" dataCellStyle="Normal 3"/>
    <tableColumn id="6" xr3:uid="{00000000-0010-0000-0000-000006000000}" name="Column6" dataDxfId="12" dataCellStyle="Normal 3"/>
    <tableColumn id="7" xr3:uid="{00000000-0010-0000-0000-000007000000}" name="Column7" dataDxfId="11" dataCellStyle="Normal 3"/>
    <tableColumn id="8" xr3:uid="{00000000-0010-0000-0000-000008000000}" name="Column8" dataDxfId="10" dataCellStyle="Normal 3"/>
    <tableColumn id="9" xr3:uid="{00000000-0010-0000-0000-000009000000}" name="Column9" dataDxfId="9" dataCellStyle="Normal 3"/>
    <tableColumn id="10" xr3:uid="{00000000-0010-0000-0000-00000A000000}" name="Column10" dataDxfId="8" dataCellStyle="Comma [0] 2"/>
    <tableColumn id="11" xr3:uid="{00000000-0010-0000-0000-00000B000000}" name="Column11" dataDxfId="7" dataCellStyle="Normal 3"/>
    <tableColumn id="12" xr3:uid="{00000000-0010-0000-0000-00000C000000}" name="Column12" dataDxfId="6" dataCellStyle="Normal 3"/>
    <tableColumn id="13" xr3:uid="{00000000-0010-0000-0000-00000D000000}" name="Column13" dataDxfId="5" dataCellStyle="Normal 3"/>
    <tableColumn id="14" xr3:uid="{00000000-0010-0000-0000-00000E000000}" name="Column14" dataDxfId="4" dataCellStyle="Normal 3"/>
    <tableColumn id="15" xr3:uid="{00000000-0010-0000-0000-00000F000000}" name="year" dataDxfId="3" dataCellStyle="Normal 3"/>
    <tableColumn id="16" xr3:uid="{00000000-0010-0000-0000-000010000000}" name="Column16"/>
    <tableColumn id="17" xr3:uid="{00000000-0010-0000-0000-000011000000}" name="Column17"/>
    <tableColumn id="18" xr3:uid="{00000000-0010-0000-0000-000012000000}" name="Column18" dataDxfId="2"/>
    <tableColumn id="19" xr3:uid="{00000000-0010-0000-0000-000013000000}" name="Column19"/>
    <tableColumn id="20" xr3:uid="{00000000-0010-0000-0000-000014000000}" name="Column20" dataDxfId="1"/>
    <tableColumn id="21" xr3:uid="{00000000-0010-0000-0000-000015000000}" name="Column21" dataDxfId="0" dataCellStyle="Normal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152"/>
  <sheetViews>
    <sheetView topLeftCell="A21" workbookViewId="0">
      <selection activeCell="M25" sqref="M25"/>
    </sheetView>
  </sheetViews>
  <sheetFormatPr defaultRowHeight="12.75" x14ac:dyDescent="0.2"/>
  <cols>
    <col min="2" max="2" width="13.7109375" bestFit="1" customWidth="1"/>
    <col min="3" max="3" width="11.5703125" bestFit="1" customWidth="1"/>
    <col min="4" max="4" width="13.5703125" customWidth="1"/>
    <col min="5" max="6" width="11.140625" bestFit="1" customWidth="1"/>
    <col min="11" max="11" width="13.28515625" customWidth="1"/>
  </cols>
  <sheetData>
    <row r="2" spans="1:7" ht="15.75" x14ac:dyDescent="0.25">
      <c r="B2" s="661" t="s">
        <v>677</v>
      </c>
      <c r="C2" s="661"/>
      <c r="D2" s="661"/>
      <c r="E2" s="661"/>
      <c r="F2" s="661"/>
    </row>
    <row r="4" spans="1:7" x14ac:dyDescent="0.2">
      <c r="B4" s="53" t="s">
        <v>581</v>
      </c>
      <c r="C4" s="54" t="s">
        <v>582</v>
      </c>
      <c r="D4" s="54" t="s">
        <v>583</v>
      </c>
      <c r="E4" s="54" t="s">
        <v>584</v>
      </c>
      <c r="F4" s="55" t="s">
        <v>585</v>
      </c>
      <c r="G4" s="56" t="s">
        <v>586</v>
      </c>
    </row>
    <row r="5" spans="1:7" ht="15" x14ac:dyDescent="0.2">
      <c r="B5" s="57"/>
      <c r="C5" s="26"/>
      <c r="D5" s="25"/>
      <c r="E5" s="26"/>
      <c r="F5" s="58"/>
      <c r="G5" s="59"/>
    </row>
    <row r="6" spans="1:7" ht="15" x14ac:dyDescent="0.2">
      <c r="B6" s="59"/>
      <c r="C6" s="61"/>
      <c r="D6" s="25"/>
      <c r="E6" s="62"/>
      <c r="F6" s="58">
        <v>2010</v>
      </c>
      <c r="G6" s="63"/>
    </row>
    <row r="7" spans="1:7" ht="15" x14ac:dyDescent="0.2">
      <c r="A7" s="60" t="s">
        <v>587</v>
      </c>
      <c r="B7" s="59">
        <v>146.19999999999999</v>
      </c>
      <c r="C7" s="61">
        <v>1.07</v>
      </c>
      <c r="D7" s="25">
        <v>20</v>
      </c>
      <c r="E7" s="62">
        <v>4255.71</v>
      </c>
      <c r="F7" s="58">
        <v>2000</v>
      </c>
      <c r="G7" s="59"/>
    </row>
    <row r="8" spans="1:7" ht="15" x14ac:dyDescent="0.2">
      <c r="A8" s="60" t="s">
        <v>588</v>
      </c>
      <c r="B8" s="59">
        <v>104.4</v>
      </c>
      <c r="C8" s="61">
        <v>1.5</v>
      </c>
      <c r="D8" s="64">
        <v>15</v>
      </c>
      <c r="E8" s="62">
        <v>3292.08</v>
      </c>
      <c r="F8" s="58">
        <v>1990</v>
      </c>
      <c r="G8" s="59"/>
    </row>
    <row r="9" spans="1:7" ht="15" x14ac:dyDescent="0.2">
      <c r="A9" s="60" t="s">
        <v>589</v>
      </c>
      <c r="B9" s="59">
        <v>89</v>
      </c>
      <c r="C9" s="61">
        <v>1.5</v>
      </c>
      <c r="D9" s="64">
        <v>20</v>
      </c>
      <c r="E9" s="62">
        <v>3871.29</v>
      </c>
      <c r="F9" s="58">
        <v>1980</v>
      </c>
      <c r="G9" s="59"/>
    </row>
    <row r="10" spans="1:7" ht="15" x14ac:dyDescent="0.2">
      <c r="A10" s="60" t="s">
        <v>590</v>
      </c>
      <c r="B10" s="59">
        <v>68.5</v>
      </c>
      <c r="C10" s="61">
        <v>1.6</v>
      </c>
      <c r="D10" s="64">
        <v>38</v>
      </c>
      <c r="E10" s="62">
        <v>5895.3</v>
      </c>
      <c r="F10" s="58">
        <v>1970</v>
      </c>
      <c r="G10" s="59"/>
    </row>
    <row r="11" spans="1:7" ht="15" x14ac:dyDescent="0.2">
      <c r="A11" s="60" t="s">
        <v>591</v>
      </c>
      <c r="B11" s="59">
        <v>45.4</v>
      </c>
      <c r="C11" s="61">
        <v>1.75</v>
      </c>
      <c r="D11" s="64">
        <v>55</v>
      </c>
      <c r="E11" s="62">
        <v>5112.2700000000004</v>
      </c>
      <c r="F11" s="58">
        <v>1960</v>
      </c>
      <c r="G11" s="59"/>
    </row>
    <row r="12" spans="1:7" ht="15" x14ac:dyDescent="0.2">
      <c r="A12" s="60" t="s">
        <v>592</v>
      </c>
      <c r="B12" s="59">
        <v>28.7</v>
      </c>
      <c r="C12" s="61">
        <v>1.6</v>
      </c>
      <c r="D12" s="64">
        <v>48</v>
      </c>
      <c r="E12" s="62">
        <v>5076.1500000000005</v>
      </c>
      <c r="F12" s="58">
        <v>1950</v>
      </c>
      <c r="G12" s="59"/>
    </row>
    <row r="13" spans="1:7" ht="15" x14ac:dyDescent="0.2">
      <c r="A13" s="60" t="s">
        <v>593</v>
      </c>
      <c r="B13" s="59">
        <v>22.9</v>
      </c>
      <c r="C13" s="61">
        <v>1.75</v>
      </c>
      <c r="D13" s="64">
        <v>35</v>
      </c>
      <c r="E13" s="62">
        <v>3632.6400000000003</v>
      </c>
      <c r="F13" s="58">
        <v>1940</v>
      </c>
      <c r="G13" s="59"/>
    </row>
    <row r="14" spans="1:7" ht="15" x14ac:dyDescent="0.2">
      <c r="A14" s="60" t="s">
        <v>594</v>
      </c>
      <c r="B14" s="59">
        <v>15.9</v>
      </c>
      <c r="C14" s="61">
        <v>1.8</v>
      </c>
      <c r="D14" s="64">
        <v>38</v>
      </c>
      <c r="E14" s="62">
        <v>3150.1800000000003</v>
      </c>
      <c r="F14" s="58">
        <v>1930</v>
      </c>
      <c r="G14" s="59"/>
    </row>
    <row r="15" spans="1:7" ht="15" x14ac:dyDescent="0.2">
      <c r="A15" s="60" t="s">
        <v>595</v>
      </c>
      <c r="B15" s="59">
        <v>13.2</v>
      </c>
      <c r="C15" s="61">
        <v>2</v>
      </c>
      <c r="D15" s="64">
        <v>45</v>
      </c>
      <c r="E15" s="62">
        <v>3854.52</v>
      </c>
      <c r="F15" s="58">
        <v>1920</v>
      </c>
      <c r="G15" s="59"/>
    </row>
    <row r="16" spans="1:7" ht="15" x14ac:dyDescent="0.2">
      <c r="A16" s="60" t="s">
        <v>596</v>
      </c>
      <c r="B16" s="59">
        <v>11</v>
      </c>
      <c r="C16" s="61">
        <v>2.4</v>
      </c>
      <c r="D16" s="64">
        <v>48</v>
      </c>
      <c r="E16" s="62">
        <v>7725.81</v>
      </c>
      <c r="F16" s="58">
        <v>1910</v>
      </c>
      <c r="G16" s="59"/>
    </row>
    <row r="17" spans="1:26" ht="15" x14ac:dyDescent="0.2">
      <c r="A17" s="69"/>
      <c r="B17" s="58"/>
      <c r="C17" s="70"/>
      <c r="D17" s="28"/>
      <c r="E17" s="70"/>
      <c r="F17" s="70"/>
      <c r="G17" s="70"/>
    </row>
    <row r="18" spans="1:26" ht="15" x14ac:dyDescent="0.2">
      <c r="A18" s="88"/>
      <c r="B18" s="87"/>
      <c r="C18" s="70"/>
      <c r="D18" s="28"/>
      <c r="E18" s="70"/>
      <c r="F18" s="70"/>
      <c r="G18" s="70"/>
    </row>
    <row r="20" spans="1:26" x14ac:dyDescent="0.2">
      <c r="C20" t="s">
        <v>867</v>
      </c>
    </row>
    <row r="22" spans="1:26" x14ac:dyDescent="0.2">
      <c r="A22" s="98" t="s">
        <v>676</v>
      </c>
      <c r="B22" s="53" t="s">
        <v>716</v>
      </c>
      <c r="C22" s="53" t="s">
        <v>715</v>
      </c>
      <c r="D22" s="54" t="s">
        <v>582</v>
      </c>
      <c r="E22" s="54" t="s">
        <v>720</v>
      </c>
      <c r="F22" s="54" t="s">
        <v>721</v>
      </c>
      <c r="G22" s="55" t="s">
        <v>585</v>
      </c>
      <c r="H22" s="56"/>
      <c r="I22" s="55"/>
    </row>
    <row r="23" spans="1:26" ht="17.25" x14ac:dyDescent="0.35">
      <c r="B23" s="57" t="s">
        <v>719</v>
      </c>
      <c r="C23" s="57" t="s">
        <v>718</v>
      </c>
      <c r="D23" s="166" t="s">
        <v>717</v>
      </c>
      <c r="E23" s="164">
        <v>2015</v>
      </c>
      <c r="F23" s="165">
        <v>2015</v>
      </c>
      <c r="G23" s="58"/>
      <c r="H23" s="59"/>
      <c r="J23" s="662" t="s">
        <v>868</v>
      </c>
      <c r="K23" s="662"/>
      <c r="L23" s="662"/>
      <c r="M23" s="662"/>
      <c r="N23" s="662"/>
      <c r="O23" s="662"/>
      <c r="P23" s="662"/>
      <c r="Q23" s="662"/>
    </row>
    <row r="24" spans="1:26" ht="15" x14ac:dyDescent="0.3">
      <c r="B24" s="59"/>
      <c r="C24" s="59"/>
      <c r="D24" s="61"/>
      <c r="E24" s="25"/>
      <c r="F24" s="62"/>
      <c r="G24" s="58"/>
      <c r="H24" s="63"/>
      <c r="J24" s="168"/>
      <c r="K24" s="169" t="s">
        <v>725</v>
      </c>
      <c r="L24" s="169" t="s">
        <v>722</v>
      </c>
      <c r="M24" s="169" t="s">
        <v>726</v>
      </c>
      <c r="N24" s="169" t="s">
        <v>727</v>
      </c>
      <c r="O24" s="169" t="s">
        <v>728</v>
      </c>
      <c r="P24" s="169" t="s">
        <v>729</v>
      </c>
      <c r="Q24" s="169" t="s">
        <v>730</v>
      </c>
      <c r="Z24" s="168"/>
    </row>
    <row r="25" spans="1:26" ht="16.5" x14ac:dyDescent="0.3">
      <c r="A25" s="60" t="s">
        <v>635</v>
      </c>
      <c r="B25" s="145">
        <v>28775.910606889011</v>
      </c>
      <c r="C25" s="167">
        <v>175.75908333333331</v>
      </c>
      <c r="D25" s="59">
        <v>0.64491906578933322</v>
      </c>
      <c r="E25" s="167">
        <v>21.302246596081005</v>
      </c>
      <c r="F25" s="145">
        <v>6902.55</v>
      </c>
      <c r="G25" s="58">
        <v>2008</v>
      </c>
      <c r="H25" s="59"/>
      <c r="J25" s="169" t="s">
        <v>724</v>
      </c>
      <c r="K25" s="170">
        <v>1</v>
      </c>
      <c r="L25" s="170">
        <v>0.75926489179666012</v>
      </c>
      <c r="M25" s="170">
        <f>CORREL(C82:C90,B25:B33)</f>
        <v>0.92836317431241333</v>
      </c>
      <c r="N25" s="170">
        <f>CORREL(C82:C90,D25:D33)</f>
        <v>-0.86746805834632457</v>
      </c>
      <c r="O25" s="170">
        <f>CORREL(C82:C90,C25:C33)</f>
        <v>0.9349318578946425</v>
      </c>
      <c r="P25" s="170">
        <f>CORREL(C82:C90,F25:F33)</f>
        <v>0.31336214874575602</v>
      </c>
      <c r="Q25" s="170">
        <f>CORREL(C82:C90,E25:E33)</f>
        <v>-0.7085349181870616</v>
      </c>
      <c r="Z25" s="168"/>
    </row>
    <row r="26" spans="1:26" ht="16.5" x14ac:dyDescent="0.3">
      <c r="A26" s="60" t="s">
        <v>636</v>
      </c>
      <c r="B26" s="145">
        <v>22485.5</v>
      </c>
      <c r="C26" s="167">
        <v>139.73599999999999</v>
      </c>
      <c r="D26" s="59">
        <v>0.76964097260062247</v>
      </c>
      <c r="E26" s="167">
        <v>16.61</v>
      </c>
      <c r="F26" s="145">
        <v>3913.55</v>
      </c>
      <c r="G26" s="58">
        <v>1998</v>
      </c>
      <c r="H26" s="59"/>
      <c r="J26" s="169" t="s">
        <v>722</v>
      </c>
      <c r="K26" s="170"/>
      <c r="L26" s="170">
        <v>1</v>
      </c>
      <c r="M26" s="170">
        <f>CORREL(D82:D90,B25:B33)</f>
        <v>0.82248534116034866</v>
      </c>
      <c r="N26" s="170">
        <f>CORREL(D82:D90,D25:D33)</f>
        <v>-0.92286080517357161</v>
      </c>
      <c r="O26" s="170">
        <f>CORREL(D82:D90,C25:C33)</f>
        <v>0.84857177089351044</v>
      </c>
      <c r="P26" s="170">
        <f>CORREL(D82:D90,F25:F33)</f>
        <v>0.33007221642632728</v>
      </c>
      <c r="Q26" s="170">
        <f>CORREL(D82:D90,E25:E33)</f>
        <v>-0.71553970553543911</v>
      </c>
      <c r="Z26" s="168"/>
    </row>
    <row r="27" spans="1:26" ht="16.5" x14ac:dyDescent="0.3">
      <c r="A27" s="60" t="s">
        <v>637</v>
      </c>
      <c r="B27" s="145">
        <v>14845</v>
      </c>
      <c r="C27" s="167">
        <v>97.25</v>
      </c>
      <c r="D27" s="59">
        <v>0.80019170078237545</v>
      </c>
      <c r="E27" s="167">
        <v>21.054000000000002</v>
      </c>
      <c r="F27" s="145">
        <v>4293.45</v>
      </c>
      <c r="G27" s="58">
        <v>1988</v>
      </c>
      <c r="H27" s="59"/>
      <c r="J27" s="169" t="s">
        <v>726</v>
      </c>
      <c r="K27" s="170"/>
      <c r="L27" s="170"/>
      <c r="M27" s="170">
        <v>1</v>
      </c>
      <c r="N27" s="170">
        <f>CORREL(B25:B33,D25:D33)</f>
        <v>-0.86163270174674944</v>
      </c>
      <c r="O27" s="170">
        <f>CORREL(B25:B33,C25:C33)</f>
        <v>0.99494128465936837</v>
      </c>
      <c r="P27" s="170">
        <f>CORREL(B25:B33,F25:F33)</f>
        <v>0.28103368178373406</v>
      </c>
      <c r="Q27" s="170">
        <f>CORREL(B25:B33,E25:E33)</f>
        <v>-0.8312900430203638</v>
      </c>
      <c r="Z27" s="168"/>
    </row>
    <row r="28" spans="1:26" ht="16.5" x14ac:dyDescent="0.3">
      <c r="A28" s="60" t="s">
        <v>640</v>
      </c>
      <c r="B28" s="145">
        <v>9893.6</v>
      </c>
      <c r="C28" s="167">
        <v>76.69</v>
      </c>
      <c r="D28" s="59">
        <v>0.89500000000000013</v>
      </c>
      <c r="E28" s="167">
        <v>31.724000000000007</v>
      </c>
      <c r="F28" s="145">
        <v>4458.75</v>
      </c>
      <c r="G28" s="58">
        <v>1978</v>
      </c>
      <c r="H28" s="59"/>
      <c r="J28" s="169" t="s">
        <v>727</v>
      </c>
      <c r="K28" s="170"/>
      <c r="L28" s="170"/>
      <c r="M28" s="170"/>
      <c r="N28" s="170">
        <v>1</v>
      </c>
      <c r="O28" s="170">
        <f>CORREL(D25:D33,C25:C33)</f>
        <v>-0.88471345511793598</v>
      </c>
      <c r="P28" s="170">
        <f>CORREL(D25:D33,F25:F33)</f>
        <v>-0.37748131345767078</v>
      </c>
      <c r="Q28" s="170">
        <f>CORREL(D25:D33,E25:E33)</f>
        <v>0.71522228511867125</v>
      </c>
      <c r="Z28" s="168"/>
    </row>
    <row r="29" spans="1:26" ht="16.5" x14ac:dyDescent="0.3">
      <c r="A29" s="60" t="s">
        <v>641</v>
      </c>
      <c r="B29" s="145">
        <v>6892.8</v>
      </c>
      <c r="C29" s="145">
        <v>64.349999999999994</v>
      </c>
      <c r="D29" s="59">
        <v>1.0840000000000001</v>
      </c>
      <c r="E29" s="167">
        <v>55.638000000000012</v>
      </c>
      <c r="F29" s="145">
        <v>6729.45</v>
      </c>
      <c r="G29" s="58">
        <v>1968</v>
      </c>
      <c r="H29" s="59"/>
      <c r="J29" s="169" t="s">
        <v>728</v>
      </c>
      <c r="K29" s="170"/>
      <c r="L29" s="170"/>
      <c r="M29" s="170"/>
      <c r="N29" s="170"/>
      <c r="O29" s="170">
        <v>1</v>
      </c>
      <c r="P29" s="170">
        <f>CORREL(C25:C33,F25:F33)</f>
        <v>0.31517499297671792</v>
      </c>
      <c r="Q29" s="170">
        <f>CORREL(C25:C33,E25:E33)</f>
        <v>-0.80546406188626896</v>
      </c>
      <c r="Z29" s="168"/>
    </row>
    <row r="30" spans="1:26" ht="16.5" x14ac:dyDescent="0.3">
      <c r="A30" s="60" t="s">
        <v>642</v>
      </c>
      <c r="B30" s="145">
        <v>5241.6000000000004</v>
      </c>
      <c r="C30" s="145">
        <v>41.48</v>
      </c>
      <c r="D30" s="59">
        <v>1.1940000000000002</v>
      </c>
      <c r="E30" s="167">
        <v>51.81</v>
      </c>
      <c r="F30" s="145">
        <v>5483.9</v>
      </c>
      <c r="G30" s="58">
        <v>1958</v>
      </c>
      <c r="H30" s="59"/>
      <c r="J30" s="169" t="s">
        <v>729</v>
      </c>
      <c r="K30" s="170"/>
      <c r="L30" s="170"/>
      <c r="M30" s="170"/>
      <c r="N30" s="170"/>
      <c r="O30" s="170"/>
      <c r="P30" s="170">
        <v>1</v>
      </c>
      <c r="Q30" s="170">
        <f>CORREL(E25:E33,F25:F33)</f>
        <v>0.22420215804134833</v>
      </c>
      <c r="Z30" s="168"/>
    </row>
    <row r="31" spans="1:26" ht="16.5" x14ac:dyDescent="0.3">
      <c r="A31" s="60" t="s">
        <v>643</v>
      </c>
      <c r="B31" s="145">
        <v>3269</v>
      </c>
      <c r="C31" s="145">
        <v>26.43</v>
      </c>
      <c r="D31" s="145">
        <v>1.2592159999999999</v>
      </c>
      <c r="E31" s="167">
        <v>45.650000000000006</v>
      </c>
      <c r="F31" s="145">
        <v>5583.95</v>
      </c>
      <c r="G31" s="58">
        <v>1948</v>
      </c>
      <c r="H31" s="59"/>
      <c r="J31" s="171" t="s">
        <v>730</v>
      </c>
      <c r="K31" s="172"/>
      <c r="L31" s="172"/>
      <c r="M31" s="172"/>
      <c r="N31" s="172"/>
      <c r="O31" s="172"/>
      <c r="P31" s="172"/>
      <c r="Q31" s="172">
        <v>1</v>
      </c>
      <c r="Z31" s="168"/>
    </row>
    <row r="32" spans="1:26" ht="15" x14ac:dyDescent="0.2">
      <c r="A32" s="60" t="s">
        <v>644</v>
      </c>
      <c r="B32" s="145">
        <v>2297.4693237077704</v>
      </c>
      <c r="C32" s="145">
        <v>22.69</v>
      </c>
      <c r="D32" s="145">
        <v>1.5552990260680626</v>
      </c>
      <c r="E32" s="167">
        <v>40.612000000000002</v>
      </c>
      <c r="F32" s="145">
        <v>3974.45</v>
      </c>
      <c r="G32" s="58">
        <v>1938</v>
      </c>
      <c r="H32" s="59"/>
      <c r="L32" s="92"/>
    </row>
    <row r="33" spans="1:12" ht="15" x14ac:dyDescent="0.2">
      <c r="A33" s="60" t="s">
        <v>657</v>
      </c>
      <c r="B33" s="145">
        <v>912.08470757531893</v>
      </c>
      <c r="C33" s="145">
        <v>15.439</v>
      </c>
      <c r="D33" s="145">
        <v>1.7785114702678484</v>
      </c>
      <c r="E33" s="167">
        <v>49.038000000000004</v>
      </c>
      <c r="F33" s="145">
        <v>3751.15</v>
      </c>
      <c r="G33" s="58">
        <v>1928</v>
      </c>
      <c r="H33" s="59"/>
      <c r="L33" s="92"/>
    </row>
    <row r="34" spans="1:12" ht="15" x14ac:dyDescent="0.2">
      <c r="B34" s="59"/>
      <c r="C34" s="59"/>
      <c r="D34" s="61"/>
      <c r="E34" s="64"/>
      <c r="F34" s="62"/>
      <c r="G34" s="58"/>
      <c r="H34" s="59"/>
      <c r="L34" s="92"/>
    </row>
    <row r="35" spans="1:12" x14ac:dyDescent="0.2">
      <c r="B35" s="58"/>
      <c r="C35" s="58"/>
      <c r="D35" s="70"/>
      <c r="E35" s="28"/>
      <c r="F35" s="70"/>
      <c r="G35" s="70"/>
      <c r="H35" s="70"/>
      <c r="L35" s="92"/>
    </row>
    <row r="36" spans="1:12" x14ac:dyDescent="0.2">
      <c r="B36" s="87"/>
      <c r="C36" s="87"/>
      <c r="D36" s="70"/>
      <c r="E36" s="28"/>
      <c r="F36" s="70"/>
      <c r="G36" s="70"/>
      <c r="H36" s="70"/>
      <c r="L36" s="92"/>
    </row>
    <row r="37" spans="1:12" x14ac:dyDescent="0.2">
      <c r="K37" s="411"/>
      <c r="L37" s="97"/>
    </row>
    <row r="38" spans="1:12" x14ac:dyDescent="0.2">
      <c r="C38">
        <f>B25/C26*0.85</f>
        <v>175.04096307219086</v>
      </c>
      <c r="D38">
        <f>B25/D33</f>
        <v>16179.772291575542</v>
      </c>
      <c r="K38" s="411"/>
      <c r="L38" s="97"/>
    </row>
    <row r="39" spans="1:12" x14ac:dyDescent="0.2">
      <c r="A39">
        <v>2008</v>
      </c>
      <c r="B39" s="80">
        <f>B25</f>
        <v>28775.910606889011</v>
      </c>
      <c r="C39" s="80">
        <f>C25*175*0.25</f>
        <v>7689.4598958333327</v>
      </c>
      <c r="D39" s="80">
        <f>D25*16180</f>
        <v>10434.790484471412</v>
      </c>
      <c r="K39" s="411"/>
      <c r="L39" s="97"/>
    </row>
    <row r="40" spans="1:12" x14ac:dyDescent="0.2">
      <c r="A40">
        <v>1998</v>
      </c>
      <c r="B40" s="80">
        <f t="shared" ref="B40:B47" si="0">B26</f>
        <v>22485.5</v>
      </c>
      <c r="C40" s="80">
        <f t="shared" ref="C40:C47" si="1">C26*175*0.25</f>
        <v>6113.45</v>
      </c>
      <c r="D40" s="80">
        <f t="shared" ref="D40:D47" si="2">D26*16180</f>
        <v>12452.790936678071</v>
      </c>
      <c r="K40" s="411"/>
      <c r="L40" s="97"/>
    </row>
    <row r="41" spans="1:12" x14ac:dyDescent="0.2">
      <c r="A41">
        <v>1988</v>
      </c>
      <c r="B41" s="80">
        <f t="shared" si="0"/>
        <v>14845</v>
      </c>
      <c r="C41" s="80">
        <f t="shared" si="1"/>
        <v>4254.6875</v>
      </c>
      <c r="D41" s="80">
        <f t="shared" si="2"/>
        <v>12947.101718658834</v>
      </c>
      <c r="K41" s="411"/>
      <c r="L41" s="97"/>
    </row>
    <row r="42" spans="1:12" x14ac:dyDescent="0.2">
      <c r="A42">
        <v>1978</v>
      </c>
      <c r="B42" s="80">
        <f t="shared" si="0"/>
        <v>9893.6</v>
      </c>
      <c r="C42" s="80">
        <f t="shared" si="1"/>
        <v>3355.1875</v>
      </c>
      <c r="D42" s="80">
        <f t="shared" si="2"/>
        <v>14481.100000000002</v>
      </c>
      <c r="K42" s="97"/>
      <c r="L42" s="97"/>
    </row>
    <row r="43" spans="1:12" x14ac:dyDescent="0.2">
      <c r="A43">
        <v>1968</v>
      </c>
      <c r="B43" s="80">
        <f t="shared" si="0"/>
        <v>6892.8</v>
      </c>
      <c r="C43" s="80">
        <f t="shared" si="1"/>
        <v>2815.3124999999995</v>
      </c>
      <c r="D43" s="80">
        <f t="shared" si="2"/>
        <v>17539.120000000003</v>
      </c>
      <c r="K43" s="97"/>
      <c r="L43" s="97"/>
    </row>
    <row r="44" spans="1:12" x14ac:dyDescent="0.2">
      <c r="A44">
        <v>1958</v>
      </c>
      <c r="B44" s="80">
        <f t="shared" si="0"/>
        <v>5241.6000000000004</v>
      </c>
      <c r="C44" s="80">
        <f t="shared" si="1"/>
        <v>1814.7499999999998</v>
      </c>
      <c r="D44" s="80">
        <f t="shared" si="2"/>
        <v>19318.920000000002</v>
      </c>
      <c r="K44" s="97"/>
      <c r="L44" s="97"/>
    </row>
    <row r="45" spans="1:12" x14ac:dyDescent="0.2">
      <c r="A45">
        <v>1948</v>
      </c>
      <c r="B45" s="80">
        <f t="shared" si="0"/>
        <v>3269</v>
      </c>
      <c r="C45" s="80">
        <f t="shared" si="1"/>
        <v>1156.3125</v>
      </c>
      <c r="D45" s="80">
        <f t="shared" si="2"/>
        <v>20374.114879999997</v>
      </c>
      <c r="K45" s="97"/>
      <c r="L45" s="97"/>
    </row>
    <row r="46" spans="1:12" x14ac:dyDescent="0.2">
      <c r="A46">
        <v>1938</v>
      </c>
      <c r="B46" s="80">
        <f t="shared" si="0"/>
        <v>2297.4693237077704</v>
      </c>
      <c r="C46" s="80">
        <f t="shared" si="1"/>
        <v>992.6875</v>
      </c>
      <c r="D46" s="80">
        <f t="shared" si="2"/>
        <v>25164.738241781251</v>
      </c>
      <c r="I46" s="411"/>
      <c r="J46" s="413"/>
      <c r="K46" s="412"/>
      <c r="L46" s="411"/>
    </row>
    <row r="47" spans="1:12" x14ac:dyDescent="0.2">
      <c r="A47">
        <v>1928</v>
      </c>
      <c r="B47" s="80">
        <f t="shared" si="0"/>
        <v>912.08470757531893</v>
      </c>
      <c r="C47" s="80">
        <f t="shared" si="1"/>
        <v>675.45624999999995</v>
      </c>
      <c r="D47" s="80">
        <f t="shared" si="2"/>
        <v>28776.315588933787</v>
      </c>
      <c r="I47" s="411"/>
      <c r="J47" s="413"/>
      <c r="K47" s="412"/>
      <c r="L47" s="411"/>
    </row>
    <row r="48" spans="1:12" x14ac:dyDescent="0.2">
      <c r="B48" s="148"/>
      <c r="C48" s="148"/>
      <c r="D48" s="78"/>
    </row>
    <row r="49" spans="2:4" x14ac:dyDescent="0.2">
      <c r="B49" s="148" t="s">
        <v>869</v>
      </c>
      <c r="C49" s="148"/>
      <c r="D49" s="78"/>
    </row>
    <row r="50" spans="2:4" x14ac:dyDescent="0.2">
      <c r="B50" s="148"/>
      <c r="C50" s="148"/>
      <c r="D50" s="78"/>
    </row>
    <row r="51" spans="2:4" x14ac:dyDescent="0.2">
      <c r="B51" s="148"/>
      <c r="C51" s="148"/>
      <c r="D51" s="78"/>
    </row>
    <row r="52" spans="2:4" x14ac:dyDescent="0.2">
      <c r="B52" s="148"/>
      <c r="C52" s="148"/>
      <c r="D52" s="78"/>
    </row>
    <row r="53" spans="2:4" x14ac:dyDescent="0.2">
      <c r="B53" s="148"/>
      <c r="C53" s="148"/>
      <c r="D53" s="78"/>
    </row>
    <row r="54" spans="2:4" x14ac:dyDescent="0.2">
      <c r="B54" s="148"/>
      <c r="C54" s="148"/>
      <c r="D54" s="78"/>
    </row>
    <row r="55" spans="2:4" x14ac:dyDescent="0.2">
      <c r="B55" s="148"/>
      <c r="C55" s="148"/>
      <c r="D55" s="78"/>
    </row>
    <row r="56" spans="2:4" x14ac:dyDescent="0.2">
      <c r="B56" s="148"/>
      <c r="C56" s="148"/>
      <c r="D56" s="78"/>
    </row>
    <row r="57" spans="2:4" x14ac:dyDescent="0.2">
      <c r="B57" s="148"/>
      <c r="C57" s="148"/>
      <c r="D57" s="78"/>
    </row>
    <row r="58" spans="2:4" x14ac:dyDescent="0.2">
      <c r="B58" s="148"/>
      <c r="C58" s="148"/>
      <c r="D58" s="78"/>
    </row>
    <row r="59" spans="2:4" x14ac:dyDescent="0.2">
      <c r="B59" s="148"/>
      <c r="C59" s="148"/>
      <c r="D59" s="78"/>
    </row>
    <row r="60" spans="2:4" x14ac:dyDescent="0.2">
      <c r="B60" s="148"/>
      <c r="C60" s="148"/>
      <c r="D60" s="78"/>
    </row>
    <row r="61" spans="2:4" x14ac:dyDescent="0.2">
      <c r="B61" s="148"/>
      <c r="C61" s="148"/>
      <c r="D61" s="78"/>
    </row>
    <row r="62" spans="2:4" x14ac:dyDescent="0.2">
      <c r="B62" s="148"/>
      <c r="C62" s="148"/>
      <c r="D62" s="78"/>
    </row>
    <row r="63" spans="2:4" x14ac:dyDescent="0.2">
      <c r="B63" s="148"/>
      <c r="C63" s="148"/>
      <c r="D63" s="78"/>
    </row>
    <row r="64" spans="2:4" x14ac:dyDescent="0.2">
      <c r="B64" s="148"/>
      <c r="C64" s="148"/>
      <c r="D64" s="78"/>
    </row>
    <row r="65" spans="2:4" x14ac:dyDescent="0.2">
      <c r="B65" s="148"/>
      <c r="C65" s="148"/>
      <c r="D65" s="78"/>
    </row>
    <row r="66" spans="2:4" x14ac:dyDescent="0.2">
      <c r="B66" s="148"/>
      <c r="C66" s="148"/>
      <c r="D66" s="78"/>
    </row>
    <row r="67" spans="2:4" x14ac:dyDescent="0.2">
      <c r="B67" s="148"/>
      <c r="C67" s="148"/>
      <c r="D67" s="78"/>
    </row>
    <row r="68" spans="2:4" x14ac:dyDescent="0.2">
      <c r="B68" s="148"/>
      <c r="C68" s="148"/>
      <c r="D68" s="78"/>
    </row>
    <row r="69" spans="2:4" x14ac:dyDescent="0.2">
      <c r="B69" s="148"/>
      <c r="C69" s="148"/>
      <c r="D69" s="78"/>
    </row>
    <row r="70" spans="2:4" x14ac:dyDescent="0.2">
      <c r="B70" s="148"/>
      <c r="C70" s="148"/>
      <c r="D70" s="78"/>
    </row>
    <row r="71" spans="2:4" x14ac:dyDescent="0.2">
      <c r="B71" s="148"/>
      <c r="C71" s="148"/>
      <c r="D71" s="78"/>
    </row>
    <row r="72" spans="2:4" x14ac:dyDescent="0.2">
      <c r="B72" s="148"/>
      <c r="C72" s="148"/>
      <c r="D72" s="78"/>
    </row>
    <row r="73" spans="2:4" x14ac:dyDescent="0.2">
      <c r="B73" s="148"/>
      <c r="C73" s="148"/>
      <c r="D73" s="78"/>
    </row>
    <row r="74" spans="2:4" x14ac:dyDescent="0.2">
      <c r="B74" s="148"/>
      <c r="C74" s="148"/>
      <c r="D74" s="78"/>
    </row>
    <row r="75" spans="2:4" x14ac:dyDescent="0.2">
      <c r="B75" s="148"/>
      <c r="C75" s="148"/>
      <c r="D75" s="78"/>
    </row>
    <row r="76" spans="2:4" x14ac:dyDescent="0.2">
      <c r="B76" s="148"/>
      <c r="C76" s="148"/>
      <c r="D76" s="78"/>
    </row>
    <row r="77" spans="2:4" x14ac:dyDescent="0.2">
      <c r="B77" s="148"/>
      <c r="C77" s="148"/>
      <c r="D77" s="78"/>
    </row>
    <row r="78" spans="2:4" x14ac:dyDescent="0.2">
      <c r="B78" s="148"/>
      <c r="C78" s="148"/>
      <c r="D78" s="78"/>
    </row>
    <row r="79" spans="2:4" x14ac:dyDescent="0.2">
      <c r="B79" s="148"/>
      <c r="C79" s="148"/>
      <c r="D79" s="78"/>
    </row>
    <row r="80" spans="2:4" x14ac:dyDescent="0.2">
      <c r="B80" s="148" t="s">
        <v>870</v>
      </c>
      <c r="C80" s="148"/>
      <c r="D80" s="78"/>
    </row>
    <row r="81" spans="2:4" x14ac:dyDescent="0.2">
      <c r="B81" s="148"/>
      <c r="C81" s="148"/>
      <c r="D81" s="78"/>
    </row>
    <row r="82" spans="2:4" ht="15" x14ac:dyDescent="0.2">
      <c r="B82" s="130" t="s">
        <v>635</v>
      </c>
      <c r="C82" s="69">
        <f>'2017 counts by decade'!B44</f>
        <v>13</v>
      </c>
      <c r="D82" s="69">
        <f>'2017 counts by decade'!C44</f>
        <v>14</v>
      </c>
    </row>
    <row r="83" spans="2:4" ht="15" x14ac:dyDescent="0.2">
      <c r="B83" s="130" t="s">
        <v>636</v>
      </c>
      <c r="C83" s="69">
        <f>'2017 counts by decade'!B45</f>
        <v>10</v>
      </c>
      <c r="D83" s="69">
        <f>'2017 counts by decade'!C45</f>
        <v>9</v>
      </c>
    </row>
    <row r="84" spans="2:4" ht="15" x14ac:dyDescent="0.2">
      <c r="B84" s="130" t="s">
        <v>637</v>
      </c>
      <c r="C84" s="69">
        <f>'2017 counts by decade'!B46</f>
        <v>9</v>
      </c>
      <c r="D84" s="69">
        <f>'2017 counts by decade'!C46</f>
        <v>15</v>
      </c>
    </row>
    <row r="85" spans="2:4" ht="15" x14ac:dyDescent="0.2">
      <c r="B85" s="130" t="s">
        <v>640</v>
      </c>
      <c r="C85" s="69">
        <f>'2017 counts by decade'!B47</f>
        <v>6</v>
      </c>
      <c r="D85" s="69">
        <f>'2017 counts by decade'!C47</f>
        <v>9</v>
      </c>
    </row>
    <row r="86" spans="2:4" ht="15" x14ac:dyDescent="0.2">
      <c r="B86" s="130" t="s">
        <v>641</v>
      </c>
      <c r="C86" s="69">
        <f>'2017 counts by decade'!B48</f>
        <v>5</v>
      </c>
      <c r="D86" s="69">
        <f>'2017 counts by decade'!C48</f>
        <v>8</v>
      </c>
    </row>
    <row r="87" spans="2:4" ht="15" x14ac:dyDescent="0.2">
      <c r="B87" s="130" t="s">
        <v>642</v>
      </c>
      <c r="C87" s="69">
        <f>'2017 counts by decade'!B49</f>
        <v>7</v>
      </c>
      <c r="D87" s="69">
        <f>'2017 counts by decade'!C49</f>
        <v>4</v>
      </c>
    </row>
    <row r="88" spans="2:4" ht="15" x14ac:dyDescent="0.2">
      <c r="B88" s="131" t="s">
        <v>643</v>
      </c>
      <c r="C88" s="69">
        <f>'2017 counts by decade'!B50</f>
        <v>1</v>
      </c>
      <c r="D88" s="69">
        <f>'2017 counts by decade'!C50</f>
        <v>3</v>
      </c>
    </row>
    <row r="89" spans="2:4" ht="15" x14ac:dyDescent="0.2">
      <c r="B89" s="131" t="s">
        <v>644</v>
      </c>
      <c r="C89" s="69">
        <f>'2017 counts by decade'!B51</f>
        <v>1</v>
      </c>
      <c r="D89" s="69">
        <f>'2017 counts by decade'!C51</f>
        <v>1</v>
      </c>
    </row>
    <row r="90" spans="2:4" ht="15" x14ac:dyDescent="0.2">
      <c r="B90" s="131" t="s">
        <v>657</v>
      </c>
      <c r="C90" s="69">
        <f>'2017 counts by decade'!B52</f>
        <v>2</v>
      </c>
      <c r="D90" s="69">
        <f>'2017 counts by decade'!C52</f>
        <v>0</v>
      </c>
    </row>
    <row r="91" spans="2:4" ht="15" x14ac:dyDescent="0.2">
      <c r="B91" s="131" t="s">
        <v>678</v>
      </c>
      <c r="C91" s="69">
        <f>'2017 counts by decade'!B53</f>
        <v>0</v>
      </c>
      <c r="D91" s="69">
        <f>'2017 counts by decade'!C53</f>
        <v>0</v>
      </c>
    </row>
    <row r="92" spans="2:4" ht="15" x14ac:dyDescent="0.2">
      <c r="B92" s="131" t="s">
        <v>679</v>
      </c>
      <c r="C92" s="69">
        <f>'2017 counts by decade'!B54</f>
        <v>2</v>
      </c>
      <c r="D92" s="69">
        <f>'2017 counts by decade'!C54</f>
        <v>0</v>
      </c>
    </row>
    <row r="93" spans="2:4" ht="15" x14ac:dyDescent="0.2">
      <c r="B93" s="131"/>
      <c r="C93" s="69" t="s">
        <v>543</v>
      </c>
      <c r="D93" s="69" t="s">
        <v>543</v>
      </c>
    </row>
    <row r="94" spans="2:4" ht="15" x14ac:dyDescent="0.2">
      <c r="B94" s="131" t="s">
        <v>664</v>
      </c>
      <c r="C94" s="120">
        <v>54</v>
      </c>
      <c r="D94" s="120">
        <v>50</v>
      </c>
    </row>
    <row r="95" spans="2:4" x14ac:dyDescent="0.2">
      <c r="B95" s="148"/>
      <c r="C95" s="148"/>
      <c r="D95" s="78"/>
    </row>
    <row r="96" spans="2:4" x14ac:dyDescent="0.2">
      <c r="B96" s="148"/>
      <c r="C96" s="148"/>
      <c r="D96" s="78"/>
    </row>
    <row r="97" spans="2:4" x14ac:dyDescent="0.2">
      <c r="B97" s="148" t="s">
        <v>871</v>
      </c>
      <c r="C97" s="148"/>
      <c r="D97" s="78"/>
    </row>
    <row r="98" spans="2:4" x14ac:dyDescent="0.2">
      <c r="B98" s="148" t="s">
        <v>872</v>
      </c>
      <c r="C98" s="148"/>
      <c r="D98" s="78"/>
    </row>
    <row r="99" spans="2:4" x14ac:dyDescent="0.2">
      <c r="B99" s="148"/>
      <c r="C99" s="148"/>
      <c r="D99" s="78"/>
    </row>
    <row r="100" spans="2:4" x14ac:dyDescent="0.2">
      <c r="B100" s="148"/>
      <c r="C100" s="148"/>
      <c r="D100" s="78"/>
    </row>
    <row r="101" spans="2:4" x14ac:dyDescent="0.2">
      <c r="B101" s="148"/>
      <c r="C101" s="148"/>
      <c r="D101" s="78"/>
    </row>
    <row r="102" spans="2:4" x14ac:dyDescent="0.2">
      <c r="B102" s="148"/>
      <c r="C102" s="148"/>
      <c r="D102" s="78"/>
    </row>
    <row r="103" spans="2:4" x14ac:dyDescent="0.2">
      <c r="B103" s="148"/>
      <c r="C103" s="148"/>
      <c r="D103" s="78"/>
    </row>
    <row r="104" spans="2:4" x14ac:dyDescent="0.2">
      <c r="B104" s="148"/>
      <c r="C104" s="148"/>
      <c r="D104" s="78"/>
    </row>
    <row r="105" spans="2:4" x14ac:dyDescent="0.2">
      <c r="B105" s="148"/>
      <c r="C105" s="148"/>
      <c r="D105" s="78"/>
    </row>
    <row r="106" spans="2:4" x14ac:dyDescent="0.2">
      <c r="B106" s="148"/>
      <c r="C106" s="148"/>
      <c r="D106" s="78"/>
    </row>
    <row r="107" spans="2:4" x14ac:dyDescent="0.2">
      <c r="B107" s="148"/>
      <c r="C107" s="148"/>
      <c r="D107" s="78"/>
    </row>
    <row r="108" spans="2:4" x14ac:dyDescent="0.2">
      <c r="B108" s="148"/>
      <c r="C108" s="148"/>
      <c r="D108" s="78"/>
    </row>
    <row r="109" spans="2:4" x14ac:dyDescent="0.2">
      <c r="B109" s="148"/>
      <c r="C109" s="148"/>
      <c r="D109" s="78"/>
    </row>
    <row r="110" spans="2:4" x14ac:dyDescent="0.2">
      <c r="B110" s="148"/>
      <c r="C110" s="148"/>
      <c r="D110" s="78"/>
    </row>
    <row r="111" spans="2:4" x14ac:dyDescent="0.2">
      <c r="B111" s="148"/>
      <c r="C111" s="148"/>
      <c r="D111" s="78"/>
    </row>
    <row r="112" spans="2:4" x14ac:dyDescent="0.2">
      <c r="B112" s="148"/>
      <c r="C112" s="148"/>
      <c r="D112" s="78"/>
    </row>
    <row r="113" spans="2:4" x14ac:dyDescent="0.2">
      <c r="B113" s="148"/>
      <c r="C113" s="148"/>
      <c r="D113" s="78"/>
    </row>
    <row r="114" spans="2:4" x14ac:dyDescent="0.2">
      <c r="B114" s="148"/>
      <c r="C114" s="148"/>
      <c r="D114" s="78"/>
    </row>
    <row r="115" spans="2:4" x14ac:dyDescent="0.2">
      <c r="B115" s="148"/>
      <c r="C115" s="148"/>
      <c r="D115" s="78"/>
    </row>
    <row r="116" spans="2:4" x14ac:dyDescent="0.2">
      <c r="B116" s="148"/>
      <c r="C116" s="148"/>
      <c r="D116" s="78"/>
    </row>
    <row r="117" spans="2:4" x14ac:dyDescent="0.2">
      <c r="B117" s="148"/>
      <c r="C117" s="148"/>
      <c r="D117" s="78"/>
    </row>
    <row r="118" spans="2:4" x14ac:dyDescent="0.2">
      <c r="B118" s="148"/>
      <c r="C118" s="148"/>
      <c r="D118" s="78"/>
    </row>
    <row r="119" spans="2:4" x14ac:dyDescent="0.2">
      <c r="B119" s="148"/>
      <c r="C119" s="148"/>
      <c r="D119" s="78"/>
    </row>
    <row r="120" spans="2:4" x14ac:dyDescent="0.2">
      <c r="B120" s="148"/>
      <c r="C120" s="148"/>
      <c r="D120" s="78"/>
    </row>
    <row r="121" spans="2:4" x14ac:dyDescent="0.2">
      <c r="B121" s="148"/>
      <c r="C121" s="148"/>
      <c r="D121" s="78"/>
    </row>
    <row r="122" spans="2:4" x14ac:dyDescent="0.2">
      <c r="B122" s="148"/>
      <c r="C122" s="148"/>
      <c r="D122" s="78"/>
    </row>
    <row r="123" spans="2:4" x14ac:dyDescent="0.2">
      <c r="B123" s="148"/>
      <c r="C123" s="148"/>
      <c r="D123" s="78"/>
    </row>
    <row r="124" spans="2:4" x14ac:dyDescent="0.2">
      <c r="B124" s="148"/>
      <c r="C124" s="148"/>
      <c r="D124" s="78"/>
    </row>
    <row r="125" spans="2:4" x14ac:dyDescent="0.2">
      <c r="B125" s="148"/>
      <c r="C125" s="148"/>
      <c r="D125" s="78"/>
    </row>
    <row r="126" spans="2:4" x14ac:dyDescent="0.2">
      <c r="B126" s="148"/>
      <c r="C126" s="148"/>
      <c r="D126" s="78"/>
    </row>
    <row r="127" spans="2:4" x14ac:dyDescent="0.2">
      <c r="B127" s="148"/>
      <c r="C127" s="148"/>
      <c r="D127" s="78"/>
    </row>
    <row r="128" spans="2:4" x14ac:dyDescent="0.2">
      <c r="B128" s="148"/>
      <c r="C128" s="148"/>
      <c r="D128" s="78"/>
    </row>
    <row r="129" spans="2:4" x14ac:dyDescent="0.2">
      <c r="B129" s="148"/>
      <c r="C129" s="148"/>
      <c r="D129" s="78"/>
    </row>
    <row r="130" spans="2:4" x14ac:dyDescent="0.2">
      <c r="B130" s="148"/>
      <c r="C130" s="148"/>
      <c r="D130" s="78"/>
    </row>
    <row r="131" spans="2:4" x14ac:dyDescent="0.2">
      <c r="B131" s="148"/>
      <c r="C131" s="148"/>
      <c r="D131" s="78"/>
    </row>
    <row r="132" spans="2:4" x14ac:dyDescent="0.2">
      <c r="B132" s="148"/>
      <c r="C132" s="148"/>
      <c r="D132" s="78"/>
    </row>
    <row r="133" spans="2:4" x14ac:dyDescent="0.2">
      <c r="B133" s="148"/>
      <c r="C133" s="148"/>
      <c r="D133" s="78"/>
    </row>
    <row r="134" spans="2:4" x14ac:dyDescent="0.2">
      <c r="B134" s="148"/>
      <c r="C134" s="148"/>
      <c r="D134" s="78"/>
    </row>
    <row r="135" spans="2:4" x14ac:dyDescent="0.2">
      <c r="B135" s="148"/>
      <c r="C135" s="148"/>
      <c r="D135" s="78"/>
    </row>
    <row r="136" spans="2:4" x14ac:dyDescent="0.2">
      <c r="B136" s="148"/>
      <c r="C136" s="148"/>
      <c r="D136" s="78"/>
    </row>
    <row r="137" spans="2:4" x14ac:dyDescent="0.2">
      <c r="B137" s="148"/>
      <c r="C137" s="148"/>
      <c r="D137" s="78"/>
    </row>
    <row r="138" spans="2:4" x14ac:dyDescent="0.2">
      <c r="B138" s="148"/>
      <c r="C138" s="148"/>
      <c r="D138" s="78"/>
    </row>
    <row r="139" spans="2:4" x14ac:dyDescent="0.2">
      <c r="B139" s="148"/>
      <c r="C139" s="148"/>
      <c r="D139" s="78"/>
    </row>
    <row r="140" spans="2:4" x14ac:dyDescent="0.2">
      <c r="B140" s="148"/>
      <c r="C140" s="148"/>
      <c r="D140" s="78"/>
    </row>
    <row r="141" spans="2:4" x14ac:dyDescent="0.2">
      <c r="B141" s="148"/>
      <c r="C141" s="148"/>
      <c r="D141" s="78"/>
    </row>
    <row r="142" spans="2:4" x14ac:dyDescent="0.2">
      <c r="B142" s="148"/>
      <c r="C142" s="148"/>
      <c r="D142" s="78"/>
    </row>
    <row r="143" spans="2:4" x14ac:dyDescent="0.2">
      <c r="B143" s="148"/>
      <c r="C143" s="148"/>
      <c r="D143" s="78"/>
    </row>
    <row r="144" spans="2:4" x14ac:dyDescent="0.2">
      <c r="B144" s="148"/>
      <c r="C144" s="148"/>
      <c r="D144" s="78"/>
    </row>
    <row r="145" spans="2:4" x14ac:dyDescent="0.2">
      <c r="B145" s="148"/>
      <c r="C145" s="148"/>
      <c r="D145" s="78"/>
    </row>
    <row r="146" spans="2:4" x14ac:dyDescent="0.2">
      <c r="B146" s="148"/>
      <c r="C146" s="148"/>
      <c r="D146" s="78"/>
    </row>
    <row r="147" spans="2:4" x14ac:dyDescent="0.2">
      <c r="B147" s="148"/>
      <c r="C147" s="148"/>
      <c r="D147" s="78"/>
    </row>
    <row r="148" spans="2:4" x14ac:dyDescent="0.2">
      <c r="B148" s="148"/>
      <c r="C148" s="148"/>
      <c r="D148" s="78"/>
    </row>
    <row r="149" spans="2:4" x14ac:dyDescent="0.2">
      <c r="B149" s="148"/>
      <c r="C149" s="148"/>
      <c r="D149" s="78"/>
    </row>
    <row r="150" spans="2:4" x14ac:dyDescent="0.2">
      <c r="B150" s="148"/>
      <c r="C150" s="148"/>
      <c r="D150" s="78"/>
    </row>
    <row r="151" spans="2:4" x14ac:dyDescent="0.2">
      <c r="B151" s="148"/>
      <c r="C151" s="148"/>
      <c r="D151" s="78"/>
    </row>
    <row r="152" spans="2:4" x14ac:dyDescent="0.2">
      <c r="B152" s="148"/>
      <c r="C152" s="148"/>
      <c r="D152" s="78"/>
    </row>
  </sheetData>
  <mergeCells count="2">
    <mergeCell ref="B2:F2"/>
    <mergeCell ref="J23:Q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79"/>
  <sheetViews>
    <sheetView tabSelected="1" workbookViewId="0">
      <selection activeCell="G26" sqref="G26"/>
    </sheetView>
  </sheetViews>
  <sheetFormatPr defaultRowHeight="12.75" x14ac:dyDescent="0.2"/>
  <cols>
    <col min="1" max="1" width="21.5703125" customWidth="1"/>
    <col min="7" max="7" width="10.42578125" customWidth="1"/>
    <col min="8" max="8" width="12.42578125" customWidth="1"/>
    <col min="10" max="10" width="10.7109375" customWidth="1"/>
    <col min="11" max="11" width="13.85546875" customWidth="1"/>
    <col min="12" max="12" width="9" customWidth="1"/>
    <col min="13" max="13" width="11.7109375" customWidth="1"/>
    <col min="14" max="14" width="11.5703125" customWidth="1"/>
    <col min="28" max="28" width="14.140625" customWidth="1"/>
    <col min="35" max="35" width="15" customWidth="1"/>
    <col min="36" max="36" width="13.85546875" customWidth="1"/>
    <col min="38" max="38" width="19.28515625" customWidth="1"/>
    <col min="39" max="39" width="13.5703125" customWidth="1"/>
  </cols>
  <sheetData>
    <row r="2" spans="1:39" x14ac:dyDescent="0.2">
      <c r="D2" s="97"/>
    </row>
    <row r="3" spans="1:39" ht="15" x14ac:dyDescent="0.2">
      <c r="A3" s="490"/>
      <c r="B3" s="490"/>
      <c r="C3" s="490"/>
      <c r="D3" s="663" t="s">
        <v>982</v>
      </c>
      <c r="E3" s="663"/>
      <c r="F3" s="663"/>
      <c r="G3" s="663"/>
      <c r="H3" s="663"/>
      <c r="I3" s="663"/>
      <c r="J3" s="664"/>
      <c r="K3" s="664"/>
      <c r="L3" s="492"/>
      <c r="M3" s="490"/>
    </row>
    <row r="4" spans="1:39" ht="12.75" customHeight="1" x14ac:dyDescent="0.2">
      <c r="A4" s="483"/>
      <c r="B4" s="673" t="s">
        <v>651</v>
      </c>
      <c r="C4" s="673"/>
      <c r="D4" s="673"/>
      <c r="E4" s="673"/>
      <c r="F4" s="673"/>
      <c r="G4" s="674" t="s">
        <v>652</v>
      </c>
      <c r="H4" s="674"/>
      <c r="I4" s="674"/>
      <c r="J4" s="675" t="s">
        <v>706</v>
      </c>
      <c r="K4" s="676"/>
      <c r="L4" s="676"/>
      <c r="M4" s="677"/>
      <c r="N4" s="97"/>
    </row>
    <row r="5" spans="1:39" ht="36" x14ac:dyDescent="0.2">
      <c r="A5" s="482" t="s">
        <v>676</v>
      </c>
      <c r="B5" s="89" t="s">
        <v>579</v>
      </c>
      <c r="C5" s="89" t="s">
        <v>580</v>
      </c>
      <c r="D5" s="231" t="s">
        <v>620</v>
      </c>
      <c r="E5" s="231" t="s">
        <v>658</v>
      </c>
      <c r="F5" s="231" t="s">
        <v>672</v>
      </c>
      <c r="G5" s="232" t="s">
        <v>697</v>
      </c>
      <c r="H5" s="232" t="s">
        <v>983</v>
      </c>
      <c r="I5" s="232" t="s">
        <v>645</v>
      </c>
      <c r="J5" s="232" t="s">
        <v>984</v>
      </c>
      <c r="K5" s="232" t="s">
        <v>985</v>
      </c>
      <c r="L5" s="232" t="s">
        <v>646</v>
      </c>
      <c r="M5" s="233" t="s">
        <v>986</v>
      </c>
      <c r="AA5" s="672" t="s">
        <v>675</v>
      </c>
      <c r="AB5" s="672"/>
      <c r="AC5" s="672"/>
      <c r="AD5" s="672"/>
      <c r="AE5" s="672"/>
      <c r="AF5" s="672"/>
      <c r="AI5" s="671" t="s">
        <v>707</v>
      </c>
      <c r="AJ5" s="671"/>
      <c r="AK5" s="671"/>
      <c r="AL5" s="671"/>
    </row>
    <row r="6" spans="1:39" ht="15" x14ac:dyDescent="0.2">
      <c r="A6" s="90"/>
      <c r="B6" s="13">
        <v>1</v>
      </c>
      <c r="C6" s="9">
        <v>2</v>
      </c>
      <c r="D6" s="11">
        <v>3</v>
      </c>
      <c r="E6" s="12">
        <v>4</v>
      </c>
      <c r="F6" s="484" t="s">
        <v>655</v>
      </c>
      <c r="G6" s="485" t="s">
        <v>654</v>
      </c>
      <c r="H6" s="485" t="s">
        <v>653</v>
      </c>
      <c r="I6" s="485" t="s">
        <v>655</v>
      </c>
      <c r="J6" s="485" t="s">
        <v>656</v>
      </c>
      <c r="K6" s="485" t="s">
        <v>698</v>
      </c>
      <c r="L6" s="486"/>
      <c r="M6" s="487"/>
      <c r="O6" t="s">
        <v>660</v>
      </c>
      <c r="AC6" t="s">
        <v>618</v>
      </c>
      <c r="AD6" s="93"/>
      <c r="AE6" t="s">
        <v>624</v>
      </c>
    </row>
    <row r="7" spans="1:39" ht="15" x14ac:dyDescent="0.25">
      <c r="A7" s="143" t="s">
        <v>635</v>
      </c>
      <c r="B7" s="181">
        <f>SUMIF('As of 13Jan19'!B17:B73,"=1")/1</f>
        <v>13</v>
      </c>
      <c r="C7" s="181">
        <f>SUMIF('As of 13Jan19'!B17:B73,"=2")/2</f>
        <v>14</v>
      </c>
      <c r="D7" s="181">
        <f>SUMIF('As of 13Jan19'!B17:B73,"=3")/3</f>
        <v>16</v>
      </c>
      <c r="E7" s="181">
        <f>SUMIF('As of 13Jan19'!B17:B73,"=4")/4</f>
        <v>0</v>
      </c>
      <c r="F7" s="181">
        <f t="shared" ref="F7:F17" si="0">SUM(B7:E7)</f>
        <v>43</v>
      </c>
      <c r="G7" s="474">
        <f>SUM('As of 13Jan19'!Q17:Q73)/1000000</f>
        <v>95.775752229999995</v>
      </c>
      <c r="H7" s="475">
        <f>SUM('As of 13Jan19'!R17:R73)</f>
        <v>832.2</v>
      </c>
      <c r="I7" s="475">
        <f>SUM('As of 13Jan19'!S17:S73)</f>
        <v>435</v>
      </c>
      <c r="J7" s="475">
        <f>SUM('As of 13Jan19'!I17:I73)/L7</f>
        <v>44.869230769230775</v>
      </c>
      <c r="K7" s="475">
        <f>SUM('As of 13Jan19'!J17:J73)/M7</f>
        <v>40895903.454545453</v>
      </c>
      <c r="L7" s="475">
        <f>COUNTIF('As of 13Jan19'!I17:I73,"&gt;1")</f>
        <v>13</v>
      </c>
      <c r="M7" s="476">
        <f>COUNTIF('As of 13Jan19'!J17:J73,"&gt;1")</f>
        <v>11</v>
      </c>
      <c r="O7">
        <v>2008</v>
      </c>
      <c r="AB7" s="97"/>
      <c r="AC7" s="94"/>
      <c r="AD7" s="95"/>
      <c r="AE7" s="96"/>
      <c r="AF7" s="96"/>
      <c r="AH7">
        <v>2008</v>
      </c>
      <c r="AI7" s="92">
        <v>2553000000</v>
      </c>
      <c r="AK7">
        <v>2018</v>
      </c>
      <c r="AL7" s="99">
        <v>3688214285.7142854</v>
      </c>
      <c r="AM7" t="s">
        <v>711</v>
      </c>
    </row>
    <row r="8" spans="1:39" ht="15" x14ac:dyDescent="0.25">
      <c r="A8" s="143" t="s">
        <v>636</v>
      </c>
      <c r="B8" s="181">
        <f>SUMIF('As of 13Jan19'!B74:B109,"=1")/1</f>
        <v>10</v>
      </c>
      <c r="C8" s="181">
        <f>SUMIF('As of 13Jan19'!B74:B109,"=2")/2</f>
        <v>9</v>
      </c>
      <c r="D8" s="181">
        <f>SUMIF('As of 13Jan19'!B74:B109,"=3")/3</f>
        <v>13</v>
      </c>
      <c r="E8" s="181">
        <f>SUMIF('As of 13Jan19'!B74:B109,"=4")/4</f>
        <v>0</v>
      </c>
      <c r="F8" s="181">
        <f t="shared" si="0"/>
        <v>32</v>
      </c>
      <c r="G8" s="474">
        <f>SUM('As of 13Jan19'!Q74:Q109)/1000000</f>
        <v>20.854089999999999</v>
      </c>
      <c r="H8" s="475">
        <f>SUM('As of 13Jan19'!R74:R109)</f>
        <v>325.7</v>
      </c>
      <c r="I8" s="475">
        <f>SUM('As of 13Jan19'!S74:S109)</f>
        <v>52</v>
      </c>
      <c r="J8" s="475">
        <f>SUM('As of 13Jan19'!I74:I109)/L8</f>
        <v>21.8</v>
      </c>
      <c r="K8" s="475">
        <f>SUM('As of 13Jan19'!J74:J109)/M8</f>
        <v>14298571.428571429</v>
      </c>
      <c r="L8" s="475">
        <f>COUNTIF('As of 13Jan19'!I74:I109,"&gt;1")</f>
        <v>5</v>
      </c>
      <c r="M8" s="476">
        <f>COUNTIF('As of 13Jan19'!J74:J109,"&gt;1")</f>
        <v>7</v>
      </c>
      <c r="O8">
        <v>1998</v>
      </c>
      <c r="AB8" s="137" t="s">
        <v>676</v>
      </c>
      <c r="AC8" t="s">
        <v>674</v>
      </c>
      <c r="AD8" s="93" t="s">
        <v>673</v>
      </c>
      <c r="AE8" t="s">
        <v>674</v>
      </c>
      <c r="AF8" t="s">
        <v>673</v>
      </c>
      <c r="AH8">
        <f>AH7+1</f>
        <v>2009</v>
      </c>
      <c r="AI8" s="92">
        <v>2606500000</v>
      </c>
      <c r="AK8">
        <f>AK7+1</f>
        <v>2019</v>
      </c>
      <c r="AL8" s="99">
        <v>3755272727.272727</v>
      </c>
    </row>
    <row r="9" spans="1:39" ht="15" x14ac:dyDescent="0.25">
      <c r="A9" s="143" t="s">
        <v>637</v>
      </c>
      <c r="B9" s="181">
        <f>SUMIF('As of 13Jan19'!B110:B171,"=1")/1</f>
        <v>9</v>
      </c>
      <c r="C9" s="181">
        <f>SUMIF('As of 13Jan19'!B110:B171,"=2")/2</f>
        <v>15</v>
      </c>
      <c r="D9" s="181">
        <f>SUMIF('As of 13Jan19'!B110:B171,"=3")/3</f>
        <v>29</v>
      </c>
      <c r="E9" s="181">
        <f>SUMIF('As of 13Jan19'!B110:B171,"=4")/4</f>
        <v>5</v>
      </c>
      <c r="F9" s="181">
        <f t="shared" si="0"/>
        <v>58</v>
      </c>
      <c r="G9" s="474">
        <f>SUM('As of 13Jan19'!Q110:Q171)/1000000</f>
        <v>56.469427509999996</v>
      </c>
      <c r="H9" s="475">
        <f>SUM('As of 13Jan19'!R110:R171)</f>
        <v>116.25</v>
      </c>
      <c r="I9" s="475">
        <f>SUM('As of 13Jan19'!S110:S171)</f>
        <v>88</v>
      </c>
      <c r="J9" s="475">
        <f>SUM('As of 13Jan19'!I110:I171)/L9</f>
        <v>28.939393939393938</v>
      </c>
      <c r="K9" s="475">
        <f>SUM('As of 13Jan19'!J110:J171)/M9</f>
        <v>7526142.8571428573</v>
      </c>
      <c r="L9" s="475">
        <f>COUNTIF('As of 13Jan19'!I110:I171,"&gt;1")</f>
        <v>33</v>
      </c>
      <c r="M9" s="476">
        <f>COUNTIF('As of 13Jan19'!J110:J171,"&gt;1")</f>
        <v>14</v>
      </c>
      <c r="O9">
        <v>1988</v>
      </c>
      <c r="AB9" s="137"/>
      <c r="AD9" s="93"/>
      <c r="AH9">
        <f t="shared" ref="AH9:AH16" si="1">AH8+1</f>
        <v>2010</v>
      </c>
      <c r="AI9" s="92">
        <v>2660000000</v>
      </c>
      <c r="AK9">
        <f t="shared" ref="AK9:AK16" si="2">AK8+1</f>
        <v>2020</v>
      </c>
      <c r="AL9" s="99">
        <f t="shared" ref="AL9:AL16" si="3">AL8*1.025</f>
        <v>3849154545.454545</v>
      </c>
    </row>
    <row r="10" spans="1:39" ht="15" x14ac:dyDescent="0.25">
      <c r="A10" s="143" t="s">
        <v>640</v>
      </c>
      <c r="B10" s="181">
        <f>SUMIF('As of 13Jan19'!B172:B230,"=1")/1</f>
        <v>6</v>
      </c>
      <c r="C10" s="181">
        <f>SUMIF('As of 13Jan19'!B172:B230,"=2")/2</f>
        <v>9</v>
      </c>
      <c r="D10" s="181">
        <f>SUMIF('As of 13Jan19'!B172:B230,"=3")/3</f>
        <v>28</v>
      </c>
      <c r="E10" s="181">
        <f>SUMIF('As of 13Jan19'!B172:B230,"=4")/4</f>
        <v>3</v>
      </c>
      <c r="F10" s="181">
        <f t="shared" si="0"/>
        <v>46</v>
      </c>
      <c r="G10" s="474">
        <f>SUM('As of 13Jan19'!Q172:Q230)/1000000</f>
        <v>22.262205100000003</v>
      </c>
      <c r="H10" s="475">
        <f>SUM('As of 13Jan19'!R172:R230)</f>
        <v>59.899999999999991</v>
      </c>
      <c r="I10" s="475">
        <f>SUM('As of 13Jan19'!S172:S230)</f>
        <v>347</v>
      </c>
      <c r="J10" s="475">
        <f>SUM('As of 13Jan19'!I172:I230)/L10</f>
        <v>24.5</v>
      </c>
      <c r="K10" s="475">
        <f>SUM('As of 13Jan19'!J172:J230)/M10</f>
        <v>9761640</v>
      </c>
      <c r="L10" s="475">
        <f>COUNTIF('As of 13Jan19'!I172:I230,"&gt;1")</f>
        <v>36</v>
      </c>
      <c r="M10" s="476">
        <f>COUNTIF('As of 13Jan19'!J172:J230,"&gt;1")</f>
        <v>25</v>
      </c>
      <c r="O10">
        <v>1978</v>
      </c>
      <c r="AB10" s="137" t="s">
        <v>1040</v>
      </c>
      <c r="AC10" s="91">
        <f>(0.16*2010)-309</f>
        <v>12.600000000000023</v>
      </c>
      <c r="AD10" s="398">
        <f>AI21</f>
        <v>13.582781710206676</v>
      </c>
      <c r="AE10" s="91">
        <f>(0.1429*2010)-275.29</f>
        <v>11.938999999999965</v>
      </c>
      <c r="AF10" s="146">
        <f>AJ21</f>
        <v>14.627611072530266</v>
      </c>
      <c r="AH10">
        <f t="shared" si="1"/>
        <v>2011</v>
      </c>
      <c r="AI10" s="92">
        <v>2713500000</v>
      </c>
      <c r="AK10">
        <f t="shared" si="2"/>
        <v>2021</v>
      </c>
      <c r="AL10" s="99">
        <f t="shared" si="3"/>
        <v>3945383409.0909085</v>
      </c>
    </row>
    <row r="11" spans="1:39" ht="15" x14ac:dyDescent="0.25">
      <c r="A11" s="143" t="s">
        <v>641</v>
      </c>
      <c r="B11" s="181">
        <f>SUMIF('As of 13Jan19'!B231:B289,"=1")/1</f>
        <v>5</v>
      </c>
      <c r="C11" s="181">
        <f>SUMIF('As of 13Jan19'!B231:B289,"=2")/2</f>
        <v>8</v>
      </c>
      <c r="D11" s="181">
        <f>SUMIF('As of 13Jan19'!B231:B289,"=3")/3</f>
        <v>14</v>
      </c>
      <c r="E11" s="181">
        <f>SUMIF('As of 13Jan19'!B231:B289,"=4")/4</f>
        <v>0</v>
      </c>
      <c r="F11" s="181">
        <f t="shared" si="0"/>
        <v>27</v>
      </c>
      <c r="G11" s="474">
        <f>SUM('As of 13Jan19'!Q231:Q289)/1000000</f>
        <v>24.205328999999999</v>
      </c>
      <c r="H11" s="475">
        <f>SUM('As of 13Jan19'!R231:R289)</f>
        <v>275.22500000000002</v>
      </c>
      <c r="I11" s="475">
        <f>SUM('As of 13Jan19'!S231:S289)</f>
        <v>317</v>
      </c>
      <c r="J11" s="475">
        <f>SUM('As of 13Jan19'!I231:I289)/L11</f>
        <v>24.711111111111112</v>
      </c>
      <c r="K11" s="475">
        <f>SUM('As of 13Jan19'!J231:J289)/M11</f>
        <v>2375000</v>
      </c>
      <c r="L11" s="475">
        <f>COUNTIF('As of 13Jan19'!I231:I289,"&gt;1")</f>
        <v>45</v>
      </c>
      <c r="M11" s="476">
        <f>COUNTIF('As of 13Jan19'!J231:J289,"&gt;1")</f>
        <v>11</v>
      </c>
      <c r="O11">
        <v>1968</v>
      </c>
      <c r="AB11" s="137" t="s">
        <v>1041</v>
      </c>
      <c r="AC11" s="91">
        <f>(0.16*2015)-309.68</f>
        <v>12.720000000000027</v>
      </c>
      <c r="AD11" s="398">
        <f>AI24</f>
        <v>16.921971509043285</v>
      </c>
      <c r="AE11" s="91">
        <f>(0.1429*2015)-275.29</f>
        <v>12.653499999999951</v>
      </c>
      <c r="AF11" s="146">
        <f>AJ24</f>
        <v>18.223661625123537</v>
      </c>
      <c r="AH11">
        <f t="shared" si="1"/>
        <v>2012</v>
      </c>
      <c r="AI11" s="92">
        <v>2767000000</v>
      </c>
      <c r="AK11">
        <f t="shared" si="2"/>
        <v>2022</v>
      </c>
      <c r="AL11" s="99">
        <f t="shared" si="3"/>
        <v>4044017994.318181</v>
      </c>
    </row>
    <row r="12" spans="1:39" ht="15" x14ac:dyDescent="0.25">
      <c r="A12" s="143" t="s">
        <v>642</v>
      </c>
      <c r="B12" s="181">
        <f>SUMIF('As of 13Jan19'!B290:B337,"=1")/1</f>
        <v>7</v>
      </c>
      <c r="C12" s="181">
        <f>SUMIF('As of 13Jan19'!B290:B337,"=2")/2</f>
        <v>4</v>
      </c>
      <c r="D12" s="181">
        <f>SUMIF('As of 13Jan19'!B290:B337,"=3")/3</f>
        <v>16</v>
      </c>
      <c r="E12" s="181">
        <f>SUMIF('As of 13Jan19'!B290:B337,"=4")/4</f>
        <v>2</v>
      </c>
      <c r="F12" s="181">
        <f t="shared" si="0"/>
        <v>29</v>
      </c>
      <c r="G12" s="474">
        <f>SUM('As of 13Jan19'!Q290:Q338)/1000000</f>
        <v>25.621414000000001</v>
      </c>
      <c r="H12" s="475">
        <f>SUM('As of 13Jan19'!R290:R339)</f>
        <v>97.775000000000006</v>
      </c>
      <c r="I12" s="475">
        <f>SUM('As of 13Jan19'!S290:S339)</f>
        <v>1053</v>
      </c>
      <c r="J12" s="475">
        <f>SUM('As of 13Jan19'!I290:I339)/L12</f>
        <v>18.133333333333333</v>
      </c>
      <c r="K12" s="475">
        <f>SUM('As of 13Jan19'!J290:J339)/M12</f>
        <v>1775863.6363636365</v>
      </c>
      <c r="L12" s="475">
        <f>COUNTIF('As of 13Jan19'!I290:I339,"&gt;1")</f>
        <v>30</v>
      </c>
      <c r="M12" s="476">
        <f>COUNTIF('As of 13Jan19'!J290:J339,"&gt;1")</f>
        <v>11</v>
      </c>
      <c r="O12">
        <v>1958</v>
      </c>
      <c r="AB12" s="137" t="s">
        <v>661</v>
      </c>
      <c r="AC12" s="91">
        <f>(0.163*2018)-309.68</f>
        <v>19.254000000000019</v>
      </c>
      <c r="AD12" s="398">
        <f>AI27</f>
        <v>18.554127493021845</v>
      </c>
      <c r="AE12" s="91">
        <f>(0.1429*2018)-275.29</f>
        <v>13.0822</v>
      </c>
      <c r="AF12" s="146">
        <f>AJ27</f>
        <v>19.981368069408141</v>
      </c>
      <c r="AH12">
        <f t="shared" si="1"/>
        <v>2013</v>
      </c>
      <c r="AI12" s="92">
        <v>2820500000</v>
      </c>
      <c r="AK12">
        <f t="shared" si="2"/>
        <v>2023</v>
      </c>
      <c r="AL12" s="138">
        <f t="shared" si="3"/>
        <v>4145118444.1761351</v>
      </c>
      <c r="AM12" t="s">
        <v>708</v>
      </c>
    </row>
    <row r="13" spans="1:39" ht="15" x14ac:dyDescent="0.25">
      <c r="A13" s="143" t="s">
        <v>643</v>
      </c>
      <c r="B13" s="181">
        <f>SUMIF('As of 13Jan19'!B338:B347,"=1")/1</f>
        <v>1</v>
      </c>
      <c r="C13" s="181">
        <f>SUMIF('As of 13Jan19'!B338:B347,"=2")/2</f>
        <v>3</v>
      </c>
      <c r="D13" s="181">
        <f>SUMIF('As of 13Jan19'!B338:B347,"=3")/3</f>
        <v>0</v>
      </c>
      <c r="E13" s="181">
        <f>SUMIF('As of 13Jan19'!B338:B347,"=4")/4</f>
        <v>0</v>
      </c>
      <c r="F13" s="181">
        <f t="shared" si="0"/>
        <v>4</v>
      </c>
      <c r="G13" s="474">
        <f>SUM('As of 13Jan19'!Q339:Q348)/1000000</f>
        <v>1.7</v>
      </c>
      <c r="H13" s="475"/>
      <c r="I13" s="475"/>
      <c r="J13" s="475">
        <f>SUM('As of 13Jan19'!I341:I349)/L13</f>
        <v>22.4</v>
      </c>
      <c r="K13" s="475">
        <f>SUM('As of 13Jan19'!J341:J349)</f>
        <v>0</v>
      </c>
      <c r="L13" s="475">
        <f>COUNTIF('As of 13Jan19'!I341:I349,"&gt;1")</f>
        <v>5</v>
      </c>
      <c r="M13" s="476">
        <f>COUNTIF('As of 13Jan19'!J341:J349,"&gt;1")</f>
        <v>0</v>
      </c>
      <c r="O13">
        <v>1948</v>
      </c>
      <c r="AH13">
        <f t="shared" si="1"/>
        <v>2014</v>
      </c>
      <c r="AI13" s="92">
        <v>2874000000</v>
      </c>
      <c r="AK13">
        <f t="shared" si="2"/>
        <v>2024</v>
      </c>
      <c r="AL13" s="138">
        <f t="shared" si="3"/>
        <v>4248746405.2805381</v>
      </c>
    </row>
    <row r="14" spans="1:39" ht="15" x14ac:dyDescent="0.25">
      <c r="A14" s="143" t="s">
        <v>644</v>
      </c>
      <c r="B14" s="181">
        <f>SUMIF('As of 13Jan19'!B348:B353,"=1")/1</f>
        <v>1</v>
      </c>
      <c r="C14" s="181">
        <f>SUMIF('As of 13Jan19'!B348:B353,"=2")/2</f>
        <v>1</v>
      </c>
      <c r="D14" s="181">
        <f>SUMIF('As of 13Jan19'!B348:B353,"=3")/3</f>
        <v>2</v>
      </c>
      <c r="E14" s="181">
        <f>SUMIF('As of 13Jan19'!B348:B353,"=4")/4</f>
        <v>0</v>
      </c>
      <c r="F14" s="181">
        <f t="shared" si="0"/>
        <v>4</v>
      </c>
      <c r="G14" s="474">
        <f>SUM('As of 13Jan19'!Q349:Q354)/1000000</f>
        <v>0.19</v>
      </c>
      <c r="H14" s="475"/>
      <c r="I14" s="475"/>
      <c r="J14" s="475">
        <f>SUM('As of 13Jan19'!I350:I355)/L14</f>
        <v>15</v>
      </c>
      <c r="K14" s="475">
        <f>SUM('As of 13Jan19'!J350:J355)</f>
        <v>0</v>
      </c>
      <c r="L14" s="475">
        <f>COUNTIF('As of 13Jan19'!I350:I355,"&gt;1")</f>
        <v>2</v>
      </c>
      <c r="M14" s="476">
        <f>COUNTIF('As of 13Jan19'!J350:J355,"&gt;1")</f>
        <v>0</v>
      </c>
      <c r="O14">
        <v>1938</v>
      </c>
      <c r="AH14">
        <f t="shared" si="1"/>
        <v>2015</v>
      </c>
      <c r="AI14" s="92">
        <v>3017741935.483871</v>
      </c>
      <c r="AK14">
        <f t="shared" si="2"/>
        <v>2025</v>
      </c>
      <c r="AL14" s="138">
        <f t="shared" si="3"/>
        <v>4354965065.4125509</v>
      </c>
    </row>
    <row r="15" spans="1:39" ht="15" x14ac:dyDescent="0.25">
      <c r="A15" s="143" t="s">
        <v>657</v>
      </c>
      <c r="B15" s="181">
        <f>SUMIF('As of 13Jan19'!B354:B356,"=1")/1</f>
        <v>2</v>
      </c>
      <c r="C15" s="181">
        <f>SUMIF('As of 13Jan19'!B354:B356,"=2")/2</f>
        <v>0</v>
      </c>
      <c r="D15" s="181">
        <f>SUMIF('As of 13Jan19'!B354:B356,"=3")/3</f>
        <v>0</v>
      </c>
      <c r="E15" s="181">
        <f>SUMIF('As of 13Jan19'!B354:B356,"=4")/4</f>
        <v>0</v>
      </c>
      <c r="F15" s="181">
        <f t="shared" si="0"/>
        <v>2</v>
      </c>
      <c r="G15" s="474">
        <f>SUM('As of 13Jan19'!Q355:Q357)/1000000</f>
        <v>12.8</v>
      </c>
      <c r="H15" s="475">
        <f>SUM('As of 13Jan19'!R356:R358)</f>
        <v>11</v>
      </c>
      <c r="I15" s="475">
        <f>SUM('As of 13Jan19'!S356:S358)</f>
        <v>300</v>
      </c>
      <c r="J15" s="475">
        <f>SUM('As of 13Jan19'!I356:I358)/L15</f>
        <v>61</v>
      </c>
      <c r="K15" s="475">
        <f>SUM('As of 13Jan19'!J356:J358)/L15</f>
        <v>29200000</v>
      </c>
      <c r="L15" s="475">
        <f>COUNTIF('As of 13Jan19'!I356:I358,"&gt;1")</f>
        <v>1</v>
      </c>
      <c r="M15" s="476">
        <f>COUNTIF('As of 13Jan19'!J345:J351,"&gt;1")</f>
        <v>0</v>
      </c>
      <c r="AH15">
        <f t="shared" si="1"/>
        <v>2016</v>
      </c>
      <c r="AI15" s="92">
        <v>3244516129.032258</v>
      </c>
      <c r="AK15">
        <f t="shared" si="2"/>
        <v>2026</v>
      </c>
      <c r="AL15" s="138">
        <f t="shared" si="3"/>
        <v>4463839192.047864</v>
      </c>
    </row>
    <row r="16" spans="1:39" ht="15" x14ac:dyDescent="0.25">
      <c r="A16" s="143" t="s">
        <v>1090</v>
      </c>
      <c r="B16" s="181">
        <v>0</v>
      </c>
      <c r="C16" s="181">
        <f>SUMIF('As of 13Jan19'!B356,"=2")/2</f>
        <v>0</v>
      </c>
      <c r="D16" s="181">
        <f>SUMIF('As of 13Jan19'!B356,"=3")/3</f>
        <v>0</v>
      </c>
      <c r="E16" s="181">
        <f>SUMIF('As of 13Jan19'!B356,"=4")/4</f>
        <v>0</v>
      </c>
      <c r="F16" s="181">
        <f t="shared" si="0"/>
        <v>0</v>
      </c>
      <c r="G16" s="474">
        <v>0</v>
      </c>
      <c r="H16" s="475">
        <v>0</v>
      </c>
      <c r="I16" s="475">
        <v>0</v>
      </c>
      <c r="J16" s="475">
        <v>0</v>
      </c>
      <c r="K16" s="475">
        <v>0</v>
      </c>
      <c r="L16" s="475">
        <v>0</v>
      </c>
      <c r="M16" s="477">
        <v>0</v>
      </c>
      <c r="AH16">
        <f t="shared" si="1"/>
        <v>2017</v>
      </c>
      <c r="AI16" s="92">
        <v>3519152542.3728814</v>
      </c>
      <c r="AK16">
        <f t="shared" si="2"/>
        <v>2027</v>
      </c>
      <c r="AL16" s="138">
        <f t="shared" si="3"/>
        <v>4575435171.8490601</v>
      </c>
    </row>
    <row r="17" spans="1:38" ht="15" x14ac:dyDescent="0.2">
      <c r="A17" s="143" t="s">
        <v>679</v>
      </c>
      <c r="B17" s="181">
        <f>SUMIF('As of 13Jan19'!B357:B358,"=1")/1</f>
        <v>2</v>
      </c>
      <c r="C17" s="181">
        <f>SUMIF('As of 13Jan19'!B357:B358,"=2")/2</f>
        <v>0</v>
      </c>
      <c r="D17" s="181">
        <f>SUMIF('As of 13Jan19'!B357:B358,"=3")/3</f>
        <v>0</v>
      </c>
      <c r="E17" s="181">
        <f>SUMIF('As of 13Jan19'!B357:B358,"=4")/4</f>
        <v>0</v>
      </c>
      <c r="F17" s="181">
        <f t="shared" si="0"/>
        <v>2</v>
      </c>
      <c r="G17" s="474">
        <f>SUM('As of 13Jan19'!Q358:Q359)/1000000</f>
        <v>3.96</v>
      </c>
      <c r="H17" s="475">
        <f>SUM('As of 13Jan19'!R359:R360)</f>
        <v>0</v>
      </c>
      <c r="I17" s="475">
        <f>SUM('As of 13Jan19'!S359:S360)</f>
        <v>0</v>
      </c>
      <c r="J17" s="475">
        <f>SUM('As of 13Jan19'!I359:I360)/L17</f>
        <v>61</v>
      </c>
      <c r="K17" s="474">
        <f>SUM('As of 13Jan19'!J359:J360)/1000000</f>
        <v>0</v>
      </c>
      <c r="L17" s="475">
        <f>COUNTIF('As of 13Jan19'!I359:I360,"&gt;1")</f>
        <v>1</v>
      </c>
      <c r="M17" s="478">
        <v>0</v>
      </c>
      <c r="AF17" t="s">
        <v>710</v>
      </c>
      <c r="AI17" s="139">
        <f>SUM(AI7:AI16)/1000000</f>
        <v>28775.910606889011</v>
      </c>
      <c r="AL17" s="144">
        <f>SUM(AL7:AL16)</f>
        <v>41070147240.616798</v>
      </c>
    </row>
    <row r="18" spans="1:38" ht="15" x14ac:dyDescent="0.2">
      <c r="A18" s="491"/>
      <c r="B18" s="479" t="s">
        <v>543</v>
      </c>
      <c r="C18" s="479" t="s">
        <v>543</v>
      </c>
      <c r="D18" s="479" t="s">
        <v>543</v>
      </c>
      <c r="E18" s="479" t="s">
        <v>543</v>
      </c>
      <c r="F18" s="479" t="s">
        <v>543</v>
      </c>
      <c r="G18" s="479" t="s">
        <v>543</v>
      </c>
      <c r="H18" s="479" t="s">
        <v>543</v>
      </c>
      <c r="I18" s="479" t="s">
        <v>543</v>
      </c>
      <c r="J18" s="479" t="s">
        <v>543</v>
      </c>
      <c r="K18" s="479" t="s">
        <v>543</v>
      </c>
      <c r="L18" s="479" t="s">
        <v>543</v>
      </c>
      <c r="M18" s="479" t="s">
        <v>543</v>
      </c>
      <c r="AF18" t="s">
        <v>680</v>
      </c>
      <c r="AI18" s="141">
        <f>B7/AI17</f>
        <v>4.5176676344302287E-4</v>
      </c>
      <c r="AJ18" s="140">
        <f>C7/AI17</f>
        <v>4.8651805293863998E-4</v>
      </c>
    </row>
    <row r="19" spans="1:38" ht="15" x14ac:dyDescent="0.2">
      <c r="A19" s="494" t="s">
        <v>709</v>
      </c>
      <c r="B19" s="181">
        <f t="shared" ref="B19:H19" si="4">SUM(B7:B17)</f>
        <v>56</v>
      </c>
      <c r="C19" s="181">
        <f t="shared" si="4"/>
        <v>63</v>
      </c>
      <c r="D19" s="181">
        <f t="shared" si="4"/>
        <v>118</v>
      </c>
      <c r="E19" s="181">
        <f t="shared" si="4"/>
        <v>10</v>
      </c>
      <c r="F19" s="181">
        <f t="shared" si="4"/>
        <v>247</v>
      </c>
      <c r="G19" s="480">
        <f t="shared" si="4"/>
        <v>263.83821783999997</v>
      </c>
      <c r="H19" s="481">
        <f t="shared" si="4"/>
        <v>1718.0500000000002</v>
      </c>
      <c r="I19" s="481">
        <f>SUM(I8:I17)</f>
        <v>2157</v>
      </c>
      <c r="J19" s="475">
        <f>SUM(H4:H318)/L19</f>
        <v>65.72319688109161</v>
      </c>
      <c r="K19" s="481">
        <f>SUM('As of 13Jan19'!J17:J360)/L19</f>
        <v>5697142.912280702</v>
      </c>
      <c r="L19" s="481">
        <f>SUM(L7:L17)</f>
        <v>171</v>
      </c>
      <c r="M19" s="481">
        <f>SUM(M7:M17)</f>
        <v>79</v>
      </c>
    </row>
    <row r="20" spans="1:38" x14ac:dyDescent="0.2">
      <c r="A20" s="493"/>
      <c r="B20" s="493"/>
      <c r="C20" s="493"/>
      <c r="D20" s="493"/>
      <c r="E20" s="493"/>
      <c r="F20" s="493"/>
      <c r="G20" s="493"/>
      <c r="H20" s="665" t="s">
        <v>1092</v>
      </c>
      <c r="I20" s="665"/>
      <c r="J20" s="665"/>
      <c r="K20" s="665"/>
      <c r="L20" s="665"/>
      <c r="M20" s="665"/>
      <c r="AF20" t="s">
        <v>662</v>
      </c>
      <c r="AG20" t="s">
        <v>681</v>
      </c>
      <c r="AI20" s="80">
        <v>30065.916329676489</v>
      </c>
      <c r="AJ20" s="80">
        <v>30065.916329676489</v>
      </c>
    </row>
    <row r="21" spans="1:38" x14ac:dyDescent="0.2">
      <c r="A21" s="487">
        <f>360-F19</f>
        <v>113</v>
      </c>
      <c r="B21" s="488" t="s">
        <v>853</v>
      </c>
      <c r="C21" s="488"/>
      <c r="D21" s="488"/>
      <c r="E21" s="488"/>
      <c r="F21" s="488"/>
      <c r="G21" s="488"/>
      <c r="H21" s="488"/>
      <c r="I21" s="488"/>
      <c r="J21" s="488"/>
      <c r="K21" s="488"/>
      <c r="L21" s="488"/>
      <c r="M21" s="488"/>
      <c r="N21" s="98"/>
      <c r="AG21" t="s">
        <v>762</v>
      </c>
      <c r="AI21" s="80">
        <f>AI18*AI20</f>
        <v>13.582781710206676</v>
      </c>
      <c r="AJ21" s="80">
        <f>AJ18*AJ20</f>
        <v>14.627611072530266</v>
      </c>
    </row>
    <row r="22" spans="1:38" x14ac:dyDescent="0.2">
      <c r="A22" s="618" t="s">
        <v>1091</v>
      </c>
      <c r="B22" s="487" t="s">
        <v>763</v>
      </c>
      <c r="C22" s="487"/>
      <c r="D22" s="488"/>
      <c r="E22" s="489"/>
      <c r="F22" s="489"/>
      <c r="G22" s="489"/>
      <c r="H22" s="489"/>
      <c r="I22" s="489"/>
      <c r="J22" s="487"/>
      <c r="K22" s="487"/>
      <c r="L22" s="487"/>
      <c r="M22" s="487"/>
      <c r="AI22" s="80"/>
      <c r="AJ22" s="80"/>
    </row>
    <row r="23" spans="1:38" x14ac:dyDescent="0.2">
      <c r="AF23" t="s">
        <v>662</v>
      </c>
      <c r="AG23" t="s">
        <v>682</v>
      </c>
      <c r="AI23" s="80">
        <f>(SUM(AI14:AI16,AL7:AL13)/1000000)</f>
        <v>37457.31841819633</v>
      </c>
      <c r="AJ23" s="80"/>
    </row>
    <row r="24" spans="1:38" ht="15" customHeight="1" x14ac:dyDescent="0.2">
      <c r="AG24" t="s">
        <v>662</v>
      </c>
      <c r="AI24" s="80">
        <f>AI23*AI18</f>
        <v>16.921971509043285</v>
      </c>
      <c r="AJ24" s="80">
        <f>AJ18*AI23</f>
        <v>18.223661625123537</v>
      </c>
    </row>
    <row r="25" spans="1:38" x14ac:dyDescent="0.2">
      <c r="AI25" s="80"/>
      <c r="AJ25" s="80"/>
    </row>
    <row r="26" spans="1:38" x14ac:dyDescent="0.2">
      <c r="AF26" t="s">
        <v>662</v>
      </c>
      <c r="AG26" t="s">
        <v>683</v>
      </c>
      <c r="AI26" s="80">
        <f>(SUM(AL7:AL16)/1000000)</f>
        <v>41070.147240616796</v>
      </c>
      <c r="AJ26" s="80"/>
    </row>
    <row r="27" spans="1:38" x14ac:dyDescent="0.2">
      <c r="AG27" t="s">
        <v>662</v>
      </c>
      <c r="AI27" s="80">
        <f>AI26*AI18</f>
        <v>18.554127493021845</v>
      </c>
      <c r="AJ27" s="80">
        <f>AJ18*AI26</f>
        <v>19.981368069408141</v>
      </c>
    </row>
    <row r="36" spans="1:15" x14ac:dyDescent="0.2">
      <c r="F36" t="s">
        <v>705</v>
      </c>
    </row>
    <row r="40" spans="1:15" ht="15.75" x14ac:dyDescent="0.2">
      <c r="A40" s="678" t="s">
        <v>922</v>
      </c>
      <c r="B40" s="678"/>
      <c r="C40" s="678"/>
      <c r="D40" s="678"/>
      <c r="E40" s="678"/>
      <c r="F40" s="678"/>
      <c r="G40" s="678"/>
      <c r="H40" s="678"/>
      <c r="I40" s="678"/>
      <c r="J40" s="678"/>
      <c r="L40" s="150"/>
      <c r="M40" s="150"/>
      <c r="N40" s="150"/>
    </row>
    <row r="41" spans="1:15" ht="15.75" x14ac:dyDescent="0.2">
      <c r="A41" s="666" t="s">
        <v>651</v>
      </c>
      <c r="B41" s="667"/>
      <c r="C41" s="667"/>
      <c r="D41" s="667"/>
      <c r="E41" s="667"/>
      <c r="F41" s="668"/>
      <c r="G41" s="669" t="s">
        <v>652</v>
      </c>
      <c r="H41" s="670"/>
      <c r="I41" s="670"/>
      <c r="J41" s="149" t="s">
        <v>666</v>
      </c>
      <c r="L41" s="678" t="s">
        <v>866</v>
      </c>
      <c r="M41" s="678"/>
      <c r="N41" s="678"/>
      <c r="O41" s="678"/>
    </row>
    <row r="42" spans="1:15" ht="36.75" thickBot="1" x14ac:dyDescent="0.25">
      <c r="A42" s="128" t="s">
        <v>650</v>
      </c>
      <c r="B42" s="117" t="s">
        <v>579</v>
      </c>
      <c r="C42" s="117" t="s">
        <v>580</v>
      </c>
      <c r="D42" s="112" t="s">
        <v>620</v>
      </c>
      <c r="E42" s="155" t="s">
        <v>658</v>
      </c>
      <c r="F42" s="156" t="s">
        <v>672</v>
      </c>
      <c r="G42" s="114" t="str">
        <f>G5</f>
        <v>Cumulative Release</v>
      </c>
      <c r="H42" s="115" t="s">
        <v>699</v>
      </c>
      <c r="I42" s="115" t="s">
        <v>645</v>
      </c>
      <c r="J42" s="122" t="s">
        <v>700</v>
      </c>
      <c r="L42" s="161" t="s">
        <v>665</v>
      </c>
      <c r="M42" s="161" t="s">
        <v>714</v>
      </c>
      <c r="N42" s="161" t="s">
        <v>693</v>
      </c>
      <c r="O42" s="161" t="s">
        <v>667</v>
      </c>
    </row>
    <row r="43" spans="1:15" ht="15" x14ac:dyDescent="0.2">
      <c r="A43" s="129"/>
      <c r="B43" s="104">
        <v>1</v>
      </c>
      <c r="C43" s="116">
        <v>2</v>
      </c>
      <c r="D43" s="100">
        <v>3</v>
      </c>
      <c r="E43" s="105">
        <v>4</v>
      </c>
      <c r="F43" s="109"/>
      <c r="G43" s="107" t="s">
        <v>654</v>
      </c>
      <c r="H43" s="103" t="s">
        <v>653</v>
      </c>
      <c r="I43" s="103" t="s">
        <v>655</v>
      </c>
      <c r="J43" s="123"/>
      <c r="L43" s="161"/>
      <c r="M43" s="161"/>
      <c r="N43" s="161"/>
    </row>
    <row r="44" spans="1:15" ht="15" x14ac:dyDescent="0.2">
      <c r="A44" s="130" t="s">
        <v>635</v>
      </c>
      <c r="B44" s="69">
        <f t="shared" ref="B44:I44" si="5">B7</f>
        <v>13</v>
      </c>
      <c r="C44" s="69">
        <f t="shared" si="5"/>
        <v>14</v>
      </c>
      <c r="D44" s="69">
        <f t="shared" si="5"/>
        <v>16</v>
      </c>
      <c r="E44" s="106">
        <f t="shared" si="5"/>
        <v>0</v>
      </c>
      <c r="F44" s="110">
        <f t="shared" si="5"/>
        <v>43</v>
      </c>
      <c r="G44" s="108">
        <f t="shared" si="5"/>
        <v>95.775752229999995</v>
      </c>
      <c r="H44" s="101">
        <f t="shared" si="5"/>
        <v>832.2</v>
      </c>
      <c r="I44" s="101">
        <f t="shared" si="5"/>
        <v>435</v>
      </c>
      <c r="J44" s="124">
        <f>SUM('As of 13Jan19'!AK16:AK72)</f>
        <v>102.8267671114894</v>
      </c>
      <c r="K44">
        <v>2008</v>
      </c>
      <c r="L44" s="160">
        <f>SUM('As of 13Jan19'!AH16:AH72)</f>
        <v>50.489360062172672</v>
      </c>
      <c r="M44" s="160">
        <f>SUM('As of 13Jan19'!AI16:AI72)</f>
        <v>21.338461538461544</v>
      </c>
      <c r="N44" s="160">
        <f>SUM('As of 13Jan19'!AJ16:AJ72)</f>
        <v>30.999999999999996</v>
      </c>
      <c r="O44" s="160">
        <f>SUM('As of 13Jan19'!AK16:AK72)</f>
        <v>102.8267671114894</v>
      </c>
    </row>
    <row r="45" spans="1:15" ht="15" x14ac:dyDescent="0.2">
      <c r="A45" s="130" t="s">
        <v>636</v>
      </c>
      <c r="B45" s="69">
        <f t="shared" ref="B45:E49" si="6">B8</f>
        <v>10</v>
      </c>
      <c r="C45" s="69">
        <f t="shared" si="6"/>
        <v>9</v>
      </c>
      <c r="D45" s="69">
        <f t="shared" si="6"/>
        <v>13</v>
      </c>
      <c r="E45" s="106">
        <f t="shared" si="6"/>
        <v>0</v>
      </c>
      <c r="F45" s="110">
        <f t="shared" ref="F45:F50" si="7">F8</f>
        <v>32</v>
      </c>
      <c r="G45" s="108">
        <f t="shared" ref="G45:I49" si="8">G8</f>
        <v>20.854089999999999</v>
      </c>
      <c r="H45" s="101">
        <f t="shared" si="8"/>
        <v>325.7</v>
      </c>
      <c r="I45" s="101">
        <f t="shared" si="8"/>
        <v>52</v>
      </c>
      <c r="J45" s="124">
        <f>SUM('As of 13Jan19'!AK73:AK108)</f>
        <v>23.057082818663929</v>
      </c>
      <c r="K45">
        <v>1998</v>
      </c>
      <c r="L45" s="160">
        <f>SUM('As of 13Jan19'!AH73:AH108)</f>
        <v>10.991515053096165</v>
      </c>
      <c r="M45" s="160">
        <f>SUM('As of 13Jan19'!AI73:AI108)</f>
        <v>8.3549727632889397</v>
      </c>
      <c r="N45" s="160">
        <f>SUM('As of 13Jan19'!AJ73:AJ108)</f>
        <v>3.714285714285714</v>
      </c>
      <c r="O45" s="160">
        <f>SUM('As of 13Jan19'!AK73:AK108)</f>
        <v>23.057082818663929</v>
      </c>
    </row>
    <row r="46" spans="1:15" ht="15" x14ac:dyDescent="0.2">
      <c r="A46" s="130" t="s">
        <v>637</v>
      </c>
      <c r="B46" s="69">
        <f t="shared" si="6"/>
        <v>9</v>
      </c>
      <c r="C46" s="69">
        <f t="shared" si="6"/>
        <v>15</v>
      </c>
      <c r="D46" s="69">
        <f t="shared" si="6"/>
        <v>29</v>
      </c>
      <c r="E46" s="106">
        <f t="shared" si="6"/>
        <v>5</v>
      </c>
      <c r="F46" s="110">
        <f t="shared" si="7"/>
        <v>58</v>
      </c>
      <c r="G46" s="108">
        <f t="shared" si="8"/>
        <v>56.469427509999996</v>
      </c>
      <c r="H46" s="101">
        <f t="shared" si="8"/>
        <v>116.25</v>
      </c>
      <c r="I46" s="101">
        <f t="shared" si="8"/>
        <v>88</v>
      </c>
      <c r="J46" s="124">
        <f>SUM('As of 13Jan19'!AK109:AK170)</f>
        <v>39.039682678375542</v>
      </c>
      <c r="K46">
        <v>1988</v>
      </c>
      <c r="L46" s="160">
        <f>SUM('As of 13Jan19'!AH109:AH170)</f>
        <v>29.773199161892027</v>
      </c>
      <c r="M46" s="160">
        <f>SUM('As of 13Jan19'!AI109:AI170)</f>
        <v>2.9807692307692304</v>
      </c>
      <c r="N46" s="160">
        <f>SUM('As of 13Jan19'!AJ109:AJ170)</f>
        <v>6.2857142857142865</v>
      </c>
      <c r="O46" s="160">
        <f>SUM('As of 13Jan19'!AK109:AK170)</f>
        <v>39.039682678375542</v>
      </c>
    </row>
    <row r="47" spans="1:15" ht="15" x14ac:dyDescent="0.2">
      <c r="A47" s="130" t="s">
        <v>640</v>
      </c>
      <c r="B47" s="69">
        <f t="shared" si="6"/>
        <v>6</v>
      </c>
      <c r="C47" s="69">
        <f t="shared" si="6"/>
        <v>9</v>
      </c>
      <c r="D47" s="69">
        <f t="shared" si="6"/>
        <v>28</v>
      </c>
      <c r="E47" s="106">
        <f t="shared" si="6"/>
        <v>3</v>
      </c>
      <c r="F47" s="110">
        <f t="shared" si="7"/>
        <v>46</v>
      </c>
      <c r="G47" s="108">
        <f t="shared" si="8"/>
        <v>22.262205100000003</v>
      </c>
      <c r="H47" s="101">
        <f t="shared" si="8"/>
        <v>59.899999999999991</v>
      </c>
      <c r="I47" s="101">
        <f t="shared" si="8"/>
        <v>347</v>
      </c>
      <c r="J47" s="124">
        <f>SUM('As of 13Jan19'!AK171:AK229)</f>
        <v>38.059238530521945</v>
      </c>
      <c r="K47">
        <v>1978</v>
      </c>
      <c r="L47" s="160">
        <f>SUM('As of 13Jan19'!AH171:AH229)</f>
        <v>11.737626808910225</v>
      </c>
      <c r="M47" s="160">
        <f>SUM('As of 13Jan19'!AI171:AI229)</f>
        <v>1.535897435897436</v>
      </c>
      <c r="N47" s="160">
        <f>SUM('As of 13Jan19'!AJ171:AJ229)</f>
        <v>24.785714285714292</v>
      </c>
      <c r="O47" s="160">
        <f>SUM('As of 13Jan19'!AK171:AK229)</f>
        <v>38.059238530521945</v>
      </c>
    </row>
    <row r="48" spans="1:15" ht="15" x14ac:dyDescent="0.2">
      <c r="A48" s="130" t="s">
        <v>641</v>
      </c>
      <c r="B48" s="69">
        <f t="shared" si="6"/>
        <v>5</v>
      </c>
      <c r="C48" s="69">
        <f t="shared" si="6"/>
        <v>8</v>
      </c>
      <c r="D48" s="69">
        <f t="shared" si="6"/>
        <v>14</v>
      </c>
      <c r="E48" s="106">
        <f t="shared" si="6"/>
        <v>0</v>
      </c>
      <c r="F48" s="110">
        <f t="shared" si="7"/>
        <v>27</v>
      </c>
      <c r="G48" s="108">
        <f t="shared" si="8"/>
        <v>24.205328999999999</v>
      </c>
      <c r="H48" s="101">
        <f t="shared" si="8"/>
        <v>275.22500000000002</v>
      </c>
      <c r="I48" s="101">
        <f t="shared" si="8"/>
        <v>317</v>
      </c>
      <c r="J48" s="124" t="e">
        <f>SUM('As of 13Jan19'!AK230:AK288)</f>
        <v>#VALUE!</v>
      </c>
      <c r="K48">
        <v>1968</v>
      </c>
      <c r="L48" s="160">
        <f>SUM('As of 13Jan19'!AH230:AH288)</f>
        <v>12.725221218641469</v>
      </c>
      <c r="M48" s="160" t="e">
        <f>SUM('As of 13Jan19'!AI230:AI288)</f>
        <v>#VALUE!</v>
      </c>
      <c r="N48" s="160">
        <f>SUM('As of 13Jan19'!AJ230:AJ288)</f>
        <v>22.571428571428573</v>
      </c>
      <c r="O48" s="160" t="e">
        <f>SUM('As of 13Jan19'!AK230:AK288)</f>
        <v>#VALUE!</v>
      </c>
    </row>
    <row r="49" spans="1:15" ht="15" x14ac:dyDescent="0.2">
      <c r="A49" s="130" t="s">
        <v>642</v>
      </c>
      <c r="B49" s="69">
        <f t="shared" si="6"/>
        <v>7</v>
      </c>
      <c r="C49" s="69">
        <f t="shared" si="6"/>
        <v>4</v>
      </c>
      <c r="D49" s="69">
        <f t="shared" si="6"/>
        <v>16</v>
      </c>
      <c r="E49" s="106">
        <f t="shared" si="6"/>
        <v>2</v>
      </c>
      <c r="F49" s="110">
        <f t="shared" si="7"/>
        <v>29</v>
      </c>
      <c r="G49" s="108">
        <f t="shared" si="8"/>
        <v>25.621414000000001</v>
      </c>
      <c r="H49" s="101">
        <f t="shared" si="8"/>
        <v>97.775000000000006</v>
      </c>
      <c r="I49" s="101">
        <f t="shared" si="8"/>
        <v>1053</v>
      </c>
      <c r="J49" s="124">
        <f>SUM('As of 13Jan19'!AK289:AK338)</f>
        <v>90.089727038561179</v>
      </c>
      <c r="K49">
        <v>1958</v>
      </c>
      <c r="L49" s="160">
        <f>SUM('As of 13Jan19'!AH289:AH338)</f>
        <v>13.666924840758956</v>
      </c>
      <c r="M49" s="160">
        <f>SUM('As of 13Jan19'!AI289:AI338)</f>
        <v>2.4942307692307688</v>
      </c>
      <c r="N49" s="160">
        <f>SUM('As of 13Jan19'!AJ289:AJ338)</f>
        <v>73.928571428571431</v>
      </c>
      <c r="O49" s="160">
        <f>SUM('As of 13Jan19'!AK289:AK338)</f>
        <v>90.089727038561179</v>
      </c>
    </row>
    <row r="50" spans="1:15" ht="15" x14ac:dyDescent="0.2">
      <c r="A50" s="131" t="str">
        <f>A13</f>
        <v>1948-57</v>
      </c>
      <c r="B50" s="159">
        <f>B13</f>
        <v>1</v>
      </c>
      <c r="C50" s="159">
        <f>C13</f>
        <v>3</v>
      </c>
      <c r="D50" s="159">
        <f>D13</f>
        <v>0</v>
      </c>
      <c r="E50" s="159">
        <f>E13</f>
        <v>0</v>
      </c>
      <c r="F50" s="159">
        <f t="shared" si="7"/>
        <v>4</v>
      </c>
      <c r="G50" s="159">
        <f>G13</f>
        <v>1.7</v>
      </c>
      <c r="H50" s="159">
        <f>H13</f>
        <v>0</v>
      </c>
      <c r="I50" s="159">
        <f>I13</f>
        <v>0</v>
      </c>
      <c r="J50" s="124">
        <f>SUM('As of 13Jan19'!AK340:AK348)</f>
        <v>0.65905571551570052</v>
      </c>
      <c r="K50">
        <v>1948</v>
      </c>
      <c r="L50" s="160">
        <f>SUM('As of 13Jan19'!AH340:AH348)</f>
        <v>0.65905571551570052</v>
      </c>
      <c r="M50" s="160">
        <f>SUM('As of 13Jan19'!AI340:AI348)</f>
        <v>0</v>
      </c>
      <c r="N50" s="160">
        <f>SUM('As of 13Jan19'!AJ340:AJ348)</f>
        <v>0</v>
      </c>
      <c r="O50" s="160">
        <f>SUM('As of 13Jan19'!AK340:AK348)</f>
        <v>0.65905571551570052</v>
      </c>
    </row>
    <row r="51" spans="1:15" ht="15" x14ac:dyDescent="0.2">
      <c r="A51" s="131" t="str">
        <f t="shared" ref="A51:I51" si="9">A14</f>
        <v>1938-47</v>
      </c>
      <c r="B51" s="159">
        <f t="shared" si="9"/>
        <v>1</v>
      </c>
      <c r="C51" s="159">
        <f t="shared" si="9"/>
        <v>1</v>
      </c>
      <c r="D51" s="159">
        <f t="shared" si="9"/>
        <v>2</v>
      </c>
      <c r="E51" s="159">
        <f t="shared" si="9"/>
        <v>0</v>
      </c>
      <c r="F51" s="159">
        <f t="shared" si="9"/>
        <v>4</v>
      </c>
      <c r="G51" s="159">
        <f t="shared" si="9"/>
        <v>0.19</v>
      </c>
      <c r="H51" s="159">
        <f t="shared" si="9"/>
        <v>0</v>
      </c>
      <c r="I51" s="159">
        <f t="shared" si="9"/>
        <v>0</v>
      </c>
      <c r="J51" s="124">
        <f>SUM('As of 13Jan19'!AK349:AK354)</f>
        <v>5.296099609586209</v>
      </c>
      <c r="K51">
        <v>1938</v>
      </c>
      <c r="L51" s="160">
        <f>SUM('As of 13Jan19'!AH349:AH354)</f>
        <v>5.2935355070221064</v>
      </c>
      <c r="M51" s="160">
        <f>SUM('As of 13Jan19'!AI349:AI354)</f>
        <v>2.5641025641025641E-3</v>
      </c>
      <c r="N51" s="160">
        <f>SUM('As of 13Jan19'!AJ349:AJ354)</f>
        <v>0</v>
      </c>
      <c r="O51" s="160">
        <f>SUM('As of 13Jan19'!AK349:AK354)</f>
        <v>5.296099609586209</v>
      </c>
    </row>
    <row r="52" spans="1:15" ht="15" x14ac:dyDescent="0.2">
      <c r="A52" s="131" t="str">
        <f t="shared" ref="A52:I54" si="10">A15</f>
        <v>1928-37</v>
      </c>
      <c r="B52" s="159">
        <f t="shared" si="10"/>
        <v>2</v>
      </c>
      <c r="C52" s="159">
        <f t="shared" si="10"/>
        <v>0</v>
      </c>
      <c r="D52" s="159">
        <f t="shared" si="10"/>
        <v>0</v>
      </c>
      <c r="E52" s="159">
        <f t="shared" si="10"/>
        <v>0</v>
      </c>
      <c r="F52" s="159">
        <f t="shared" si="10"/>
        <v>2</v>
      </c>
      <c r="G52" s="159">
        <f t="shared" si="10"/>
        <v>12.8</v>
      </c>
      <c r="H52" s="159">
        <f t="shared" si="10"/>
        <v>11</v>
      </c>
      <c r="I52" s="159">
        <f t="shared" si="10"/>
        <v>300</v>
      </c>
      <c r="J52" s="124">
        <f>SUM('As of 13Jan19'!AK355:AK357)</f>
        <v>25.179891997097357</v>
      </c>
      <c r="K52">
        <v>1928</v>
      </c>
      <c r="L52" s="160">
        <f>SUM('As of 13Jan19'!AH355:AH357)</f>
        <v>3.4692692864746477</v>
      </c>
      <c r="M52" s="160">
        <f>SUM('As of 13Jan19'!AI355:AI357)</f>
        <v>0.28205128205128205</v>
      </c>
      <c r="N52" s="160">
        <f>SUM('As of 13Jan19'!AJ355:AJ357)</f>
        <v>21.428571428571427</v>
      </c>
      <c r="O52" s="160">
        <f>SUM('As of 13Jan19'!AK355:AK357)</f>
        <v>25.179891997097357</v>
      </c>
    </row>
    <row r="53" spans="1:15" ht="15" x14ac:dyDescent="0.2">
      <c r="A53" s="131" t="s">
        <v>678</v>
      </c>
      <c r="B53" s="159">
        <f t="shared" si="10"/>
        <v>0</v>
      </c>
      <c r="C53" s="159">
        <f t="shared" si="10"/>
        <v>0</v>
      </c>
      <c r="D53" s="159">
        <f t="shared" si="10"/>
        <v>0</v>
      </c>
      <c r="E53" s="159">
        <f t="shared" si="10"/>
        <v>0</v>
      </c>
      <c r="F53" s="159">
        <f t="shared" si="10"/>
        <v>0</v>
      </c>
      <c r="G53" s="159">
        <f t="shared" ref="G53:I54" si="11">G16</f>
        <v>0</v>
      </c>
      <c r="H53" s="159">
        <f t="shared" si="11"/>
        <v>0</v>
      </c>
      <c r="I53" s="159">
        <f t="shared" si="11"/>
        <v>0</v>
      </c>
      <c r="J53" s="157">
        <v>0</v>
      </c>
      <c r="K53">
        <v>1918</v>
      </c>
      <c r="L53" s="160">
        <f>G53/G58</f>
        <v>0</v>
      </c>
      <c r="M53" s="160">
        <f>H53/H58</f>
        <v>0</v>
      </c>
      <c r="N53" s="160">
        <f>I53/I58</f>
        <v>0</v>
      </c>
      <c r="O53" s="160">
        <f>J53/J58</f>
        <v>0</v>
      </c>
    </row>
    <row r="54" spans="1:15" ht="15" x14ac:dyDescent="0.2">
      <c r="A54" s="131" t="s">
        <v>679</v>
      </c>
      <c r="B54" s="159">
        <f t="shared" si="10"/>
        <v>2</v>
      </c>
      <c r="C54" s="159">
        <f t="shared" si="10"/>
        <v>0</v>
      </c>
      <c r="D54" s="159">
        <f t="shared" si="10"/>
        <v>0</v>
      </c>
      <c r="E54" s="159">
        <f t="shared" si="10"/>
        <v>0</v>
      </c>
      <c r="F54" s="159">
        <f t="shared" si="10"/>
        <v>2</v>
      </c>
      <c r="G54" s="159">
        <f t="shared" si="11"/>
        <v>3.96</v>
      </c>
      <c r="H54" s="159">
        <f t="shared" si="11"/>
        <v>0</v>
      </c>
      <c r="I54" s="159">
        <f t="shared" si="11"/>
        <v>0</v>
      </c>
      <c r="J54" s="157">
        <f>SUM('As of 13Jan19'!AK358:AK359)</f>
        <v>9.4904023034260876E-2</v>
      </c>
      <c r="K54">
        <v>1908</v>
      </c>
      <c r="L54" s="160">
        <f>SUM('As of 13Jan19'!AH358:AH359)</f>
        <v>9.4904023034260876E-2</v>
      </c>
      <c r="M54" s="160">
        <f>SUM('As of 13Jan19'!AI358:AI359)</f>
        <v>0</v>
      </c>
      <c r="N54" s="160">
        <f>SUM('As of 13Jan19'!AJ358:AJ359)</f>
        <v>0</v>
      </c>
      <c r="O54" s="160">
        <f>SUM('As of 13Jan19'!AK358:AK359)</f>
        <v>9.4904023034260876E-2</v>
      </c>
    </row>
    <row r="55" spans="1:15" ht="15" x14ac:dyDescent="0.2">
      <c r="A55" s="131"/>
      <c r="B55" s="69" t="str">
        <f>B18</f>
        <v xml:space="preserve"> =======</v>
      </c>
      <c r="C55" s="69" t="str">
        <f>C18</f>
        <v xml:space="preserve"> =======</v>
      </c>
      <c r="D55" s="69" t="str">
        <f>D18</f>
        <v xml:space="preserve"> =======</v>
      </c>
      <c r="E55" s="69" t="str">
        <f>E18</f>
        <v xml:space="preserve"> =======</v>
      </c>
      <c r="F55" s="69" t="str">
        <f>F18</f>
        <v xml:space="preserve"> =======</v>
      </c>
      <c r="G55" s="119" t="s">
        <v>543</v>
      </c>
      <c r="H55" s="119" t="s">
        <v>543</v>
      </c>
      <c r="I55" s="119" t="s">
        <v>543</v>
      </c>
      <c r="J55" s="119" t="s">
        <v>543</v>
      </c>
      <c r="K55" s="163" t="s">
        <v>713</v>
      </c>
      <c r="L55" s="79">
        <f>SUM('As of 13Jan19'!AH98:AH155)</f>
        <v>37.071189089411718</v>
      </c>
      <c r="M55" s="79">
        <f>SUM('As of 13Jan19'!AI98:AI155)</f>
        <v>10.111538461538462</v>
      </c>
      <c r="N55" s="79">
        <f>SUM('As of 13Jan19'!AJ98:AJ155)</f>
        <v>7.1428571428571432</v>
      </c>
      <c r="O55" s="79">
        <f>SUM('As of 13Jan19'!AK98:AK155)</f>
        <v>54.325584693807336</v>
      </c>
    </row>
    <row r="56" spans="1:15" ht="15.75" thickBot="1" x14ac:dyDescent="0.25">
      <c r="A56" s="131" t="s">
        <v>664</v>
      </c>
      <c r="B56" s="120">
        <f>SUM(B44:B54)</f>
        <v>56</v>
      </c>
      <c r="C56" s="120">
        <f>SUM(C44:C54)</f>
        <v>63</v>
      </c>
      <c r="D56" s="120">
        <f>SUM(D44:D54)</f>
        <v>118</v>
      </c>
      <c r="E56" s="121">
        <f>SUM(E44:E54)</f>
        <v>10</v>
      </c>
      <c r="F56" s="111">
        <f>SUM(F44:F54)</f>
        <v>247</v>
      </c>
      <c r="G56" s="102">
        <f>SUM(G44:G49)</f>
        <v>245.18821783999999</v>
      </c>
      <c r="H56" s="102">
        <f>SUM(H44:H49)</f>
        <v>1707.0500000000002</v>
      </c>
      <c r="I56" s="102">
        <f>SUM(I44:I49)</f>
        <v>2292</v>
      </c>
      <c r="J56" s="102" t="e">
        <f>SUM(J44:J54)</f>
        <v>#VALUE!</v>
      </c>
    </row>
    <row r="57" spans="1:15" ht="15.75" thickTop="1" x14ac:dyDescent="0.2">
      <c r="A57" s="132" t="s">
        <v>687</v>
      </c>
      <c r="B57" s="133">
        <f>B56/11</f>
        <v>5.0909090909090908</v>
      </c>
      <c r="C57" s="133">
        <f>C56/11</f>
        <v>5.7272727272727275</v>
      </c>
      <c r="D57" s="133">
        <f>D56/11</f>
        <v>10.727272727272727</v>
      </c>
      <c r="E57" s="134">
        <f>E56/11</f>
        <v>0.90909090909090906</v>
      </c>
      <c r="F57" s="135">
        <f>F56/11</f>
        <v>22.454545454545453</v>
      </c>
      <c r="G57" s="136">
        <f>G56/6</f>
        <v>40.86470297333333</v>
      </c>
      <c r="H57" s="136">
        <f>H56/6</f>
        <v>284.50833333333338</v>
      </c>
      <c r="I57" s="136">
        <f>I56/6</f>
        <v>382</v>
      </c>
      <c r="J57" s="136" t="e">
        <f>J56/11</f>
        <v>#VALUE!</v>
      </c>
    </row>
    <row r="58" spans="1:15" x14ac:dyDescent="0.2">
      <c r="A58" s="158" t="s">
        <v>865</v>
      </c>
      <c r="B58">
        <f>SUMIF('As of 13Jan19'!B99:B156,"=1")/1</f>
        <v>14</v>
      </c>
      <c r="C58">
        <f>SUMIF('As of 13Jan19'!B99:B156,"=2")/2</f>
        <v>13</v>
      </c>
      <c r="D58">
        <f>SUMIF('As of 13Jan19'!B99:B156,"=3")/3</f>
        <v>25</v>
      </c>
      <c r="E58">
        <f>SUMIF('As of 13Jan19'!B99:B156,"=4")/4</f>
        <v>3</v>
      </c>
      <c r="F58">
        <f>SUM(B58:E58)</f>
        <v>55</v>
      </c>
      <c r="G58" s="160">
        <f>SUM('As of 13Jan19'!Q99:Q156)/1000000</f>
        <v>70.311182000000002</v>
      </c>
      <c r="H58" s="91">
        <f>SUM('As of 13Jan19'!R99:R156)</f>
        <v>394.34999999999997</v>
      </c>
      <c r="I58" s="91">
        <f>SUM('As of 13Jan19'!S99:S156)</f>
        <v>100</v>
      </c>
      <c r="J58" s="79">
        <f>SUM('As of 13Jan19'!AK98:AK155)</f>
        <v>54.325584693807336</v>
      </c>
      <c r="L58">
        <f>G58/G58</f>
        <v>1</v>
      </c>
      <c r="M58">
        <f>H58/H58</f>
        <v>1</v>
      </c>
      <c r="N58">
        <f>I58/I58</f>
        <v>1</v>
      </c>
      <c r="O58">
        <f>J58/J58</f>
        <v>1</v>
      </c>
    </row>
    <row r="59" spans="1:15" ht="15" x14ac:dyDescent="0.2">
      <c r="A59" s="162"/>
      <c r="K59" s="151"/>
      <c r="L59" s="151"/>
      <c r="M59" s="151"/>
      <c r="N59" s="151"/>
      <c r="O59" s="151"/>
    </row>
    <row r="60" spans="1:15" x14ac:dyDescent="0.2">
      <c r="B60" t="s">
        <v>881</v>
      </c>
    </row>
    <row r="61" spans="1:15" x14ac:dyDescent="0.2">
      <c r="B61" s="151"/>
      <c r="C61" s="151"/>
      <c r="D61" s="151"/>
      <c r="E61" s="151"/>
      <c r="F61" s="151"/>
      <c r="G61" s="151"/>
      <c r="H61" s="151"/>
      <c r="I61" s="151"/>
      <c r="J61" s="151"/>
    </row>
    <row r="64" spans="1:15" ht="15.75" x14ac:dyDescent="0.2">
      <c r="K64" s="154"/>
      <c r="L64" s="154"/>
      <c r="M64" s="154"/>
      <c r="N64" s="154"/>
    </row>
    <row r="65" spans="1:14" ht="15" x14ac:dyDescent="0.2">
      <c r="K65" s="408"/>
      <c r="L65" s="408"/>
      <c r="M65" s="409"/>
      <c r="N65" s="410"/>
    </row>
    <row r="66" spans="1:14" ht="15.75" x14ac:dyDescent="0.2">
      <c r="A66" s="154" t="s">
        <v>692</v>
      </c>
      <c r="B66" s="154"/>
      <c r="C66" s="154"/>
      <c r="D66" s="154"/>
      <c r="E66" s="154"/>
      <c r="F66" s="154"/>
      <c r="G66" s="154"/>
      <c r="H66" s="154"/>
      <c r="I66" s="154"/>
      <c r="J66" s="154"/>
    </row>
    <row r="67" spans="1:14" ht="15" x14ac:dyDescent="0.2">
      <c r="A67" s="666" t="s">
        <v>651</v>
      </c>
      <c r="B67" s="667"/>
      <c r="C67" s="667"/>
      <c r="D67" s="667"/>
      <c r="E67" s="667"/>
      <c r="F67" s="668"/>
      <c r="G67" s="152" t="s">
        <v>652</v>
      </c>
      <c r="H67" s="153"/>
      <c r="I67" s="153"/>
      <c r="J67" s="153"/>
    </row>
    <row r="68" spans="1:14" ht="36.75" thickBot="1" x14ac:dyDescent="0.25">
      <c r="A68" s="128" t="s">
        <v>650</v>
      </c>
      <c r="B68" s="117" t="s">
        <v>579</v>
      </c>
      <c r="C68" s="117" t="s">
        <v>580</v>
      </c>
      <c r="D68" s="112" t="s">
        <v>620</v>
      </c>
      <c r="E68" s="113" t="s">
        <v>658</v>
      </c>
      <c r="F68" s="118" t="s">
        <v>672</v>
      </c>
      <c r="G68" s="114"/>
      <c r="H68" s="115" t="s">
        <v>699</v>
      </c>
      <c r="I68" s="115" t="s">
        <v>645</v>
      </c>
      <c r="J68" s="122" t="s">
        <v>700</v>
      </c>
    </row>
    <row r="69" spans="1:14" ht="15" x14ac:dyDescent="0.2">
      <c r="A69" s="129"/>
      <c r="B69" s="104">
        <v>1</v>
      </c>
      <c r="C69" s="116">
        <v>2</v>
      </c>
      <c r="D69" s="100">
        <v>3</v>
      </c>
      <c r="E69" s="105">
        <v>4</v>
      </c>
      <c r="F69" s="109"/>
      <c r="G69" s="107" t="s">
        <v>654</v>
      </c>
      <c r="H69" s="103" t="s">
        <v>653</v>
      </c>
      <c r="I69" s="103" t="s">
        <v>655</v>
      </c>
      <c r="J69" s="123"/>
    </row>
    <row r="70" spans="1:14" ht="15" x14ac:dyDescent="0.2">
      <c r="A70" s="130" t="s">
        <v>635</v>
      </c>
      <c r="B70" s="69">
        <f t="shared" ref="B70:G75" si="12">B44</f>
        <v>13</v>
      </c>
      <c r="C70" s="69">
        <f t="shared" si="12"/>
        <v>14</v>
      </c>
      <c r="D70" s="69">
        <f t="shared" si="12"/>
        <v>16</v>
      </c>
      <c r="E70" s="69">
        <f t="shared" si="12"/>
        <v>0</v>
      </c>
      <c r="F70" s="69">
        <f t="shared" si="12"/>
        <v>43</v>
      </c>
      <c r="G70" s="108">
        <f t="shared" si="12"/>
        <v>95.775752229999995</v>
      </c>
      <c r="H70" s="108">
        <f>H44</f>
        <v>832.2</v>
      </c>
      <c r="I70" s="108">
        <f>I44</f>
        <v>435</v>
      </c>
      <c r="J70" s="124">
        <v>122039.06858414404</v>
      </c>
    </row>
    <row r="71" spans="1:14" ht="15" x14ac:dyDescent="0.2">
      <c r="A71" s="130" t="s">
        <v>636</v>
      </c>
      <c r="B71" s="69">
        <f t="shared" si="12"/>
        <v>10</v>
      </c>
      <c r="C71" s="69">
        <f t="shared" si="12"/>
        <v>9</v>
      </c>
      <c r="D71" s="69">
        <f t="shared" si="12"/>
        <v>13</v>
      </c>
      <c r="E71" s="69">
        <f t="shared" si="12"/>
        <v>0</v>
      </c>
      <c r="F71" s="69">
        <f t="shared" si="12"/>
        <v>32</v>
      </c>
      <c r="G71" s="108">
        <f t="shared" si="12"/>
        <v>20.854089999999999</v>
      </c>
      <c r="H71" s="108">
        <f t="shared" ref="H71:I75" si="13">H45</f>
        <v>325.7</v>
      </c>
      <c r="I71" s="108">
        <f t="shared" si="13"/>
        <v>52</v>
      </c>
      <c r="J71" s="124">
        <v>99069.183794573357</v>
      </c>
    </row>
    <row r="72" spans="1:14" ht="15" x14ac:dyDescent="0.2">
      <c r="A72" s="130" t="s">
        <v>637</v>
      </c>
      <c r="B72" s="69">
        <f t="shared" si="12"/>
        <v>9</v>
      </c>
      <c r="C72" s="69">
        <f t="shared" si="12"/>
        <v>15</v>
      </c>
      <c r="D72" s="69">
        <f t="shared" si="12"/>
        <v>29</v>
      </c>
      <c r="E72" s="69">
        <f t="shared" si="12"/>
        <v>5</v>
      </c>
      <c r="F72" s="69">
        <f t="shared" si="12"/>
        <v>58</v>
      </c>
      <c r="G72" s="108">
        <f t="shared" si="12"/>
        <v>56.469427509999996</v>
      </c>
      <c r="H72" s="108">
        <f t="shared" si="13"/>
        <v>116.25</v>
      </c>
      <c r="I72" s="108">
        <f t="shared" si="13"/>
        <v>88</v>
      </c>
      <c r="J72" s="124">
        <v>24931.850711347182</v>
      </c>
    </row>
    <row r="73" spans="1:14" ht="15" x14ac:dyDescent="0.2">
      <c r="A73" s="130" t="s">
        <v>640</v>
      </c>
      <c r="B73" s="69">
        <f t="shared" si="12"/>
        <v>6</v>
      </c>
      <c r="C73" s="69">
        <f t="shared" si="12"/>
        <v>9</v>
      </c>
      <c r="D73" s="69">
        <f t="shared" si="12"/>
        <v>28</v>
      </c>
      <c r="E73" s="69">
        <f t="shared" si="12"/>
        <v>3</v>
      </c>
      <c r="F73" s="69">
        <f t="shared" si="12"/>
        <v>46</v>
      </c>
      <c r="G73" s="108">
        <f t="shared" si="12"/>
        <v>22.262205100000003</v>
      </c>
      <c r="H73" s="108">
        <f t="shared" si="13"/>
        <v>59.899999999999991</v>
      </c>
      <c r="I73" s="108">
        <f t="shared" si="13"/>
        <v>347</v>
      </c>
      <c r="J73" s="124">
        <v>59282.609793261887</v>
      </c>
    </row>
    <row r="74" spans="1:14" ht="15" x14ac:dyDescent="0.2">
      <c r="A74" s="130" t="s">
        <v>641</v>
      </c>
      <c r="B74" s="69">
        <f t="shared" si="12"/>
        <v>5</v>
      </c>
      <c r="C74" s="69">
        <f t="shared" si="12"/>
        <v>8</v>
      </c>
      <c r="D74" s="69">
        <f t="shared" si="12"/>
        <v>14</v>
      </c>
      <c r="E74" s="69">
        <f t="shared" si="12"/>
        <v>0</v>
      </c>
      <c r="F74" s="69">
        <f t="shared" si="12"/>
        <v>27</v>
      </c>
      <c r="G74" s="108">
        <f t="shared" si="12"/>
        <v>24.205328999999999</v>
      </c>
      <c r="H74" s="108">
        <f t="shared" si="13"/>
        <v>275.22500000000002</v>
      </c>
      <c r="I74" s="108">
        <f t="shared" si="13"/>
        <v>317</v>
      </c>
      <c r="J74" s="124">
        <v>13051.71092648125</v>
      </c>
    </row>
    <row r="75" spans="1:14" ht="15" x14ac:dyDescent="0.2">
      <c r="A75" s="130" t="s">
        <v>642</v>
      </c>
      <c r="B75" s="69">
        <f t="shared" si="12"/>
        <v>7</v>
      </c>
      <c r="C75" s="69">
        <f t="shared" si="12"/>
        <v>4</v>
      </c>
      <c r="D75" s="69">
        <f t="shared" si="12"/>
        <v>16</v>
      </c>
      <c r="E75" s="69">
        <f t="shared" si="12"/>
        <v>2</v>
      </c>
      <c r="F75" s="69">
        <f t="shared" si="12"/>
        <v>29</v>
      </c>
      <c r="G75" s="108">
        <f t="shared" si="12"/>
        <v>25.621414000000001</v>
      </c>
      <c r="H75" s="108">
        <f t="shared" si="13"/>
        <v>97.775000000000006</v>
      </c>
      <c r="I75" s="108">
        <f t="shared" si="13"/>
        <v>1053</v>
      </c>
      <c r="J75" s="124">
        <v>12865.361322489245</v>
      </c>
    </row>
    <row r="76" spans="1:14" ht="15" x14ac:dyDescent="0.2">
      <c r="A76" s="131"/>
      <c r="B76" s="69" t="str">
        <f>B55</f>
        <v xml:space="preserve"> =======</v>
      </c>
      <c r="C76" s="69" t="str">
        <f>C55</f>
        <v xml:space="preserve"> =======</v>
      </c>
      <c r="D76" s="69" t="str">
        <f>D55</f>
        <v xml:space="preserve"> =======</v>
      </c>
      <c r="E76" s="69" t="str">
        <f>E55</f>
        <v xml:space="preserve"> =======</v>
      </c>
      <c r="F76" s="69" t="str">
        <f>F55</f>
        <v xml:space="preserve"> =======</v>
      </c>
      <c r="G76" s="119" t="s">
        <v>543</v>
      </c>
      <c r="H76" s="119" t="s">
        <v>543</v>
      </c>
      <c r="I76" s="119" t="s">
        <v>543</v>
      </c>
      <c r="J76" s="125" t="s">
        <v>543</v>
      </c>
    </row>
    <row r="77" spans="1:14" ht="15.75" thickBot="1" x14ac:dyDescent="0.25">
      <c r="A77" s="131" t="s">
        <v>664</v>
      </c>
      <c r="B77" s="120">
        <f>SUM(B70:B76)</f>
        <v>50</v>
      </c>
      <c r="C77" s="120">
        <f t="shared" ref="C77:I77" si="14">SUM(C70:C75)</f>
        <v>59</v>
      </c>
      <c r="D77" s="120">
        <f t="shared" si="14"/>
        <v>116</v>
      </c>
      <c r="E77" s="121">
        <f t="shared" si="14"/>
        <v>10</v>
      </c>
      <c r="F77" s="111">
        <f t="shared" si="14"/>
        <v>235</v>
      </c>
      <c r="G77" s="102">
        <f t="shared" si="14"/>
        <v>245.18821783999999</v>
      </c>
      <c r="H77" s="102">
        <f t="shared" si="14"/>
        <v>1707.0500000000002</v>
      </c>
      <c r="I77" s="102">
        <f t="shared" si="14"/>
        <v>2292</v>
      </c>
      <c r="J77" s="126">
        <f>SUM(J70:J75)</f>
        <v>331239.78513229691</v>
      </c>
      <c r="K77" s="151"/>
      <c r="L77" s="151"/>
      <c r="M77" s="151"/>
      <c r="N77" s="151"/>
    </row>
    <row r="78" spans="1:14" ht="15.75" thickTop="1" x14ac:dyDescent="0.2">
      <c r="A78" s="132" t="s">
        <v>687</v>
      </c>
      <c r="B78" s="133">
        <f>B77/6</f>
        <v>8.3333333333333339</v>
      </c>
      <c r="C78" s="133">
        <f t="shared" ref="C78:I78" si="15">C77/6</f>
        <v>9.8333333333333339</v>
      </c>
      <c r="D78" s="133">
        <f t="shared" si="15"/>
        <v>19.333333333333332</v>
      </c>
      <c r="E78" s="134">
        <f t="shared" si="15"/>
        <v>1.6666666666666667</v>
      </c>
      <c r="F78" s="135">
        <f t="shared" si="15"/>
        <v>39.166666666666664</v>
      </c>
      <c r="G78" s="136">
        <f t="shared" si="15"/>
        <v>40.86470297333333</v>
      </c>
      <c r="H78" s="136">
        <f t="shared" si="15"/>
        <v>284.50833333333338</v>
      </c>
      <c r="I78" s="136">
        <f t="shared" si="15"/>
        <v>382</v>
      </c>
      <c r="J78" s="127">
        <f>J77/6</f>
        <v>55206.63085538282</v>
      </c>
    </row>
    <row r="79" spans="1:14" x14ac:dyDescent="0.2">
      <c r="A79" s="151"/>
      <c r="B79" s="151"/>
      <c r="C79" s="151"/>
      <c r="D79" s="151"/>
      <c r="E79" s="151"/>
      <c r="F79" s="151"/>
      <c r="G79" s="151"/>
      <c r="H79" s="151"/>
      <c r="I79" s="151"/>
      <c r="J79" s="151"/>
    </row>
  </sheetData>
  <mergeCells count="12">
    <mergeCell ref="D3:K3"/>
    <mergeCell ref="H20:M20"/>
    <mergeCell ref="A67:F67"/>
    <mergeCell ref="G41:I41"/>
    <mergeCell ref="AI5:AL5"/>
    <mergeCell ref="AA5:AF5"/>
    <mergeCell ref="A41:F41"/>
    <mergeCell ref="B4:F4"/>
    <mergeCell ref="G4:I4"/>
    <mergeCell ref="J4:M4"/>
    <mergeCell ref="A40:J40"/>
    <mergeCell ref="L41:O41"/>
  </mergeCells>
  <pageMargins left="0.7" right="0.7" top="0.75" bottom="0.75" header="0.3" footer="0.3"/>
  <pageSetup orientation="portrait" horizontalDpi="4294967293" verticalDpi="429496729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EN980"/>
  <sheetViews>
    <sheetView topLeftCell="N1" zoomScale="90" zoomScaleNormal="90" workbookViewId="0">
      <pane ySplit="3" topLeftCell="A358" activePane="bottomLeft" state="frozen"/>
      <selection pane="bottomLeft" activeCell="U42" sqref="U42:U44"/>
    </sheetView>
  </sheetViews>
  <sheetFormatPr defaultColWidth="9.140625" defaultRowHeight="15" customHeight="1" x14ac:dyDescent="0.25"/>
  <cols>
    <col min="1" max="3" width="11" style="24" customWidth="1"/>
    <col min="4" max="4" width="11" style="23" customWidth="1"/>
    <col min="5" max="5" width="70" style="34" customWidth="1"/>
    <col min="6" max="6" width="11.5703125" style="24" customWidth="1"/>
    <col min="7" max="7" width="13.7109375" style="24" customWidth="1"/>
    <col min="8" max="8" width="13" style="24" customWidth="1"/>
    <col min="9" max="9" width="12" style="179" customWidth="1"/>
    <col min="10" max="10" width="14.7109375" style="24" customWidth="1"/>
    <col min="11" max="14" width="12" style="24" customWidth="1"/>
    <col min="15" max="15" width="15.7109375" style="73" customWidth="1"/>
    <col min="16" max="16" width="14.140625" style="179" customWidth="1"/>
    <col min="17" max="17" width="14.5703125" style="58" customWidth="1"/>
    <col min="18" max="18" width="12.42578125" style="29" customWidth="1"/>
    <col min="19" max="19" width="13.140625" style="30" customWidth="1"/>
    <col min="20" max="20" width="36.140625" style="31" customWidth="1"/>
    <col min="21" max="21" width="119.7109375" style="19" customWidth="1"/>
    <col min="22" max="22" width="30.28515625" style="238" customWidth="1"/>
    <col min="23" max="23" width="13" style="19" customWidth="1"/>
    <col min="24" max="24" width="14" style="19" customWidth="1"/>
    <col min="25" max="25" width="16.140625" style="19" customWidth="1"/>
    <col min="26" max="26" width="9.140625" style="19"/>
    <col min="27" max="27" width="10.28515625" style="19" customWidth="1"/>
    <col min="28" max="28" width="15.28515625" style="19" customWidth="1"/>
    <col min="29" max="29" width="11.140625" style="19" bestFit="1" customWidth="1"/>
    <col min="30" max="30" width="15.85546875" style="1" customWidth="1"/>
    <col min="31" max="31" width="12.42578125" style="1" customWidth="1"/>
    <col min="32" max="32" width="9.140625" style="1"/>
    <col min="33" max="33" width="9.28515625" style="1" customWidth="1"/>
    <col min="34" max="34" width="20.140625" style="1" customWidth="1"/>
    <col min="35" max="35" width="17.42578125" style="1" customWidth="1"/>
    <col min="36" max="36" width="17.28515625" style="1" customWidth="1"/>
    <col min="37" max="37" width="14.140625" style="1" customWidth="1"/>
    <col min="38" max="38" width="9.140625" style="1"/>
    <col min="39" max="39" width="14.5703125" style="1" customWidth="1"/>
    <col min="40" max="40" width="13.42578125" style="1" customWidth="1"/>
    <col min="41" max="41" width="9.140625" style="1"/>
    <col min="42" max="42" width="10.28515625" style="1" customWidth="1"/>
    <col min="43" max="43" width="14.85546875" style="1" customWidth="1"/>
    <col min="44" max="49" width="9.140625" style="1"/>
    <col min="50" max="50" width="11.140625" style="1" customWidth="1"/>
    <col min="51" max="51" width="11.7109375" style="1" customWidth="1"/>
    <col min="52" max="52" width="12.7109375" style="1" customWidth="1"/>
    <col min="53" max="62" width="9.140625" style="1"/>
    <col min="63" max="63" width="9.7109375" style="1" bestFit="1" customWidth="1"/>
    <col min="64" max="76" width="9.140625" style="1"/>
    <col min="77" max="77" width="12.28515625" style="1" customWidth="1"/>
    <col min="78" max="168" width="9.140625" style="1"/>
    <col min="169" max="816" width="9.140625" style="21"/>
    <col min="817" max="16384" width="9.140625" style="75"/>
  </cols>
  <sheetData>
    <row r="1" spans="1:817" ht="300" customHeight="1" x14ac:dyDescent="0.25">
      <c r="A1" s="687" t="s">
        <v>1131</v>
      </c>
      <c r="B1" s="688"/>
      <c r="C1" s="688"/>
      <c r="D1" s="688"/>
      <c r="E1" s="689"/>
      <c r="F1" s="681" t="s">
        <v>921</v>
      </c>
      <c r="G1" s="682"/>
      <c r="H1" s="682"/>
      <c r="I1" s="682"/>
      <c r="J1" s="682"/>
      <c r="K1" s="682"/>
      <c r="L1" s="682"/>
      <c r="M1" s="682"/>
      <c r="N1" s="683"/>
      <c r="O1" s="684"/>
      <c r="P1" s="685"/>
      <c r="Q1" s="685"/>
      <c r="R1" s="685"/>
      <c r="S1" s="685"/>
      <c r="T1" s="685"/>
      <c r="U1" s="686"/>
      <c r="V1" s="439"/>
      <c r="W1" s="142"/>
      <c r="X1" s="142"/>
      <c r="Y1" s="142"/>
      <c r="Z1" s="142"/>
      <c r="AA1" s="142"/>
      <c r="AB1" s="142"/>
      <c r="AC1" s="142"/>
      <c r="AD1" s="214"/>
      <c r="AE1" s="214"/>
      <c r="AH1" s="440"/>
      <c r="AI1" s="441"/>
      <c r="AJ1" s="441"/>
      <c r="AK1" s="20"/>
      <c r="AM1" s="440"/>
      <c r="AN1" s="441"/>
      <c r="AO1" s="20"/>
      <c r="BJ1" s="440"/>
      <c r="BK1" s="441"/>
      <c r="BL1" s="441"/>
      <c r="BM1" s="441"/>
      <c r="BN1" s="441"/>
      <c r="BO1" s="20"/>
    </row>
    <row r="2" spans="1:817" ht="23.1" customHeight="1" x14ac:dyDescent="0.25">
      <c r="A2" s="462"/>
      <c r="B2" s="463"/>
      <c r="C2" s="463"/>
      <c r="D2" s="464"/>
      <c r="E2" s="460"/>
      <c r="F2" s="690" t="s">
        <v>1</v>
      </c>
      <c r="G2" s="690" t="s">
        <v>2</v>
      </c>
      <c r="H2" s="701" t="s">
        <v>3</v>
      </c>
      <c r="I2" s="690" t="s">
        <v>4</v>
      </c>
      <c r="J2" s="690" t="s">
        <v>5</v>
      </c>
      <c r="K2" s="715" t="s">
        <v>6</v>
      </c>
      <c r="L2" s="716"/>
      <c r="M2" s="716"/>
      <c r="N2" s="717"/>
      <c r="O2" s="690" t="s">
        <v>7</v>
      </c>
      <c r="P2" s="708" t="s">
        <v>8</v>
      </c>
      <c r="Q2" s="690" t="s">
        <v>9</v>
      </c>
      <c r="R2" s="708" t="s">
        <v>10</v>
      </c>
      <c r="S2" s="710" t="s">
        <v>11</v>
      </c>
      <c r="T2" s="176"/>
      <c r="U2" s="706" t="s">
        <v>13</v>
      </c>
      <c r="V2" s="721"/>
      <c r="W2" s="723" t="s">
        <v>783</v>
      </c>
      <c r="X2" s="690" t="str">
        <f>F2</f>
        <v>ORE TYPE</v>
      </c>
      <c r="Y2" s="690" t="s">
        <v>14</v>
      </c>
      <c r="Z2" s="690" t="s">
        <v>15</v>
      </c>
      <c r="AA2" s="690" t="s">
        <v>16</v>
      </c>
      <c r="AB2" s="690" t="s">
        <v>17</v>
      </c>
      <c r="AC2" s="690" t="s">
        <v>18</v>
      </c>
      <c r="AD2" s="690" t="s">
        <v>19</v>
      </c>
      <c r="AE2" s="690" t="s">
        <v>20</v>
      </c>
      <c r="AG2" s="388"/>
      <c r="AH2" s="718" t="s">
        <v>759</v>
      </c>
      <c r="AI2" s="719"/>
      <c r="AJ2" s="719"/>
      <c r="AK2" s="720"/>
      <c r="AL2" s="174"/>
      <c r="AM2" s="703" t="s">
        <v>761</v>
      </c>
      <c r="AN2" s="704"/>
      <c r="AO2" s="705"/>
      <c r="BJ2" s="712" t="s">
        <v>733</v>
      </c>
      <c r="BK2" s="713"/>
      <c r="BL2" s="713"/>
      <c r="BM2" s="713"/>
      <c r="BN2" s="713"/>
      <c r="BO2" s="714"/>
      <c r="FM2" s="1"/>
      <c r="AEK2" s="21"/>
    </row>
    <row r="3" spans="1:817" s="4" customFormat="1" ht="75" customHeight="1" x14ac:dyDescent="0.35">
      <c r="A3" s="461" t="s">
        <v>610</v>
      </c>
      <c r="B3" s="461" t="s">
        <v>764</v>
      </c>
      <c r="C3" s="461" t="s">
        <v>765</v>
      </c>
      <c r="D3" s="461" t="s">
        <v>611</v>
      </c>
      <c r="E3" s="459" t="s">
        <v>920</v>
      </c>
      <c r="F3" s="691"/>
      <c r="G3" s="691"/>
      <c r="H3" s="702"/>
      <c r="I3" s="691"/>
      <c r="J3" s="691"/>
      <c r="K3" s="2" t="s">
        <v>21</v>
      </c>
      <c r="L3" s="2" t="s">
        <v>22</v>
      </c>
      <c r="M3" s="2" t="s">
        <v>23</v>
      </c>
      <c r="N3" s="76" t="s">
        <v>732</v>
      </c>
      <c r="O3" s="691"/>
      <c r="P3" s="709"/>
      <c r="Q3" s="691"/>
      <c r="R3" s="709"/>
      <c r="S3" s="711"/>
      <c r="T3" s="213" t="s">
        <v>12</v>
      </c>
      <c r="U3" s="707"/>
      <c r="V3" s="722"/>
      <c r="W3" s="724"/>
      <c r="X3" s="691"/>
      <c r="Y3" s="691"/>
      <c r="Z3" s="691"/>
      <c r="AA3" s="691"/>
      <c r="AB3" s="691"/>
      <c r="AC3" s="691"/>
      <c r="AD3" s="691"/>
      <c r="AE3" s="691"/>
      <c r="AF3" s="389"/>
      <c r="AG3" s="3"/>
      <c r="AH3" s="227" t="s">
        <v>684</v>
      </c>
      <c r="AI3" s="227" t="s">
        <v>685</v>
      </c>
      <c r="AJ3" s="227" t="s">
        <v>645</v>
      </c>
      <c r="AK3" s="227" t="s">
        <v>754</v>
      </c>
      <c r="AM3" s="227" t="s">
        <v>618</v>
      </c>
      <c r="AN3" s="227" t="s">
        <v>624</v>
      </c>
      <c r="AO3" s="227" t="s">
        <v>625</v>
      </c>
      <c r="BW3" s="147"/>
    </row>
    <row r="4" spans="1:817" s="4" customFormat="1" ht="15" customHeight="1" x14ac:dyDescent="0.25">
      <c r="A4" s="239"/>
      <c r="B4" s="239"/>
      <c r="C4" s="312"/>
      <c r="D4" s="239"/>
      <c r="E4" s="5" t="s">
        <v>0</v>
      </c>
      <c r="F4" s="5"/>
      <c r="G4" s="5"/>
      <c r="H4" s="5"/>
      <c r="I4" s="5"/>
      <c r="J4" s="5"/>
      <c r="K4" s="5"/>
      <c r="L4" s="5"/>
      <c r="M4" s="5"/>
      <c r="N4" s="5"/>
      <c r="O4" s="175"/>
      <c r="P4" s="5"/>
      <c r="Q4" s="6"/>
      <c r="R4" s="7"/>
      <c r="S4" s="8"/>
      <c r="T4" s="178"/>
      <c r="U4" s="549"/>
      <c r="V4" s="371"/>
      <c r="W4" s="372"/>
      <c r="X4" s="313"/>
      <c r="Y4" s="314" t="s">
        <v>24</v>
      </c>
      <c r="Z4" s="313"/>
      <c r="AA4" s="313"/>
      <c r="AB4" s="313"/>
      <c r="AC4" s="315"/>
      <c r="AD4" s="316"/>
      <c r="AE4" s="317"/>
      <c r="AF4" s="317"/>
      <c r="AG4" s="318"/>
      <c r="AH4" s="319" t="s">
        <v>755</v>
      </c>
      <c r="AI4" s="319" t="s">
        <v>756</v>
      </c>
      <c r="AJ4" s="317" t="s">
        <v>757</v>
      </c>
      <c r="AK4" s="317" t="s">
        <v>758</v>
      </c>
      <c r="AL4" s="317"/>
      <c r="AM4" s="317" t="s">
        <v>688</v>
      </c>
      <c r="AN4" s="317"/>
      <c r="AO4" s="317"/>
      <c r="BI4" s="4">
        <v>237</v>
      </c>
    </row>
    <row r="5" spans="1:817" s="4" customFormat="1" ht="15" hidden="1" customHeight="1" x14ac:dyDescent="0.25">
      <c r="A5" s="624" t="s">
        <v>1097</v>
      </c>
      <c r="B5" s="604" t="s">
        <v>1117</v>
      </c>
      <c r="C5" s="605" t="s">
        <v>1098</v>
      </c>
      <c r="D5" s="602" t="s">
        <v>1099</v>
      </c>
      <c r="E5" s="431" t="s">
        <v>1100</v>
      </c>
      <c r="F5" s="5" t="s">
        <v>1101</v>
      </c>
      <c r="G5" s="5" t="s">
        <v>1102</v>
      </c>
      <c r="H5" s="5" t="s">
        <v>1103</v>
      </c>
      <c r="I5" s="5" t="s">
        <v>1104</v>
      </c>
      <c r="J5" s="5" t="s">
        <v>1105</v>
      </c>
      <c r="K5" s="5" t="s">
        <v>1106</v>
      </c>
      <c r="L5" s="5" t="s">
        <v>1107</v>
      </c>
      <c r="M5" s="5" t="s">
        <v>1108</v>
      </c>
      <c r="N5" s="5" t="s">
        <v>1109</v>
      </c>
      <c r="O5" s="623" t="s">
        <v>1116</v>
      </c>
      <c r="P5" s="603" t="s">
        <v>1110</v>
      </c>
      <c r="Q5" s="6" t="s">
        <v>1111</v>
      </c>
      <c r="R5" s="7" t="s">
        <v>1112</v>
      </c>
      <c r="S5" s="8" t="s">
        <v>1113</v>
      </c>
      <c r="T5" s="178" t="s">
        <v>1114</v>
      </c>
      <c r="U5" s="549" t="s">
        <v>1115</v>
      </c>
      <c r="V5" s="371"/>
      <c r="W5" s="372"/>
      <c r="X5" s="313"/>
      <c r="Y5" s="314"/>
      <c r="Z5" s="313"/>
      <c r="AA5" s="313"/>
      <c r="AB5" s="313"/>
      <c r="AC5" s="315"/>
      <c r="AD5" s="316"/>
      <c r="AE5" s="317"/>
      <c r="AF5" s="317"/>
      <c r="AG5" s="318"/>
      <c r="AH5" s="319"/>
      <c r="AI5" s="319"/>
      <c r="AJ5" s="317"/>
      <c r="AK5" s="317"/>
      <c r="AL5" s="317"/>
      <c r="AM5" s="317"/>
      <c r="AN5" s="317"/>
      <c r="AO5" s="317"/>
    </row>
    <row r="6" spans="1:817" s="4" customFormat="1" ht="15" customHeight="1" x14ac:dyDescent="0.25">
      <c r="A6" s="624"/>
      <c r="B6" s="604"/>
      <c r="C6" s="605"/>
      <c r="D6" s="602">
        <v>2</v>
      </c>
      <c r="E6" s="431" t="s">
        <v>1141</v>
      </c>
      <c r="F6" s="5" t="s">
        <v>1137</v>
      </c>
      <c r="G6" s="5" t="s">
        <v>239</v>
      </c>
      <c r="H6" s="5" t="s">
        <v>207</v>
      </c>
      <c r="I6" s="5"/>
      <c r="J6" s="5"/>
      <c r="K6" s="5">
        <v>2</v>
      </c>
      <c r="L6" s="5" t="s">
        <v>27</v>
      </c>
      <c r="M6" s="5"/>
      <c r="N6" s="5"/>
      <c r="O6" s="659">
        <v>2018</v>
      </c>
      <c r="P6" s="603">
        <v>43450</v>
      </c>
      <c r="Q6" s="6"/>
      <c r="R6" s="7"/>
      <c r="S6" s="8">
        <v>0</v>
      </c>
      <c r="T6" s="178" t="s">
        <v>1139</v>
      </c>
      <c r="U6" s="549" t="s">
        <v>1138</v>
      </c>
      <c r="V6" s="371"/>
      <c r="W6" s="372" t="s">
        <v>1029</v>
      </c>
      <c r="X6" s="313" t="s">
        <v>1140</v>
      </c>
      <c r="Y6" s="314"/>
      <c r="Z6" s="313"/>
      <c r="AA6" s="313"/>
      <c r="AB6" s="313"/>
      <c r="AC6" s="315">
        <v>2008</v>
      </c>
      <c r="AD6" s="316"/>
      <c r="AE6" s="317"/>
      <c r="AF6" s="317"/>
      <c r="AG6" s="318"/>
      <c r="AH6" s="319"/>
      <c r="AI6" s="319"/>
      <c r="AJ6" s="317"/>
      <c r="AK6" s="317"/>
      <c r="AL6" s="317"/>
      <c r="AM6" s="317"/>
      <c r="AN6" s="317"/>
      <c r="AO6" s="317"/>
    </row>
    <row r="7" spans="1:817" s="4" customFormat="1" ht="15" customHeight="1" x14ac:dyDescent="0.25">
      <c r="A7" s="624"/>
      <c r="B7" s="604">
        <v>3</v>
      </c>
      <c r="C7" s="753">
        <v>0</v>
      </c>
      <c r="D7" s="602">
        <v>3</v>
      </c>
      <c r="E7" s="431" t="s">
        <v>1045</v>
      </c>
      <c r="F7" s="551" t="s">
        <v>1046</v>
      </c>
      <c r="G7" s="5"/>
      <c r="H7" s="5"/>
      <c r="I7" s="5"/>
      <c r="J7" s="5"/>
      <c r="K7" s="5">
        <v>1</v>
      </c>
      <c r="L7" s="5" t="s">
        <v>27</v>
      </c>
      <c r="M7" s="5"/>
      <c r="N7" s="5"/>
      <c r="O7" s="552">
        <v>2018</v>
      </c>
      <c r="P7" s="755">
        <v>43383</v>
      </c>
      <c r="Q7" s="6"/>
      <c r="R7" s="7"/>
      <c r="S7" s="8">
        <v>0</v>
      </c>
      <c r="T7" s="178" t="s">
        <v>1058</v>
      </c>
      <c r="U7" s="549" t="s">
        <v>1057</v>
      </c>
      <c r="V7" s="371"/>
      <c r="W7" s="372"/>
      <c r="X7" s="313"/>
      <c r="Y7" s="314"/>
      <c r="Z7" s="313"/>
      <c r="AA7" s="313"/>
      <c r="AB7" s="313"/>
      <c r="AC7" s="315"/>
      <c r="AD7" s="316"/>
      <c r="AE7" s="317"/>
      <c r="AF7" s="317"/>
      <c r="AG7" s="318"/>
      <c r="AH7" s="319"/>
      <c r="AI7" s="319"/>
      <c r="AJ7" s="317"/>
      <c r="AK7" s="317"/>
      <c r="AL7" s="317"/>
      <c r="AM7" s="317"/>
      <c r="AN7" s="317"/>
      <c r="AO7" s="317"/>
    </row>
    <row r="8" spans="1:817" s="4" customFormat="1" ht="15" customHeight="1" x14ac:dyDescent="0.25">
      <c r="A8" s="625"/>
      <c r="B8" s="239"/>
      <c r="C8" s="312"/>
      <c r="D8" s="754">
        <v>1</v>
      </c>
      <c r="E8" s="431" t="s">
        <v>1049</v>
      </c>
      <c r="F8" s="551" t="s">
        <v>64</v>
      </c>
      <c r="G8" s="5"/>
      <c r="H8" s="5"/>
      <c r="I8" s="5"/>
      <c r="J8" s="5"/>
      <c r="K8" s="5"/>
      <c r="L8" s="5"/>
      <c r="M8" s="551" t="s">
        <v>73</v>
      </c>
      <c r="N8" s="5"/>
      <c r="O8" s="552">
        <v>2018</v>
      </c>
      <c r="P8" s="755">
        <v>43363</v>
      </c>
      <c r="Q8" s="6"/>
      <c r="R8" s="7"/>
      <c r="S8" s="8">
        <v>0</v>
      </c>
      <c r="T8" s="178"/>
      <c r="U8" s="564" t="s">
        <v>1047</v>
      </c>
      <c r="V8" s="371"/>
      <c r="W8" s="372"/>
      <c r="X8" s="313"/>
      <c r="Y8" s="314"/>
      <c r="Z8" s="313"/>
      <c r="AA8" s="313"/>
      <c r="AB8" s="313"/>
      <c r="AC8" s="315"/>
      <c r="AD8" s="316"/>
      <c r="AE8" s="317"/>
      <c r="AF8" s="317"/>
      <c r="AG8" s="318"/>
      <c r="AH8" s="319"/>
      <c r="AI8" s="319"/>
      <c r="AJ8" s="317"/>
      <c r="AK8" s="317"/>
      <c r="AL8" s="317"/>
      <c r="AM8" s="317"/>
      <c r="AN8" s="317"/>
      <c r="AO8" s="317"/>
    </row>
    <row r="9" spans="1:817" s="4" customFormat="1" ht="15" customHeight="1" x14ac:dyDescent="0.25">
      <c r="A9" s="625"/>
      <c r="B9" s="239"/>
      <c r="C9" s="312"/>
      <c r="D9" s="754">
        <v>1</v>
      </c>
      <c r="E9" s="431" t="s">
        <v>1052</v>
      </c>
      <c r="F9" s="551" t="s">
        <v>64</v>
      </c>
      <c r="G9" s="5"/>
      <c r="H9" s="5"/>
      <c r="I9" s="5"/>
      <c r="J9" s="573">
        <v>304750</v>
      </c>
      <c r="K9" s="5"/>
      <c r="L9" s="5"/>
      <c r="M9" s="551" t="s">
        <v>73</v>
      </c>
      <c r="N9" s="5"/>
      <c r="O9" s="552">
        <v>2018</v>
      </c>
      <c r="P9" s="755" t="s">
        <v>1054</v>
      </c>
      <c r="Q9" s="6"/>
      <c r="R9" s="7"/>
      <c r="S9" s="8">
        <v>0</v>
      </c>
      <c r="T9" s="607" t="s">
        <v>1056</v>
      </c>
      <c r="U9" s="564" t="s">
        <v>1055</v>
      </c>
      <c r="V9" s="371"/>
      <c r="W9" s="372"/>
      <c r="X9" s="313"/>
      <c r="Y9" s="314"/>
      <c r="Z9" s="313"/>
      <c r="AA9" s="313"/>
      <c r="AB9" s="313"/>
      <c r="AC9" s="315"/>
      <c r="AD9" s="316"/>
      <c r="AE9" s="317"/>
      <c r="AF9" s="317"/>
      <c r="AG9" s="318"/>
      <c r="AH9" s="319"/>
      <c r="AI9" s="319"/>
      <c r="AJ9" s="317"/>
      <c r="AK9" s="317"/>
      <c r="AL9" s="317"/>
      <c r="AM9" s="317"/>
      <c r="AN9" s="317"/>
      <c r="AO9" s="317"/>
    </row>
    <row r="10" spans="1:817" s="4" customFormat="1" ht="15" customHeight="1" x14ac:dyDescent="0.25">
      <c r="A10" s="625"/>
      <c r="B10" s="239"/>
      <c r="C10" s="312"/>
      <c r="D10" s="754">
        <v>1</v>
      </c>
      <c r="E10" s="431" t="s">
        <v>1050</v>
      </c>
      <c r="F10" s="551" t="s">
        <v>64</v>
      </c>
      <c r="G10" s="5"/>
      <c r="H10" s="5"/>
      <c r="I10" s="5"/>
      <c r="J10" s="5"/>
      <c r="K10" s="5"/>
      <c r="L10" s="5"/>
      <c r="M10" s="551" t="s">
        <v>73</v>
      </c>
      <c r="N10" s="5"/>
      <c r="O10" s="552">
        <v>2018</v>
      </c>
      <c r="P10" s="755">
        <v>43356</v>
      </c>
      <c r="Q10" s="6"/>
      <c r="R10" s="7"/>
      <c r="S10" s="8">
        <v>0</v>
      </c>
      <c r="T10" s="178"/>
      <c r="U10" s="564" t="s">
        <v>1051</v>
      </c>
      <c r="V10" s="558"/>
      <c r="W10" s="559"/>
      <c r="X10" s="560"/>
      <c r="Y10" s="561"/>
      <c r="Z10" s="560"/>
      <c r="AA10" s="560"/>
      <c r="AB10" s="560"/>
      <c r="AC10" s="562"/>
      <c r="AD10" s="316"/>
      <c r="AE10" s="317"/>
      <c r="AF10" s="317"/>
      <c r="AG10" s="318"/>
      <c r="AH10" s="252"/>
      <c r="AI10" s="252"/>
      <c r="AJ10" s="252"/>
      <c r="AK10" s="252"/>
      <c r="AL10" s="317"/>
      <c r="AM10" s="317"/>
      <c r="AN10" s="317"/>
      <c r="AO10" s="317"/>
    </row>
    <row r="11" spans="1:817" s="4" customFormat="1" ht="20.100000000000001" customHeight="1" x14ac:dyDescent="0.25">
      <c r="A11" s="624"/>
      <c r="B11" s="606">
        <v>3</v>
      </c>
      <c r="C11" s="589"/>
      <c r="D11" s="572"/>
      <c r="E11" s="550" t="s">
        <v>1032</v>
      </c>
      <c r="F11" s="551" t="s">
        <v>604</v>
      </c>
      <c r="G11" s="551"/>
      <c r="H11" s="551"/>
      <c r="I11" s="551"/>
      <c r="J11" s="573"/>
      <c r="K11" s="551">
        <v>1</v>
      </c>
      <c r="L11" s="551" t="s">
        <v>33</v>
      </c>
      <c r="M11" s="551"/>
      <c r="N11" s="551"/>
      <c r="O11" s="552">
        <v>2018</v>
      </c>
      <c r="P11" s="567">
        <v>43330</v>
      </c>
      <c r="Q11" s="553"/>
      <c r="R11" s="554"/>
      <c r="S11" s="555">
        <v>0</v>
      </c>
      <c r="T11" s="556" t="s">
        <v>1043</v>
      </c>
      <c r="U11" s="564" t="s">
        <v>1044</v>
      </c>
      <c r="V11" s="558"/>
      <c r="W11" s="559"/>
      <c r="X11" s="560"/>
      <c r="Y11" s="561"/>
      <c r="Z11" s="560"/>
      <c r="AA11" s="560"/>
      <c r="AB11" s="560"/>
      <c r="AC11" s="562"/>
      <c r="AD11" s="316"/>
      <c r="AE11" s="317"/>
      <c r="AF11" s="317"/>
      <c r="AG11" s="318"/>
      <c r="AH11" s="252">
        <f>Q12/1896653</f>
        <v>0.23146036728911404</v>
      </c>
      <c r="AI11" s="252">
        <f>(R12/39)</f>
        <v>0.66666666666666663</v>
      </c>
      <c r="AJ11" s="252">
        <f>S12/14</f>
        <v>0.35714285714285715</v>
      </c>
      <c r="AK11" s="252">
        <f>SUM(AH11:AJ11)</f>
        <v>1.2552698910986377</v>
      </c>
      <c r="AL11" s="317"/>
      <c r="AM11" s="251">
        <f>IF(B12=1,AK11,0)</f>
        <v>0</v>
      </c>
      <c r="AN11" s="251">
        <f>IF(B12=2,AK11,0)</f>
        <v>1.2552698910986377</v>
      </c>
      <c r="AO11" s="251"/>
    </row>
    <row r="12" spans="1:817" s="4" customFormat="1" ht="20.100000000000001" customHeight="1" x14ac:dyDescent="0.25">
      <c r="A12" s="626"/>
      <c r="B12" s="182">
        <v>2</v>
      </c>
      <c r="C12" s="591"/>
      <c r="D12" s="570">
        <v>1</v>
      </c>
      <c r="E12" s="431" t="s">
        <v>916</v>
      </c>
      <c r="F12" s="551" t="s">
        <v>891</v>
      </c>
      <c r="G12" s="551"/>
      <c r="H12" s="551"/>
      <c r="I12" s="551"/>
      <c r="J12" s="551"/>
      <c r="K12" s="551">
        <v>1</v>
      </c>
      <c r="L12" s="551" t="s">
        <v>27</v>
      </c>
      <c r="M12" s="551"/>
      <c r="N12" s="551"/>
      <c r="O12" s="552">
        <v>2018</v>
      </c>
      <c r="P12" s="567">
        <v>43256</v>
      </c>
      <c r="Q12" s="563">
        <v>439000</v>
      </c>
      <c r="R12" s="554">
        <v>26</v>
      </c>
      <c r="S12" s="555">
        <v>5</v>
      </c>
      <c r="T12" s="556"/>
      <c r="U12" s="557"/>
      <c r="V12" s="558"/>
      <c r="W12" s="559" t="s">
        <v>1029</v>
      </c>
      <c r="X12" s="560" t="s">
        <v>1028</v>
      </c>
      <c r="Y12" s="565">
        <v>1400</v>
      </c>
      <c r="Z12" s="560">
        <v>0.34</v>
      </c>
      <c r="AA12" s="560"/>
      <c r="AB12" s="560"/>
      <c r="AC12" s="562">
        <v>2014</v>
      </c>
      <c r="AD12" s="316"/>
      <c r="AE12" s="317"/>
      <c r="AF12" s="317"/>
      <c r="AG12" s="318"/>
      <c r="AH12" s="252">
        <f>Q13/1896653</f>
        <v>7.9086685861884059E-6</v>
      </c>
      <c r="AI12" s="252">
        <f>(R13/39)</f>
        <v>0</v>
      </c>
      <c r="AJ12" s="252">
        <f>S13/14</f>
        <v>0</v>
      </c>
      <c r="AK12" s="252">
        <f>SUM(AH12:AJ12)</f>
        <v>7.9086685861884059E-6</v>
      </c>
      <c r="AL12" s="317"/>
      <c r="AM12" s="251"/>
      <c r="AN12" s="251"/>
      <c r="AO12" s="251"/>
    </row>
    <row r="13" spans="1:817" s="4" customFormat="1" ht="20.100000000000001" customHeight="1" x14ac:dyDescent="0.25">
      <c r="A13" s="624"/>
      <c r="B13" s="548">
        <v>3</v>
      </c>
      <c r="C13" s="593">
        <v>0</v>
      </c>
      <c r="D13" s="570">
        <v>2</v>
      </c>
      <c r="E13" s="431" t="s">
        <v>1039</v>
      </c>
      <c r="F13" s="551" t="s">
        <v>1026</v>
      </c>
      <c r="G13" s="551"/>
      <c r="H13" s="551"/>
      <c r="I13" s="551"/>
      <c r="J13" s="551"/>
      <c r="K13" s="551">
        <v>1</v>
      </c>
      <c r="L13" s="551" t="s">
        <v>27</v>
      </c>
      <c r="M13" s="551"/>
      <c r="N13" s="551"/>
      <c r="O13" s="552">
        <v>2018</v>
      </c>
      <c r="P13" s="567">
        <v>43179</v>
      </c>
      <c r="Q13" s="563">
        <v>15</v>
      </c>
      <c r="R13" s="554"/>
      <c r="S13" s="555"/>
      <c r="T13" s="556" t="s">
        <v>1027</v>
      </c>
      <c r="U13" s="564" t="s">
        <v>1031</v>
      </c>
      <c r="V13" s="558"/>
      <c r="W13" s="559"/>
      <c r="X13" s="560"/>
      <c r="Y13" s="565"/>
      <c r="Z13" s="560"/>
      <c r="AA13" s="560"/>
      <c r="AB13" s="560"/>
      <c r="AC13" s="562"/>
      <c r="AD13" s="316"/>
      <c r="AE13" s="317"/>
      <c r="AF13" s="317"/>
      <c r="AG13" s="318"/>
      <c r="AH13" s="252"/>
      <c r="AI13" s="252"/>
      <c r="AJ13" s="252"/>
      <c r="AK13" s="252"/>
      <c r="AL13" s="317"/>
      <c r="AM13" s="251"/>
      <c r="AN13" s="251"/>
      <c r="AO13" s="251"/>
    </row>
    <row r="14" spans="1:817" s="251" customFormat="1" ht="26.1" customHeight="1" x14ac:dyDescent="0.25">
      <c r="A14" s="627"/>
      <c r="B14" s="548"/>
      <c r="C14" s="593"/>
      <c r="D14" s="570"/>
      <c r="E14" s="612" t="s">
        <v>1068</v>
      </c>
      <c r="F14" s="551"/>
      <c r="G14" s="551"/>
      <c r="H14" s="551"/>
      <c r="I14" s="551"/>
      <c r="J14" s="551"/>
      <c r="K14" s="551"/>
      <c r="L14" s="551"/>
      <c r="M14" s="551"/>
      <c r="N14" s="551"/>
      <c r="O14" s="552">
        <v>2018</v>
      </c>
      <c r="P14" s="567">
        <v>43162</v>
      </c>
      <c r="Q14" s="563">
        <v>80000</v>
      </c>
      <c r="R14" s="554"/>
      <c r="S14" s="555"/>
      <c r="T14" s="556" t="s">
        <v>1067</v>
      </c>
      <c r="U14" s="611" t="s">
        <v>1069</v>
      </c>
      <c r="V14" s="401"/>
      <c r="W14" s="402"/>
      <c r="X14" s="403"/>
      <c r="Y14" s="404"/>
      <c r="Z14" s="403"/>
      <c r="AA14" s="403"/>
      <c r="AB14" s="403"/>
      <c r="AC14" s="405"/>
      <c r="AD14" s="10"/>
      <c r="AG14" s="406"/>
      <c r="AH14" s="252">
        <f>Q15/1896653</f>
        <v>0</v>
      </c>
      <c r="AI14" s="252">
        <f>(R15/39)</f>
        <v>0</v>
      </c>
      <c r="AJ14" s="252">
        <f>S15/14</f>
        <v>0</v>
      </c>
      <c r="AK14" s="252">
        <f>SUM(AH14:AJ14)</f>
        <v>0</v>
      </c>
      <c r="AM14" s="251">
        <f>IF(B15=1,AK14,0)</f>
        <v>0</v>
      </c>
      <c r="AN14" s="251">
        <f>IF(B15=2,AK14,0)</f>
        <v>0</v>
      </c>
      <c r="AO14" s="251">
        <f>IF(B15=3,AK14,0)</f>
        <v>0</v>
      </c>
      <c r="AP14" s="397"/>
      <c r="AQ14" s="397"/>
      <c r="AR14" s="397"/>
      <c r="AS14" s="397"/>
      <c r="AT14" s="397"/>
      <c r="AU14" s="397"/>
      <c r="AV14" s="397"/>
      <c r="AW14" s="397"/>
      <c r="AX14" s="397"/>
      <c r="AY14" s="397"/>
      <c r="BU14" s="397"/>
      <c r="BW14" s="397"/>
      <c r="BY14" s="397"/>
    </row>
    <row r="15" spans="1:817" s="251" customFormat="1" ht="26.1" customHeight="1" x14ac:dyDescent="0.25">
      <c r="A15" s="624"/>
      <c r="B15" s="581">
        <v>3</v>
      </c>
      <c r="C15" s="594"/>
      <c r="D15" s="570">
        <v>1</v>
      </c>
      <c r="E15" s="268" t="s">
        <v>859</v>
      </c>
      <c r="F15" s="244" t="s">
        <v>860</v>
      </c>
      <c r="G15" s="269"/>
      <c r="H15" s="269"/>
      <c r="I15" s="269"/>
      <c r="J15" s="269"/>
      <c r="K15" s="244">
        <v>1</v>
      </c>
      <c r="L15" s="244" t="s">
        <v>27</v>
      </c>
      <c r="M15" s="244" t="s">
        <v>28</v>
      </c>
      <c r="N15" s="269" t="s">
        <v>35</v>
      </c>
      <c r="O15" s="566">
        <v>2018</v>
      </c>
      <c r="P15" s="568">
        <v>43168</v>
      </c>
      <c r="Q15" s="399"/>
      <c r="R15" s="272"/>
      <c r="S15" s="400"/>
      <c r="T15" s="373" t="s">
        <v>861</v>
      </c>
      <c r="U15" s="243" t="s">
        <v>894</v>
      </c>
      <c r="V15" s="401"/>
      <c r="W15" s="402"/>
      <c r="X15" s="403"/>
      <c r="Y15" s="404"/>
      <c r="Z15" s="403"/>
      <c r="AA15" s="403"/>
      <c r="AB15" s="403"/>
      <c r="AC15" s="405"/>
      <c r="AD15" s="10"/>
      <c r="AG15" s="406"/>
      <c r="AH15" s="252">
        <f>Q16/1896653</f>
        <v>0</v>
      </c>
      <c r="AI15" s="252">
        <f>(R16/39)</f>
        <v>0</v>
      </c>
      <c r="AJ15" s="252">
        <f>S16/14</f>
        <v>0</v>
      </c>
      <c r="AK15" s="252">
        <f>SUM(AH15:AJ15)</f>
        <v>0</v>
      </c>
      <c r="AM15" s="251">
        <f>IF(B16=1,AK15,0)</f>
        <v>0</v>
      </c>
      <c r="AN15" s="251">
        <f>IF(B16=2,AK15,0)</f>
        <v>0</v>
      </c>
      <c r="AO15" s="251">
        <f>IF(B16=3,AK15,0)</f>
        <v>0</v>
      </c>
      <c r="AP15" s="397"/>
      <c r="AQ15" s="397"/>
      <c r="AR15" s="397"/>
      <c r="AS15" s="397"/>
      <c r="AT15" s="397"/>
      <c r="AU15" s="397"/>
      <c r="AV15" s="397"/>
      <c r="AW15" s="397"/>
      <c r="AX15" s="397"/>
      <c r="AY15" s="397"/>
      <c r="BU15" s="397"/>
      <c r="BW15" s="397"/>
      <c r="BY15" s="397"/>
    </row>
    <row r="16" spans="1:817" s="4" customFormat="1" ht="26.1" customHeight="1" x14ac:dyDescent="0.25">
      <c r="A16" s="628"/>
      <c r="B16" s="582"/>
      <c r="C16" s="594"/>
      <c r="D16" s="570">
        <v>1</v>
      </c>
      <c r="E16" s="407" t="s">
        <v>874</v>
      </c>
      <c r="F16" s="244" t="s">
        <v>862</v>
      </c>
      <c r="G16" s="269"/>
      <c r="H16" s="269"/>
      <c r="I16" s="269"/>
      <c r="J16" s="269"/>
      <c r="K16" s="244">
        <v>1</v>
      </c>
      <c r="L16" s="244" t="s">
        <v>27</v>
      </c>
      <c r="M16" s="244" t="s">
        <v>73</v>
      </c>
      <c r="N16" s="269"/>
      <c r="O16" s="566">
        <v>2018</v>
      </c>
      <c r="P16" s="568">
        <v>43148</v>
      </c>
      <c r="Q16" s="399"/>
      <c r="R16" s="272"/>
      <c r="S16" s="400"/>
      <c r="T16" s="373" t="s">
        <v>31</v>
      </c>
      <c r="U16" s="243" t="s">
        <v>864</v>
      </c>
      <c r="V16" s="373"/>
      <c r="W16" s="243"/>
      <c r="X16" s="249"/>
      <c r="Y16" s="249"/>
      <c r="Z16" s="249"/>
      <c r="AA16" s="250"/>
      <c r="AB16" s="249"/>
      <c r="AC16" s="249"/>
      <c r="AD16" s="249"/>
      <c r="AE16" s="249"/>
      <c r="AF16" s="10"/>
      <c r="AG16" s="251"/>
      <c r="AH16" s="252">
        <f>Q17/1896653</f>
        <v>0</v>
      </c>
      <c r="AI16" s="252">
        <f>(R17/39)</f>
        <v>0</v>
      </c>
      <c r="AJ16" s="252">
        <f>S17/14</f>
        <v>0</v>
      </c>
      <c r="AK16" s="252">
        <f t="shared" ref="AK16:AK96" si="0">SUM(AH16:AJ16)</f>
        <v>0</v>
      </c>
      <c r="AL16" s="251"/>
      <c r="AM16" s="251">
        <f>IF(B17=1,AK16,0)</f>
        <v>0</v>
      </c>
      <c r="AN16" s="251">
        <f>IF(B17=2,AK16,0)</f>
        <v>0</v>
      </c>
      <c r="AO16" s="251">
        <f>IF(B17=3,AK16,0)</f>
        <v>0</v>
      </c>
      <c r="AP16" s="147"/>
      <c r="AQ16" s="147"/>
      <c r="AR16" s="147"/>
      <c r="AS16" s="147"/>
      <c r="AT16" s="147"/>
      <c r="AU16" s="147"/>
      <c r="AV16" s="147"/>
      <c r="AW16" s="147"/>
      <c r="AX16" s="147"/>
      <c r="AY16" s="147"/>
      <c r="BU16" s="147"/>
      <c r="BW16" s="147"/>
      <c r="BY16" s="147"/>
    </row>
    <row r="17" spans="1:77" s="10" customFormat="1" ht="26.1" customHeight="1" x14ac:dyDescent="0.25">
      <c r="A17" s="627"/>
      <c r="B17" s="300"/>
      <c r="C17" s="595"/>
      <c r="D17" s="571">
        <v>1</v>
      </c>
      <c r="E17" s="243" t="s">
        <v>696</v>
      </c>
      <c r="F17" s="244" t="s">
        <v>694</v>
      </c>
      <c r="G17" s="244"/>
      <c r="H17" s="244"/>
      <c r="I17" s="244"/>
      <c r="J17" s="244"/>
      <c r="K17" s="244">
        <v>1</v>
      </c>
      <c r="L17" s="244" t="s">
        <v>27</v>
      </c>
      <c r="M17" s="244" t="s">
        <v>28</v>
      </c>
      <c r="N17" s="244"/>
      <c r="O17" s="244">
        <v>2017</v>
      </c>
      <c r="P17" s="569">
        <v>43098</v>
      </c>
      <c r="Q17" s="244"/>
      <c r="R17" s="245"/>
      <c r="S17" s="246"/>
      <c r="T17" s="247" t="s">
        <v>695</v>
      </c>
      <c r="U17" s="248" t="s">
        <v>863</v>
      </c>
      <c r="V17" s="374"/>
      <c r="W17" s="375"/>
      <c r="X17" s="261" t="str">
        <f>F18</f>
        <v>coal</v>
      </c>
      <c r="Y17" s="237"/>
      <c r="Z17" s="237"/>
      <c r="AA17" s="237"/>
      <c r="AB17" s="237"/>
      <c r="AC17" s="237"/>
      <c r="AD17" s="237"/>
      <c r="AE17" s="238"/>
      <c r="AG17" s="251"/>
      <c r="AH17" s="252">
        <f>Q18/1896653</f>
        <v>0</v>
      </c>
      <c r="AI17" s="252">
        <f>(R18/39)</f>
        <v>0</v>
      </c>
      <c r="AJ17" s="252">
        <f>S18/14</f>
        <v>7.1428571428571425E-2</v>
      </c>
      <c r="AK17" s="252">
        <f t="shared" si="0"/>
        <v>7.1428571428571425E-2</v>
      </c>
      <c r="AL17" s="262"/>
      <c r="AM17" s="251">
        <f>IF(B18=1,AK17,0)</f>
        <v>0</v>
      </c>
      <c r="AN17" s="251">
        <f>IF(B18=2,AK17,0)</f>
        <v>7.1428571428571425E-2</v>
      </c>
      <c r="AO17" s="251">
        <f>IF(B18=3,AK17,0)</f>
        <v>0</v>
      </c>
      <c r="AP17" s="147"/>
      <c r="AQ17" s="147"/>
      <c r="AR17" s="147"/>
      <c r="AS17" s="147"/>
      <c r="AT17" s="147"/>
      <c r="AU17" s="147"/>
      <c r="AV17" s="147"/>
      <c r="AW17" s="147"/>
      <c r="AX17" s="147"/>
      <c r="AY17" s="147"/>
      <c r="AZ17" s="4"/>
      <c r="BD17" s="4"/>
      <c r="BE17" s="4"/>
      <c r="BF17" s="4"/>
      <c r="BG17" s="4"/>
      <c r="BJ17" s="4"/>
      <c r="BK17" s="4"/>
      <c r="BL17" s="4"/>
      <c r="BM17" s="4"/>
      <c r="BN17" s="4"/>
      <c r="BO17" s="4"/>
      <c r="BP17" s="4"/>
      <c r="BQ17" s="4"/>
      <c r="BR17" s="4"/>
      <c r="BS17" s="4"/>
      <c r="BT17" s="4"/>
      <c r="BU17" s="147"/>
      <c r="BV17" s="4"/>
      <c r="BW17" s="147"/>
      <c r="BX17" s="4"/>
      <c r="BY17" s="147"/>
    </row>
    <row r="18" spans="1:77" s="10" customFormat="1" ht="26.1" customHeight="1" x14ac:dyDescent="0.25">
      <c r="A18" s="626"/>
      <c r="B18" s="182">
        <v>2</v>
      </c>
      <c r="C18" s="595">
        <f>AK17</f>
        <v>7.1428571428571425E-2</v>
      </c>
      <c r="D18" s="242">
        <v>1</v>
      </c>
      <c r="E18" s="253" t="s">
        <v>609</v>
      </c>
      <c r="F18" s="254" t="s">
        <v>606</v>
      </c>
      <c r="G18" s="19"/>
      <c r="H18" s="19"/>
      <c r="I18" s="19"/>
      <c r="J18" s="255"/>
      <c r="K18" s="19">
        <v>1</v>
      </c>
      <c r="L18" s="19"/>
      <c r="M18" s="19"/>
      <c r="N18" s="256"/>
      <c r="O18" s="19">
        <v>2017</v>
      </c>
      <c r="P18" s="257">
        <v>43013</v>
      </c>
      <c r="Q18" s="255">
        <v>0</v>
      </c>
      <c r="R18" s="258">
        <v>0</v>
      </c>
      <c r="S18" s="259">
        <v>1</v>
      </c>
      <c r="T18" s="228" t="s">
        <v>608</v>
      </c>
      <c r="U18" s="260" t="s">
        <v>766</v>
      </c>
      <c r="V18" s="374"/>
      <c r="W18" s="375"/>
      <c r="X18" s="261" t="s">
        <v>604</v>
      </c>
      <c r="Y18" s="423"/>
      <c r="Z18" s="423"/>
      <c r="AA18" s="423"/>
      <c r="AB18" s="423"/>
      <c r="AC18" s="423">
        <v>2016</v>
      </c>
      <c r="AD18" s="423"/>
      <c r="AE18" s="424"/>
      <c r="AG18" s="251"/>
      <c r="AH18" s="252"/>
      <c r="AI18" s="252"/>
      <c r="AJ18" s="252"/>
      <c r="AK18" s="252"/>
      <c r="AL18" s="262"/>
      <c r="AM18" s="251"/>
      <c r="AN18" s="251"/>
      <c r="AO18" s="251"/>
      <c r="AP18" s="147"/>
      <c r="AQ18" s="147"/>
      <c r="AR18" s="147"/>
      <c r="AS18" s="147"/>
      <c r="AT18" s="147"/>
      <c r="AU18" s="147"/>
      <c r="AV18" s="147"/>
      <c r="AW18" s="147"/>
      <c r="AX18" s="147"/>
      <c r="AY18" s="147"/>
      <c r="AZ18" s="4"/>
      <c r="BD18" s="4"/>
      <c r="BE18" s="4"/>
      <c r="BF18" s="4"/>
      <c r="BG18" s="4"/>
      <c r="BJ18" s="4"/>
      <c r="BK18" s="4"/>
      <c r="BL18" s="4"/>
      <c r="BM18" s="4"/>
      <c r="BN18" s="4"/>
      <c r="BO18" s="4"/>
      <c r="BP18" s="4"/>
      <c r="BQ18" s="4"/>
      <c r="BR18" s="4"/>
      <c r="BS18" s="4"/>
      <c r="BT18" s="4"/>
      <c r="BU18" s="147"/>
      <c r="BV18" s="4"/>
      <c r="BW18" s="147"/>
      <c r="BX18" s="4"/>
      <c r="BY18" s="147"/>
    </row>
    <row r="19" spans="1:77" s="10" customFormat="1" ht="76.5" x14ac:dyDescent="0.25">
      <c r="A19" s="626"/>
      <c r="B19" s="182">
        <v>2</v>
      </c>
      <c r="C19" s="595" t="s">
        <v>35</v>
      </c>
      <c r="D19" s="242">
        <v>2</v>
      </c>
      <c r="E19" s="436" t="s">
        <v>910</v>
      </c>
      <c r="F19" s="254" t="s">
        <v>604</v>
      </c>
      <c r="G19" s="19" t="s">
        <v>239</v>
      </c>
      <c r="H19" s="19" t="s">
        <v>145</v>
      </c>
      <c r="I19" s="19"/>
      <c r="J19" s="255">
        <v>300000</v>
      </c>
      <c r="K19" s="19">
        <v>1</v>
      </c>
      <c r="L19" s="19" t="s">
        <v>27</v>
      </c>
      <c r="M19" s="19" t="s">
        <v>34</v>
      </c>
      <c r="N19" s="256">
        <f>-A19</f>
        <v>0</v>
      </c>
      <c r="O19" s="19">
        <v>2017</v>
      </c>
      <c r="P19" s="257">
        <v>42987</v>
      </c>
      <c r="Q19" s="255">
        <v>11356</v>
      </c>
      <c r="R19" s="258"/>
      <c r="S19" s="259"/>
      <c r="T19" s="425" t="s">
        <v>897</v>
      </c>
      <c r="U19" s="428" t="s">
        <v>934</v>
      </c>
      <c r="V19" s="374"/>
      <c r="W19" s="375"/>
      <c r="X19" s="261"/>
      <c r="Y19" s="426"/>
      <c r="Z19" s="426"/>
      <c r="AA19" s="426"/>
      <c r="AB19" s="426"/>
      <c r="AC19" s="426"/>
      <c r="AD19" s="426"/>
      <c r="AE19" s="427"/>
      <c r="AG19" s="251"/>
      <c r="AH19" s="252">
        <f>Q20/1896653</f>
        <v>1.3840170025829712</v>
      </c>
      <c r="AI19" s="252">
        <f>(R20/39)</f>
        <v>0</v>
      </c>
      <c r="AJ19" s="252">
        <f>S20/14</f>
        <v>0</v>
      </c>
      <c r="AK19" s="252">
        <f>SUM(AH19:AJ19)</f>
        <v>1.3840170025829712</v>
      </c>
      <c r="AL19" s="262"/>
      <c r="AM19" s="251">
        <f>IF(B20=1,AK19,0)</f>
        <v>1.3840170025829712</v>
      </c>
      <c r="AN19" s="251">
        <f>IF(B20=2,AK19,0)</f>
        <v>0</v>
      </c>
      <c r="AO19" s="251">
        <f>IF(B20=3,AK19,0)</f>
        <v>0</v>
      </c>
      <c r="AP19" s="147"/>
      <c r="AQ19" s="147"/>
      <c r="AR19" s="147"/>
      <c r="AS19" s="147"/>
      <c r="AT19" s="147"/>
      <c r="AU19" s="147"/>
      <c r="AV19" s="147"/>
      <c r="AW19" s="147"/>
      <c r="AX19" s="147"/>
      <c r="AY19" s="147"/>
      <c r="AZ19" s="4"/>
      <c r="BD19" s="4"/>
      <c r="BE19" s="4"/>
      <c r="BF19" s="4"/>
      <c r="BG19" s="4"/>
      <c r="BJ19" s="4"/>
      <c r="BK19" s="4"/>
      <c r="BL19" s="4"/>
      <c r="BM19" s="4"/>
      <c r="BN19" s="4"/>
      <c r="BO19" s="4"/>
      <c r="BP19" s="4"/>
      <c r="BQ19" s="4"/>
      <c r="BR19" s="4"/>
      <c r="BS19" s="4"/>
      <c r="BT19" s="4"/>
      <c r="BU19" s="147"/>
      <c r="BV19" s="4"/>
      <c r="BW19" s="147"/>
      <c r="BX19" s="4"/>
      <c r="BY19" s="147"/>
    </row>
    <row r="20" spans="1:77" s="10" customFormat="1" ht="26.1" customHeight="1" x14ac:dyDescent="0.25">
      <c r="A20" s="629"/>
      <c r="B20" s="182">
        <v>1</v>
      </c>
      <c r="C20" s="597">
        <f>AK19</f>
        <v>1.3840170025829712</v>
      </c>
      <c r="D20" s="19"/>
      <c r="E20" s="243" t="s">
        <v>899</v>
      </c>
      <c r="F20" s="254" t="s">
        <v>41</v>
      </c>
      <c r="G20" s="19" t="s">
        <v>38</v>
      </c>
      <c r="H20" s="19"/>
      <c r="I20" s="19"/>
      <c r="J20" s="255"/>
      <c r="K20" s="19">
        <v>1</v>
      </c>
      <c r="L20" s="19" t="s">
        <v>27</v>
      </c>
      <c r="M20" s="19" t="s">
        <v>38</v>
      </c>
      <c r="N20" s="256" t="s">
        <v>35</v>
      </c>
      <c r="O20" s="19">
        <v>2017</v>
      </c>
      <c r="P20" s="257">
        <v>42975</v>
      </c>
      <c r="Q20" s="255">
        <v>2625000</v>
      </c>
      <c r="R20" s="258"/>
      <c r="S20" s="259"/>
      <c r="T20" s="267" t="s">
        <v>900</v>
      </c>
      <c r="U20" s="260" t="s">
        <v>901</v>
      </c>
      <c r="V20" s="374"/>
      <c r="W20" s="375"/>
      <c r="X20" s="261"/>
      <c r="Y20" s="414"/>
      <c r="Z20" s="414"/>
      <c r="AA20" s="414"/>
      <c r="AB20" s="414"/>
      <c r="AC20" s="414"/>
      <c r="AD20" s="414"/>
      <c r="AE20" s="415"/>
      <c r="AG20" s="251"/>
      <c r="AH20" s="252"/>
      <c r="AI20" s="252"/>
      <c r="AJ20" s="252"/>
      <c r="AK20" s="252"/>
      <c r="AL20" s="262"/>
      <c r="AM20" s="251"/>
      <c r="AN20" s="251"/>
      <c r="AO20" s="251"/>
      <c r="AP20" s="147"/>
      <c r="AQ20" s="147"/>
      <c r="AR20" s="147"/>
      <c r="AS20" s="147"/>
      <c r="AT20" s="147"/>
      <c r="AU20" s="147"/>
      <c r="AV20" s="147"/>
      <c r="AW20" s="147"/>
      <c r="AX20" s="147"/>
      <c r="AY20" s="147"/>
      <c r="AZ20" s="4"/>
      <c r="BD20" s="4"/>
      <c r="BE20" s="4"/>
      <c r="BF20" s="4"/>
      <c r="BG20" s="4"/>
      <c r="BJ20" s="4"/>
      <c r="BK20" s="4"/>
      <c r="BL20" s="4"/>
      <c r="BM20" s="4"/>
      <c r="BN20" s="4"/>
      <c r="BO20" s="4"/>
      <c r="BP20" s="4"/>
      <c r="BQ20" s="4"/>
      <c r="BR20" s="4"/>
      <c r="BS20" s="4"/>
      <c r="BT20" s="4"/>
      <c r="BU20" s="147"/>
      <c r="BV20" s="4"/>
      <c r="BW20" s="147"/>
      <c r="BX20" s="4"/>
      <c r="BY20" s="147"/>
    </row>
    <row r="21" spans="1:77" s="10" customFormat="1" ht="26.1" customHeight="1" x14ac:dyDescent="0.25">
      <c r="A21" s="624"/>
      <c r="B21" s="182">
        <v>3</v>
      </c>
      <c r="C21" s="595"/>
      <c r="D21" s="242">
        <v>2</v>
      </c>
      <c r="E21" s="253" t="s">
        <v>878</v>
      </c>
      <c r="F21" s="254" t="s">
        <v>38</v>
      </c>
      <c r="G21" s="19"/>
      <c r="H21" s="19"/>
      <c r="I21" s="19"/>
      <c r="J21" s="255"/>
      <c r="K21" s="19">
        <v>1</v>
      </c>
      <c r="L21" s="19" t="s">
        <v>27</v>
      </c>
      <c r="M21" s="19"/>
      <c r="N21" s="256"/>
      <c r="O21" s="19">
        <v>2017</v>
      </c>
      <c r="P21" s="257">
        <v>42923</v>
      </c>
      <c r="Q21" s="255"/>
      <c r="R21" s="258"/>
      <c r="S21" s="416">
        <v>0</v>
      </c>
      <c r="T21" s="417" t="s">
        <v>876</v>
      </c>
      <c r="U21" s="260" t="s">
        <v>877</v>
      </c>
      <c r="V21" s="374"/>
      <c r="W21" s="375"/>
      <c r="X21" s="261"/>
      <c r="Y21" s="419"/>
      <c r="Z21" s="419"/>
      <c r="AA21" s="419"/>
      <c r="AB21" s="419"/>
      <c r="AC21" s="419"/>
      <c r="AD21" s="419"/>
      <c r="AE21" s="420"/>
      <c r="AG21" s="251"/>
      <c r="AH21" s="252">
        <f t="shared" ref="AH21:AH29" si="1">Q22/1896653</f>
        <v>4.4815788655067638E-4</v>
      </c>
      <c r="AI21" s="252">
        <f t="shared" ref="AI21:AI29" si="2">(R22/39)</f>
        <v>0</v>
      </c>
      <c r="AJ21" s="252">
        <f t="shared" ref="AJ21:AJ29" si="3">S22/14</f>
        <v>0</v>
      </c>
      <c r="AK21" s="252">
        <f t="shared" si="0"/>
        <v>4.4815788655067638E-4</v>
      </c>
      <c r="AL21" s="262"/>
      <c r="AM21" s="251">
        <f t="shared" ref="AM21:AM29" si="4">IF(B22=1,AK21,0)</f>
        <v>0</v>
      </c>
      <c r="AN21" s="251">
        <f t="shared" ref="AN21:AN29" si="5">IF(B22=2,AK21,0)</f>
        <v>0</v>
      </c>
      <c r="AO21" s="251">
        <f t="shared" ref="AO21:AO29" si="6">IF(B22=3,AK21,0)</f>
        <v>4.4815788655067638E-4</v>
      </c>
      <c r="AP21" s="147"/>
      <c r="AQ21" s="147"/>
      <c r="AR21" s="147"/>
      <c r="AS21" s="147"/>
      <c r="AT21" s="147"/>
      <c r="AU21" s="147"/>
      <c r="AV21" s="147"/>
      <c r="AW21" s="147"/>
      <c r="AX21" s="147"/>
      <c r="AY21" s="147"/>
      <c r="AZ21" s="4"/>
      <c r="BD21" s="4"/>
      <c r="BE21" s="4"/>
      <c r="BF21" s="4"/>
      <c r="BG21" s="4"/>
      <c r="BJ21" s="4"/>
      <c r="BK21" s="4"/>
      <c r="BL21" s="4"/>
      <c r="BM21" s="4"/>
      <c r="BN21" s="4"/>
      <c r="BO21" s="4"/>
      <c r="BP21" s="4"/>
      <c r="BQ21" s="4"/>
      <c r="BR21" s="4"/>
      <c r="BS21" s="4"/>
      <c r="BT21" s="4"/>
      <c r="BU21" s="147"/>
      <c r="BV21" s="4"/>
      <c r="BW21" s="147"/>
      <c r="BX21" s="4"/>
      <c r="BY21" s="147"/>
    </row>
    <row r="22" spans="1:77" s="10" customFormat="1" ht="26.1" customHeight="1" x14ac:dyDescent="0.25">
      <c r="A22" s="624"/>
      <c r="B22" s="182">
        <v>3</v>
      </c>
      <c r="C22" s="595">
        <f>AK21</f>
        <v>4.4815788655067638E-4</v>
      </c>
      <c r="D22" s="242">
        <v>2</v>
      </c>
      <c r="E22" s="253" t="s">
        <v>880</v>
      </c>
      <c r="F22" s="254" t="s">
        <v>54</v>
      </c>
      <c r="G22" s="19"/>
      <c r="H22" s="250" t="s">
        <v>307</v>
      </c>
      <c r="I22" s="250">
        <v>140</v>
      </c>
      <c r="J22" s="255"/>
      <c r="K22" s="19">
        <v>1</v>
      </c>
      <c r="L22" s="19" t="s">
        <v>27</v>
      </c>
      <c r="M22" s="19"/>
      <c r="N22" s="256"/>
      <c r="O22" s="19">
        <v>2017</v>
      </c>
      <c r="P22" s="257">
        <v>42833</v>
      </c>
      <c r="Q22" s="255">
        <v>850</v>
      </c>
      <c r="R22" s="258">
        <v>0</v>
      </c>
      <c r="S22" s="416">
        <v>0</v>
      </c>
      <c r="T22" s="417" t="s">
        <v>902</v>
      </c>
      <c r="U22" s="260" t="s">
        <v>903</v>
      </c>
      <c r="V22" s="33"/>
      <c r="W22" s="18"/>
      <c r="X22" s="249"/>
      <c r="Y22" s="19"/>
      <c r="Z22" s="19"/>
      <c r="AA22" s="19"/>
      <c r="AB22" s="19"/>
      <c r="AC22" s="19"/>
      <c r="AD22" s="19"/>
      <c r="AE22" s="19"/>
      <c r="AH22" s="252">
        <f t="shared" si="1"/>
        <v>5.2724457241256045E-2</v>
      </c>
      <c r="AI22" s="252">
        <f t="shared" si="2"/>
        <v>0.51282051282051277</v>
      </c>
      <c r="AJ22" s="252">
        <f t="shared" si="3"/>
        <v>0</v>
      </c>
      <c r="AK22" s="252">
        <f t="shared" si="0"/>
        <v>0.56554497006176885</v>
      </c>
      <c r="AL22" s="262"/>
      <c r="AM22" s="251">
        <f t="shared" si="4"/>
        <v>0</v>
      </c>
      <c r="AN22" s="251">
        <f t="shared" si="5"/>
        <v>0.56554497006176885</v>
      </c>
      <c r="AO22" s="251">
        <f t="shared" si="6"/>
        <v>0</v>
      </c>
      <c r="AP22" s="147"/>
      <c r="AQ22" s="147"/>
      <c r="AR22" s="147"/>
      <c r="AS22" s="147"/>
      <c r="AT22" s="147"/>
      <c r="AU22" s="147"/>
      <c r="AV22" s="147"/>
      <c r="AW22" s="147"/>
      <c r="AX22" s="147"/>
      <c r="AY22" s="147"/>
      <c r="BE22" s="4"/>
      <c r="BF22" s="4"/>
      <c r="BG22" s="4"/>
      <c r="BJ22" s="4"/>
      <c r="BK22" s="4"/>
      <c r="BL22" s="4"/>
      <c r="BM22" s="4"/>
      <c r="BN22" s="4"/>
      <c r="BO22" s="4"/>
      <c r="BP22" s="4"/>
      <c r="BQ22" s="4"/>
      <c r="BR22" s="4"/>
      <c r="BS22" s="4"/>
      <c r="BT22" s="4"/>
      <c r="BU22" s="147"/>
      <c r="BV22" s="4"/>
      <c r="BW22" s="147"/>
      <c r="BX22" s="4"/>
      <c r="BY22" s="147"/>
    </row>
    <row r="23" spans="1:77" s="10" customFormat="1" ht="26.1" customHeight="1" x14ac:dyDescent="0.25">
      <c r="A23" s="626"/>
      <c r="B23" s="263">
        <v>2</v>
      </c>
      <c r="C23" s="595">
        <f>AK22</f>
        <v>0.56554497006176885</v>
      </c>
      <c r="D23" s="19">
        <v>1</v>
      </c>
      <c r="E23" s="243" t="s">
        <v>25</v>
      </c>
      <c r="F23" s="250" t="s">
        <v>26</v>
      </c>
      <c r="G23" s="250"/>
      <c r="H23" s="250"/>
      <c r="I23" s="250">
        <v>60</v>
      </c>
      <c r="J23" s="264"/>
      <c r="K23" s="250">
        <v>1</v>
      </c>
      <c r="L23" s="250" t="s">
        <v>27</v>
      </c>
      <c r="M23" s="250" t="s">
        <v>28</v>
      </c>
      <c r="N23" s="250"/>
      <c r="O23" s="250">
        <v>2017</v>
      </c>
      <c r="P23" s="257">
        <v>42916</v>
      </c>
      <c r="Q23" s="265">
        <v>100000</v>
      </c>
      <c r="R23" s="266">
        <v>20</v>
      </c>
      <c r="S23" s="250"/>
      <c r="T23" s="228" t="s">
        <v>856</v>
      </c>
      <c r="U23" s="267" t="s">
        <v>767</v>
      </c>
      <c r="V23" s="33"/>
      <c r="W23" s="18"/>
      <c r="X23" s="249" t="s">
        <v>601</v>
      </c>
      <c r="Y23" s="19">
        <v>16.41</v>
      </c>
      <c r="Z23" s="19">
        <v>1.19</v>
      </c>
      <c r="AA23" s="19"/>
      <c r="AB23" s="19"/>
      <c r="AC23" s="19">
        <v>1971</v>
      </c>
      <c r="AD23" s="19"/>
      <c r="AE23" s="19"/>
      <c r="AF23" s="10" t="s">
        <v>602</v>
      </c>
      <c r="AH23" s="252">
        <f>Q25/1896653</f>
        <v>0.10544891448251209</v>
      </c>
      <c r="AI23" s="252">
        <f>(R25/39)</f>
        <v>0</v>
      </c>
      <c r="AJ23" s="252">
        <f>S25/14</f>
        <v>0.14285714285714285</v>
      </c>
      <c r="AK23" s="252">
        <f t="shared" si="0"/>
        <v>0.24830605733965494</v>
      </c>
      <c r="AL23" s="262"/>
      <c r="AM23" s="251">
        <f>IF(B25=1,AK23,0)</f>
        <v>0</v>
      </c>
      <c r="AN23" s="251">
        <f>IF(B25=2,AK23,0)</f>
        <v>0.24830605733965494</v>
      </c>
      <c r="AO23" s="251">
        <f>IF(B25=3,AK23,0)</f>
        <v>0</v>
      </c>
      <c r="AP23" s="147"/>
      <c r="AQ23" s="147"/>
      <c r="AR23" s="147"/>
      <c r="AS23" s="147"/>
      <c r="AT23" s="147"/>
      <c r="AU23" s="147"/>
      <c r="AV23" s="147"/>
      <c r="AW23" s="147"/>
      <c r="AX23" s="147"/>
      <c r="AY23" s="147"/>
      <c r="BE23" s="4"/>
      <c r="BF23" s="4"/>
      <c r="BG23" s="4"/>
      <c r="BJ23" s="4"/>
      <c r="BK23" s="4"/>
      <c r="BL23" s="4"/>
      <c r="BM23" s="4"/>
      <c r="BN23" s="4"/>
      <c r="BO23" s="4"/>
      <c r="BP23" s="4"/>
      <c r="BQ23" s="4"/>
      <c r="BR23" s="4"/>
      <c r="BS23" s="4"/>
      <c r="BT23" s="4"/>
      <c r="BU23" s="147"/>
      <c r="BV23" s="4"/>
      <c r="BW23" s="147"/>
      <c r="BX23" s="4"/>
      <c r="BY23" s="147"/>
    </row>
    <row r="24" spans="1:77" s="10" customFormat="1" ht="26.1" customHeight="1" x14ac:dyDescent="0.25">
      <c r="A24" s="627"/>
      <c r="B24" s="263"/>
      <c r="C24" s="595"/>
      <c r="D24" s="19">
        <v>3</v>
      </c>
      <c r="E24" s="243" t="s">
        <v>878</v>
      </c>
      <c r="F24" s="250" t="s">
        <v>38</v>
      </c>
      <c r="G24" s="250"/>
      <c r="H24" s="250"/>
      <c r="I24" s="250"/>
      <c r="J24" s="264"/>
      <c r="K24" s="250"/>
      <c r="L24" s="250"/>
      <c r="M24" s="250"/>
      <c r="N24" s="250"/>
      <c r="O24" s="250">
        <v>2017</v>
      </c>
      <c r="P24" s="257" t="s">
        <v>1130</v>
      </c>
      <c r="Q24" s="265"/>
      <c r="R24" s="266"/>
      <c r="S24" s="250"/>
      <c r="T24" s="228" t="s">
        <v>1128</v>
      </c>
      <c r="U24" s="267" t="s">
        <v>1129</v>
      </c>
      <c r="V24" s="33"/>
      <c r="W24" s="18"/>
      <c r="X24" s="249"/>
      <c r="Y24" s="19"/>
      <c r="Z24" s="19"/>
      <c r="AA24" s="19"/>
      <c r="AB24" s="19"/>
      <c r="AC24" s="19"/>
      <c r="AD24" s="19"/>
      <c r="AE24" s="19"/>
      <c r="AH24" s="252"/>
      <c r="AI24" s="252"/>
      <c r="AJ24" s="252"/>
      <c r="AK24" s="252"/>
      <c r="AL24" s="262"/>
      <c r="AM24" s="251"/>
      <c r="AN24" s="251"/>
      <c r="AO24" s="251"/>
      <c r="AP24" s="147"/>
      <c r="AQ24" s="147"/>
      <c r="AR24" s="147"/>
      <c r="AS24" s="147"/>
      <c r="AT24" s="147"/>
      <c r="AU24" s="147"/>
      <c r="AV24" s="147"/>
      <c r="AW24" s="147"/>
      <c r="AX24" s="147"/>
      <c r="AY24" s="147"/>
      <c r="BE24" s="4"/>
      <c r="BF24" s="4"/>
      <c r="BG24" s="4"/>
      <c r="BJ24" s="4"/>
      <c r="BK24" s="4"/>
      <c r="BL24" s="4"/>
      <c r="BM24" s="4"/>
      <c r="BN24" s="4"/>
      <c r="BO24" s="4"/>
      <c r="BP24" s="4"/>
      <c r="BQ24" s="4"/>
      <c r="BR24" s="4"/>
      <c r="BS24" s="4"/>
      <c r="BT24" s="4"/>
      <c r="BU24" s="147"/>
      <c r="BV24" s="4"/>
      <c r="BW24" s="147"/>
      <c r="BX24" s="4"/>
      <c r="BY24" s="147"/>
    </row>
    <row r="25" spans="1:77" s="10" customFormat="1" ht="26.1" customHeight="1" x14ac:dyDescent="0.25">
      <c r="A25" s="626"/>
      <c r="B25" s="263">
        <v>2</v>
      </c>
      <c r="C25" s="595">
        <f>AK23</f>
        <v>0.24830605733965494</v>
      </c>
      <c r="D25" s="19">
        <v>1</v>
      </c>
      <c r="E25" s="243" t="s">
        <v>29</v>
      </c>
      <c r="F25" s="250" t="s">
        <v>30</v>
      </c>
      <c r="G25" s="250"/>
      <c r="H25" s="250"/>
      <c r="I25" s="250"/>
      <c r="J25" s="264"/>
      <c r="K25" s="250">
        <v>1</v>
      </c>
      <c r="L25" s="250" t="s">
        <v>27</v>
      </c>
      <c r="M25" s="250"/>
      <c r="N25" s="250"/>
      <c r="O25" s="250">
        <v>2017</v>
      </c>
      <c r="P25" s="257">
        <v>42806</v>
      </c>
      <c r="Q25" s="265">
        <v>200000</v>
      </c>
      <c r="R25" s="266"/>
      <c r="S25" s="250">
        <v>2</v>
      </c>
      <c r="T25" s="228" t="s">
        <v>31</v>
      </c>
      <c r="U25" s="267" t="s">
        <v>768</v>
      </c>
      <c r="V25" s="33"/>
      <c r="W25" s="18"/>
      <c r="X25" s="249"/>
      <c r="Y25" s="19"/>
      <c r="Z25" s="19"/>
      <c r="AA25" s="19"/>
      <c r="AB25" s="19"/>
      <c r="AC25" s="19"/>
      <c r="AD25" s="19"/>
      <c r="AE25" s="19"/>
      <c r="AH25" s="252">
        <f t="shared" si="1"/>
        <v>2.6362228620628023E-2</v>
      </c>
      <c r="AI25" s="252">
        <f t="shared" si="2"/>
        <v>0</v>
      </c>
      <c r="AJ25" s="252">
        <f t="shared" si="3"/>
        <v>0</v>
      </c>
      <c r="AK25" s="252">
        <f t="shared" si="0"/>
        <v>2.6362228620628023E-2</v>
      </c>
      <c r="AL25" s="262"/>
      <c r="AM25" s="251">
        <f t="shared" si="4"/>
        <v>0</v>
      </c>
      <c r="AN25" s="251">
        <f t="shared" si="5"/>
        <v>0</v>
      </c>
      <c r="AO25" s="251">
        <f t="shared" si="6"/>
        <v>2.6362228620628023E-2</v>
      </c>
      <c r="AP25" s="147"/>
      <c r="AQ25" s="147"/>
      <c r="AR25" s="147"/>
      <c r="AS25" s="147"/>
      <c r="AT25" s="147"/>
      <c r="AU25" s="147"/>
      <c r="AV25" s="147"/>
      <c r="AW25" s="147"/>
      <c r="AX25" s="147"/>
      <c r="AY25" s="147"/>
      <c r="BE25" s="4"/>
      <c r="BF25" s="4"/>
      <c r="BG25" s="4"/>
      <c r="BJ25" s="4"/>
      <c r="BK25" s="4"/>
      <c r="BL25" s="4"/>
      <c r="BM25" s="4"/>
      <c r="BN25" s="4"/>
      <c r="BO25" s="4"/>
      <c r="BP25" s="4"/>
      <c r="BQ25" s="4"/>
      <c r="BR25" s="4"/>
      <c r="BS25" s="4"/>
      <c r="BT25" s="4"/>
      <c r="BU25" s="147"/>
      <c r="BV25" s="4"/>
      <c r="BW25" s="147"/>
      <c r="BX25" s="4"/>
      <c r="BY25" s="147"/>
    </row>
    <row r="26" spans="1:77" s="10" customFormat="1" ht="26.1" customHeight="1" x14ac:dyDescent="0.25">
      <c r="A26" s="624"/>
      <c r="B26" s="263">
        <v>3</v>
      </c>
      <c r="C26" s="595">
        <f>AK25</f>
        <v>2.6362228620628023E-2</v>
      </c>
      <c r="D26" s="19">
        <v>1</v>
      </c>
      <c r="E26" s="243" t="s">
        <v>1030</v>
      </c>
      <c r="F26" s="250" t="s">
        <v>32</v>
      </c>
      <c r="G26" s="250"/>
      <c r="H26" s="250"/>
      <c r="I26" s="250"/>
      <c r="J26" s="264"/>
      <c r="K26" s="250">
        <v>2</v>
      </c>
      <c r="L26" s="250" t="s">
        <v>33</v>
      </c>
      <c r="M26" s="250" t="s">
        <v>34</v>
      </c>
      <c r="N26" s="250" t="s">
        <v>35</v>
      </c>
      <c r="O26" s="250">
        <v>2016</v>
      </c>
      <c r="P26" s="257">
        <v>42671</v>
      </c>
      <c r="Q26" s="265">
        <v>50000</v>
      </c>
      <c r="R26" s="266"/>
      <c r="S26" s="250"/>
      <c r="T26" s="228" t="s">
        <v>36</v>
      </c>
      <c r="U26" s="267" t="s">
        <v>769</v>
      </c>
      <c r="V26" s="33"/>
      <c r="W26" s="18"/>
      <c r="X26" s="249"/>
      <c r="Y26" s="19"/>
      <c r="Z26" s="19"/>
      <c r="AA26" s="19"/>
      <c r="AB26" s="19"/>
      <c r="AC26" s="19"/>
      <c r="AD26" s="19"/>
      <c r="AE26" s="19"/>
      <c r="AH26" s="252">
        <f t="shared" si="1"/>
        <v>0</v>
      </c>
      <c r="AI26" s="252">
        <f t="shared" si="2"/>
        <v>0</v>
      </c>
      <c r="AJ26" s="252">
        <f t="shared" si="3"/>
        <v>0</v>
      </c>
      <c r="AK26" s="252">
        <f t="shared" si="0"/>
        <v>0</v>
      </c>
      <c r="AL26" s="262"/>
      <c r="AM26" s="251">
        <f t="shared" si="4"/>
        <v>0</v>
      </c>
      <c r="AN26" s="251">
        <f t="shared" si="5"/>
        <v>0</v>
      </c>
      <c r="AO26" s="251">
        <f t="shared" si="6"/>
        <v>0</v>
      </c>
      <c r="AP26" s="147"/>
      <c r="AQ26" s="147"/>
      <c r="AR26" s="147"/>
      <c r="AS26" s="147"/>
      <c r="AT26" s="147"/>
      <c r="AU26" s="147"/>
      <c r="AV26" s="147"/>
      <c r="AW26" s="147"/>
      <c r="AX26" s="147"/>
      <c r="AY26" s="147"/>
      <c r="BE26" s="4"/>
      <c r="BF26" s="4"/>
      <c r="BG26" s="4"/>
      <c r="BJ26" s="4"/>
      <c r="BK26" s="4"/>
      <c r="BL26" s="4"/>
      <c r="BM26" s="4"/>
      <c r="BN26" s="4"/>
      <c r="BO26" s="4"/>
      <c r="BP26" s="4"/>
      <c r="BQ26" s="4"/>
      <c r="BR26" s="4"/>
      <c r="BS26" s="4"/>
      <c r="BT26" s="4"/>
      <c r="BU26" s="147"/>
      <c r="BV26" s="4"/>
      <c r="BW26" s="147"/>
      <c r="BX26" s="4"/>
      <c r="BY26" s="147"/>
    </row>
    <row r="27" spans="1:77" s="10" customFormat="1" ht="26.1" customHeight="1" x14ac:dyDescent="0.25">
      <c r="A27" s="627"/>
      <c r="B27" s="583"/>
      <c r="C27" s="595"/>
      <c r="D27" s="19">
        <v>1</v>
      </c>
      <c r="E27" s="268" t="s">
        <v>638</v>
      </c>
      <c r="F27" s="244" t="s">
        <v>606</v>
      </c>
      <c r="G27" s="269"/>
      <c r="H27" s="269"/>
      <c r="I27" s="269"/>
      <c r="J27" s="270">
        <v>414938</v>
      </c>
      <c r="K27" s="250">
        <v>1</v>
      </c>
      <c r="L27" s="250" t="s">
        <v>33</v>
      </c>
      <c r="M27" s="250" t="s">
        <v>73</v>
      </c>
      <c r="N27" s="250"/>
      <c r="O27" s="250">
        <v>2016</v>
      </c>
      <c r="P27" s="257">
        <v>42644</v>
      </c>
      <c r="Q27" s="269"/>
      <c r="R27" s="271"/>
      <c r="S27" s="272"/>
      <c r="T27" s="273" t="s">
        <v>639</v>
      </c>
      <c r="U27" s="418" t="s">
        <v>879</v>
      </c>
      <c r="V27" s="33"/>
      <c r="W27" s="18"/>
      <c r="X27" s="249"/>
      <c r="Y27" s="19"/>
      <c r="Z27" s="19"/>
      <c r="AA27" s="19"/>
      <c r="AB27" s="19"/>
      <c r="AC27" s="19"/>
      <c r="AD27" s="19"/>
      <c r="AE27" s="19"/>
      <c r="AH27" s="252">
        <f t="shared" si="1"/>
        <v>0.42179565793004836</v>
      </c>
      <c r="AI27" s="252">
        <f t="shared" si="2"/>
        <v>0</v>
      </c>
      <c r="AJ27" s="252">
        <f t="shared" si="3"/>
        <v>0</v>
      </c>
      <c r="AK27" s="252">
        <f t="shared" si="0"/>
        <v>0.42179565793004836</v>
      </c>
      <c r="AL27" s="262"/>
      <c r="AM27" s="251">
        <f t="shared" si="4"/>
        <v>0</v>
      </c>
      <c r="AN27" s="251">
        <f t="shared" si="5"/>
        <v>0.42179565793004836</v>
      </c>
      <c r="AO27" s="251">
        <f t="shared" si="6"/>
        <v>0</v>
      </c>
      <c r="AP27" s="147"/>
      <c r="AQ27" s="147"/>
      <c r="AR27" s="147"/>
      <c r="AS27" s="147"/>
      <c r="AT27" s="147"/>
      <c r="AU27" s="147"/>
      <c r="AV27" s="147"/>
      <c r="AW27" s="147"/>
      <c r="AX27" s="147"/>
      <c r="AY27" s="147"/>
      <c r="BE27" s="4"/>
      <c r="BF27" s="4"/>
      <c r="BG27" s="4"/>
      <c r="BJ27" s="4"/>
      <c r="BK27" s="4"/>
      <c r="BL27" s="4"/>
      <c r="BM27" s="4"/>
      <c r="BN27" s="4"/>
      <c r="BO27" s="4"/>
      <c r="BP27" s="4"/>
      <c r="BQ27" s="4"/>
      <c r="BR27" s="4"/>
      <c r="BS27" s="4"/>
      <c r="BT27" s="4"/>
      <c r="BU27" s="147"/>
      <c r="BV27" s="4"/>
      <c r="BW27" s="147"/>
      <c r="BX27" s="4"/>
      <c r="BY27" s="147"/>
    </row>
    <row r="28" spans="1:77" s="10" customFormat="1" ht="26.1" customHeight="1" x14ac:dyDescent="0.25">
      <c r="A28" s="626"/>
      <c r="B28" s="182">
        <v>2</v>
      </c>
      <c r="C28" s="595">
        <f>AK27</f>
        <v>0.42179565793004836</v>
      </c>
      <c r="D28" s="19">
        <v>1</v>
      </c>
      <c r="E28" s="243" t="s">
        <v>37</v>
      </c>
      <c r="F28" s="250" t="s">
        <v>26</v>
      </c>
      <c r="G28" s="250"/>
      <c r="H28" s="250"/>
      <c r="I28" s="250"/>
      <c r="J28" s="264"/>
      <c r="K28" s="250">
        <v>1</v>
      </c>
      <c r="L28" s="250" t="s">
        <v>38</v>
      </c>
      <c r="M28" s="250" t="s">
        <v>38</v>
      </c>
      <c r="N28" s="250" t="s">
        <v>35</v>
      </c>
      <c r="O28" s="250">
        <v>2016</v>
      </c>
      <c r="P28" s="257">
        <v>42609</v>
      </c>
      <c r="Q28" s="265">
        <v>800000</v>
      </c>
      <c r="R28" s="266"/>
      <c r="S28" s="250"/>
      <c r="T28" s="228" t="s">
        <v>39</v>
      </c>
      <c r="U28" s="267" t="s">
        <v>770</v>
      </c>
      <c r="V28" s="33"/>
      <c r="W28" s="18"/>
      <c r="X28" s="249" t="str">
        <f>F29</f>
        <v>Al</v>
      </c>
      <c r="Y28" s="19"/>
      <c r="Z28" s="19"/>
      <c r="AA28" s="19"/>
      <c r="AB28" s="19"/>
      <c r="AC28" s="19"/>
      <c r="AD28" s="19"/>
      <c r="AE28" s="19"/>
      <c r="AH28" s="252">
        <f t="shared" si="1"/>
        <v>1.0544891448251208</v>
      </c>
      <c r="AI28" s="252">
        <f t="shared" si="2"/>
        <v>0</v>
      </c>
      <c r="AJ28" s="252">
        <f t="shared" si="3"/>
        <v>0</v>
      </c>
      <c r="AK28" s="252">
        <f t="shared" si="0"/>
        <v>1.0544891448251208</v>
      </c>
      <c r="AL28" s="262"/>
      <c r="AM28" s="251">
        <f t="shared" si="4"/>
        <v>1.0544891448251208</v>
      </c>
      <c r="AN28" s="251">
        <f t="shared" si="5"/>
        <v>0</v>
      </c>
      <c r="AO28" s="251">
        <f t="shared" si="6"/>
        <v>0</v>
      </c>
      <c r="AP28" s="147"/>
      <c r="AQ28" s="147"/>
      <c r="AR28" s="147"/>
      <c r="AS28" s="147"/>
      <c r="AT28" s="147"/>
      <c r="AU28" s="147"/>
      <c r="AV28" s="147"/>
      <c r="AW28" s="147"/>
      <c r="AX28" s="147"/>
      <c r="AY28" s="147"/>
      <c r="BE28" s="4"/>
      <c r="BF28" s="4"/>
      <c r="BG28" s="4"/>
      <c r="BJ28" s="4"/>
      <c r="BK28" s="4"/>
      <c r="BL28" s="4"/>
      <c r="BM28" s="4"/>
      <c r="BN28" s="4"/>
      <c r="BO28" s="4"/>
      <c r="BP28" s="4"/>
      <c r="BQ28" s="4"/>
      <c r="BR28" s="4"/>
      <c r="BS28" s="4"/>
      <c r="BT28" s="4"/>
      <c r="BU28" s="147"/>
      <c r="BV28" s="4"/>
      <c r="BW28" s="147"/>
      <c r="BX28" s="4"/>
      <c r="BY28" s="147"/>
    </row>
    <row r="29" spans="1:77" s="10" customFormat="1" ht="26.1" customHeight="1" x14ac:dyDescent="0.25">
      <c r="A29" s="629"/>
      <c r="B29" s="263">
        <v>1</v>
      </c>
      <c r="C29" s="595">
        <f>AK28</f>
        <v>1.0544891448251208</v>
      </c>
      <c r="D29" s="19">
        <v>4</v>
      </c>
      <c r="E29" s="243" t="s">
        <v>40</v>
      </c>
      <c r="F29" s="250" t="s">
        <v>41</v>
      </c>
      <c r="G29" s="250"/>
      <c r="H29" s="250"/>
      <c r="I29" s="250"/>
      <c r="J29" s="264"/>
      <c r="K29" s="250">
        <v>1</v>
      </c>
      <c r="L29" s="250" t="s">
        <v>27</v>
      </c>
      <c r="M29" s="250" t="s">
        <v>28</v>
      </c>
      <c r="N29" s="250" t="s">
        <v>35</v>
      </c>
      <c r="O29" s="250">
        <v>2016</v>
      </c>
      <c r="P29" s="257">
        <v>42592</v>
      </c>
      <c r="Q29" s="265">
        <v>2000000</v>
      </c>
      <c r="R29" s="266"/>
      <c r="S29" s="250"/>
      <c r="T29" s="228" t="s">
        <v>42</v>
      </c>
      <c r="U29" s="267" t="s">
        <v>771</v>
      </c>
      <c r="V29" s="33"/>
      <c r="W29" s="18"/>
      <c r="X29" s="249"/>
      <c r="Y29" s="19"/>
      <c r="Z29" s="19"/>
      <c r="AA29" s="19"/>
      <c r="AB29" s="19"/>
      <c r="AC29" s="19"/>
      <c r="AD29" s="19"/>
      <c r="AE29" s="19"/>
      <c r="AH29" s="252">
        <f t="shared" si="1"/>
        <v>0</v>
      </c>
      <c r="AI29" s="252">
        <f t="shared" si="2"/>
        <v>0</v>
      </c>
      <c r="AJ29" s="252">
        <f t="shared" si="3"/>
        <v>8.2142857142857135</v>
      </c>
      <c r="AK29" s="252">
        <f t="shared" si="0"/>
        <v>8.2142857142857135</v>
      </c>
      <c r="AL29" s="262"/>
      <c r="AM29" s="251">
        <f t="shared" si="4"/>
        <v>8.2142857142857135</v>
      </c>
      <c r="AN29" s="251">
        <f t="shared" si="5"/>
        <v>0</v>
      </c>
      <c r="AO29" s="251">
        <f t="shared" si="6"/>
        <v>0</v>
      </c>
      <c r="AP29" s="147"/>
      <c r="AQ29" s="147"/>
      <c r="AR29" s="147"/>
      <c r="AS29" s="147"/>
      <c r="AT29" s="147"/>
      <c r="AU29" s="147"/>
      <c r="AV29" s="147"/>
      <c r="AW29" s="147"/>
      <c r="AX29" s="147"/>
      <c r="AY29" s="147"/>
      <c r="BE29" s="4"/>
      <c r="BF29" s="4"/>
      <c r="BG29" s="4"/>
      <c r="BJ29" s="4"/>
      <c r="BK29" s="4"/>
      <c r="BL29" s="4"/>
      <c r="BM29" s="4"/>
      <c r="BN29" s="4"/>
      <c r="BO29" s="4"/>
      <c r="BP29" s="4"/>
      <c r="BQ29" s="4"/>
      <c r="BR29" s="4"/>
      <c r="BS29" s="4"/>
      <c r="BT29" s="4"/>
      <c r="BU29" s="147"/>
      <c r="BV29" s="4"/>
      <c r="BW29" s="147"/>
      <c r="BX29" s="4"/>
      <c r="BY29" s="147"/>
    </row>
    <row r="30" spans="1:77" s="10" customFormat="1" ht="26.1" customHeight="1" x14ac:dyDescent="0.25">
      <c r="A30" s="629"/>
      <c r="B30" s="182">
        <v>1</v>
      </c>
      <c r="C30" s="595">
        <f>AK29</f>
        <v>8.2142857142857135</v>
      </c>
      <c r="D30" s="19">
        <v>1</v>
      </c>
      <c r="E30" s="253" t="s">
        <v>659</v>
      </c>
      <c r="F30" s="254" t="s">
        <v>731</v>
      </c>
      <c r="G30" s="19"/>
      <c r="H30" s="19"/>
      <c r="I30" s="19">
        <v>60</v>
      </c>
      <c r="J30" s="69"/>
      <c r="K30" s="250"/>
      <c r="L30" s="250"/>
      <c r="M30" s="250"/>
      <c r="N30" s="250"/>
      <c r="O30" s="19">
        <v>2015</v>
      </c>
      <c r="P30" s="73">
        <v>42329</v>
      </c>
      <c r="Q30" s="69"/>
      <c r="R30" s="274"/>
      <c r="S30" s="274">
        <v>115</v>
      </c>
      <c r="T30" s="228" t="s">
        <v>1048</v>
      </c>
      <c r="U30" s="267" t="s">
        <v>904</v>
      </c>
      <c r="V30" s="33"/>
      <c r="W30" s="18" t="s">
        <v>1073</v>
      </c>
      <c r="X30" s="249" t="s">
        <v>1074</v>
      </c>
      <c r="Y30" s="19">
        <v>5.9</v>
      </c>
      <c r="Z30" s="19">
        <v>2.1</v>
      </c>
      <c r="AA30" s="19"/>
      <c r="AB30" s="19"/>
      <c r="AC30" s="19">
        <v>2003</v>
      </c>
      <c r="AD30" s="19">
        <v>15.6</v>
      </c>
      <c r="AE30" s="19"/>
      <c r="AH30" s="252"/>
      <c r="AI30" s="252"/>
      <c r="AJ30" s="252"/>
      <c r="AK30" s="252"/>
      <c r="AL30" s="262"/>
      <c r="AM30" s="251"/>
      <c r="AN30" s="251"/>
      <c r="AO30" s="251"/>
      <c r="AP30" s="147"/>
      <c r="AQ30" s="147"/>
      <c r="AR30" s="147"/>
      <c r="AS30" s="147"/>
      <c r="AT30" s="147"/>
      <c r="AU30" s="147"/>
      <c r="AV30" s="147"/>
      <c r="AW30" s="147"/>
      <c r="AX30" s="147"/>
      <c r="AY30" s="147"/>
      <c r="BE30" s="4"/>
      <c r="BF30" s="4"/>
      <c r="BG30" s="4"/>
      <c r="BJ30" s="4"/>
      <c r="BK30" s="4"/>
      <c r="BL30" s="4"/>
      <c r="BM30" s="4"/>
      <c r="BN30" s="4"/>
      <c r="BO30" s="4"/>
      <c r="BP30" s="4"/>
      <c r="BQ30" s="4"/>
      <c r="BR30" s="4"/>
      <c r="BS30" s="4"/>
      <c r="BT30" s="4"/>
      <c r="BU30" s="147"/>
      <c r="BV30" s="4"/>
      <c r="BW30" s="147"/>
      <c r="BX30" s="4"/>
      <c r="BY30" s="147"/>
    </row>
    <row r="31" spans="1:77" s="10" customFormat="1" ht="26.1" customHeight="1" x14ac:dyDescent="0.25">
      <c r="A31" s="630"/>
      <c r="B31" s="182"/>
      <c r="C31" s="595"/>
      <c r="D31" s="19">
        <v>3</v>
      </c>
      <c r="E31" s="253" t="s">
        <v>1075</v>
      </c>
      <c r="F31" s="254" t="s">
        <v>1071</v>
      </c>
      <c r="G31" s="19"/>
      <c r="H31" s="19" t="s">
        <v>78</v>
      </c>
      <c r="I31" s="19"/>
      <c r="J31" s="69"/>
      <c r="K31" s="250">
        <v>2</v>
      </c>
      <c r="L31" s="250" t="s">
        <v>27</v>
      </c>
      <c r="M31" s="250"/>
      <c r="N31" s="250"/>
      <c r="O31" s="19">
        <v>2015</v>
      </c>
      <c r="P31" s="285"/>
      <c r="Q31" s="69"/>
      <c r="R31" s="274"/>
      <c r="S31" s="27"/>
      <c r="T31" s="228" t="s">
        <v>1070</v>
      </c>
      <c r="U31" s="267" t="s">
        <v>1072</v>
      </c>
      <c r="V31" s="33"/>
      <c r="W31" s="18"/>
      <c r="X31" s="249" t="str">
        <f>F32</f>
        <v>Fe</v>
      </c>
      <c r="Y31" s="19"/>
      <c r="Z31" s="19"/>
      <c r="AA31" s="19"/>
      <c r="AB31" s="19"/>
      <c r="AC31" s="19"/>
      <c r="AD31" s="19"/>
      <c r="AE31" s="19"/>
      <c r="AH31" s="252">
        <f t="shared" ref="AH31:AH56" si="7">Q32/1896653</f>
        <v>23.726005758565218</v>
      </c>
      <c r="AI31" s="252">
        <f>(R32/39)</f>
        <v>16.333333333333332</v>
      </c>
      <c r="AJ31" s="252">
        <f>S32/14</f>
        <v>1.3571428571428572</v>
      </c>
      <c r="AK31" s="252">
        <f t="shared" si="0"/>
        <v>41.416481949041405</v>
      </c>
      <c r="AL31" s="262"/>
      <c r="AM31" s="251">
        <f>IF(B32=1,AK31,0)</f>
        <v>41.416481949041405</v>
      </c>
      <c r="AN31" s="251">
        <f>IF(B32=2,AK31,0)</f>
        <v>0</v>
      </c>
      <c r="AO31" s="251">
        <f>IF(B32=3,AK31,0)</f>
        <v>0</v>
      </c>
      <c r="AP31" s="147"/>
      <c r="AQ31" s="147"/>
      <c r="AR31" s="147"/>
      <c r="AS31" s="147"/>
      <c r="AT31" s="147"/>
      <c r="AU31" s="147"/>
      <c r="AV31" s="147"/>
      <c r="AW31" s="147"/>
      <c r="AX31" s="147"/>
      <c r="AY31" s="147"/>
      <c r="BE31" s="4"/>
      <c r="BF31" s="4"/>
      <c r="BG31" s="4"/>
      <c r="BJ31" s="4"/>
      <c r="BK31" s="4"/>
      <c r="BL31" s="4"/>
      <c r="BM31" s="4"/>
      <c r="BN31" s="4"/>
      <c r="BO31" s="4"/>
      <c r="BP31" s="4"/>
      <c r="BQ31" s="4"/>
      <c r="BR31" s="4"/>
      <c r="BS31" s="4"/>
      <c r="BT31" s="4"/>
      <c r="BU31" s="147"/>
      <c r="BV31" s="4"/>
      <c r="BW31" s="147"/>
      <c r="BX31" s="4"/>
      <c r="BY31" s="147"/>
    </row>
    <row r="32" spans="1:77" s="10" customFormat="1" ht="26.1" customHeight="1" x14ac:dyDescent="0.25">
      <c r="A32" s="629"/>
      <c r="B32" s="263">
        <v>1</v>
      </c>
      <c r="C32" s="595">
        <f>AK31</f>
        <v>41.416481949041405</v>
      </c>
      <c r="D32" s="19">
        <v>1</v>
      </c>
      <c r="E32" s="243" t="s">
        <v>776</v>
      </c>
      <c r="F32" s="250" t="s">
        <v>43</v>
      </c>
      <c r="G32" s="250" t="s">
        <v>44</v>
      </c>
      <c r="H32" s="250" t="s">
        <v>45</v>
      </c>
      <c r="I32" s="250">
        <v>90</v>
      </c>
      <c r="J32" s="264">
        <v>55000000</v>
      </c>
      <c r="K32" s="250">
        <v>1</v>
      </c>
      <c r="L32" s="250" t="s">
        <v>27</v>
      </c>
      <c r="M32" s="468" t="s">
        <v>34</v>
      </c>
      <c r="N32" s="250" t="s">
        <v>35</v>
      </c>
      <c r="O32" s="250">
        <v>2015</v>
      </c>
      <c r="P32" s="257">
        <v>42313</v>
      </c>
      <c r="Q32" s="265">
        <v>45000000</v>
      </c>
      <c r="R32" s="266">
        <v>637</v>
      </c>
      <c r="S32" s="250">
        <v>19</v>
      </c>
      <c r="T32" s="228" t="s">
        <v>857</v>
      </c>
      <c r="U32" s="267" t="s">
        <v>772</v>
      </c>
      <c r="V32" s="33"/>
      <c r="W32" s="18"/>
      <c r="X32" s="249" t="str">
        <f>F33</f>
        <v>Au</v>
      </c>
      <c r="Y32" s="19"/>
      <c r="Z32" s="19"/>
      <c r="AA32" s="19"/>
      <c r="AB32" s="19"/>
      <c r="AC32" s="19"/>
      <c r="AD32" s="19"/>
      <c r="AE32" s="19"/>
      <c r="AH32" s="252">
        <f t="shared" si="7"/>
        <v>5.9875106305686907E-3</v>
      </c>
      <c r="AI32" s="252">
        <f>(R33/39)</f>
        <v>0</v>
      </c>
      <c r="AJ32" s="252">
        <f>S33/14</f>
        <v>0</v>
      </c>
      <c r="AK32" s="252">
        <f t="shared" si="0"/>
        <v>5.9875106305686907E-3</v>
      </c>
      <c r="AL32" s="262"/>
      <c r="AM32" s="251">
        <f>IF(B33=1,AK32,0)</f>
        <v>0</v>
      </c>
      <c r="AN32" s="251">
        <f>IF(B33=2,AK32,0)</f>
        <v>0</v>
      </c>
      <c r="AO32" s="251">
        <f>IF(B33=3,AK32,0)</f>
        <v>0</v>
      </c>
      <c r="AP32" s="147"/>
      <c r="AQ32" s="147"/>
      <c r="AR32" s="147"/>
      <c r="AS32" s="147"/>
      <c r="AT32" s="147"/>
      <c r="AU32" s="147"/>
      <c r="AV32" s="147"/>
      <c r="AW32" s="147"/>
      <c r="AX32" s="147"/>
      <c r="AY32" s="147"/>
      <c r="BE32" s="4"/>
      <c r="BF32" s="4"/>
      <c r="BG32" s="4"/>
      <c r="BJ32" s="4"/>
      <c r="BK32" s="4"/>
      <c r="BL32" s="4"/>
      <c r="BM32" s="4"/>
      <c r="BN32" s="4"/>
      <c r="BO32" s="4"/>
      <c r="BP32" s="4"/>
      <c r="BQ32" s="4"/>
      <c r="BR32" s="4"/>
      <c r="BS32" s="4"/>
      <c r="BT32" s="4"/>
      <c r="BU32" s="147"/>
      <c r="BV32" s="4"/>
      <c r="BW32" s="147"/>
      <c r="BX32" s="4"/>
      <c r="BY32" s="147"/>
    </row>
    <row r="33" spans="1:77" s="10" customFormat="1" ht="26.1" customHeight="1" x14ac:dyDescent="0.25">
      <c r="A33" s="631"/>
      <c r="B33" s="182"/>
      <c r="C33" s="595"/>
      <c r="D33" s="19">
        <v>1</v>
      </c>
      <c r="E33" s="438" t="s">
        <v>46</v>
      </c>
      <c r="F33" s="250" t="s">
        <v>47</v>
      </c>
      <c r="G33" s="250" t="s">
        <v>48</v>
      </c>
      <c r="H33" s="250" t="s">
        <v>48</v>
      </c>
      <c r="I33" s="250"/>
      <c r="J33" s="264"/>
      <c r="K33" s="250">
        <v>3</v>
      </c>
      <c r="L33" s="250" t="s">
        <v>33</v>
      </c>
      <c r="M33" s="250" t="s">
        <v>34</v>
      </c>
      <c r="N33" s="250" t="s">
        <v>35</v>
      </c>
      <c r="O33" s="250">
        <v>2015</v>
      </c>
      <c r="P33" s="275">
        <v>42221</v>
      </c>
      <c r="Q33" s="265">
        <v>11356.23</v>
      </c>
      <c r="R33" s="266"/>
      <c r="S33" s="250"/>
      <c r="T33" s="228" t="s">
        <v>773</v>
      </c>
      <c r="U33" s="267" t="s">
        <v>774</v>
      </c>
      <c r="V33" s="33"/>
      <c r="W33" s="18"/>
      <c r="X33" s="249" t="str">
        <f>F34</f>
        <v>Au</v>
      </c>
      <c r="Y33" s="19"/>
      <c r="Z33" s="19"/>
      <c r="AA33" s="19"/>
      <c r="AB33" s="19"/>
      <c r="AC33" s="19"/>
      <c r="AD33" s="19"/>
      <c r="AE33" s="19"/>
      <c r="AH33" s="252">
        <f t="shared" si="7"/>
        <v>1.2653869737901449E-4</v>
      </c>
      <c r="AI33" s="252">
        <f>(R34/39)</f>
        <v>2.564102564102564E-2</v>
      </c>
      <c r="AJ33" s="252">
        <f>S34/14</f>
        <v>0</v>
      </c>
      <c r="AK33" s="252">
        <f t="shared" si="0"/>
        <v>2.5767564338404655E-2</v>
      </c>
      <c r="AL33" s="262"/>
      <c r="AM33" s="251">
        <f>IF(B34=1,AK33,0)</f>
        <v>0</v>
      </c>
      <c r="AN33" s="251">
        <f>IF(B34=2,AK33,0)</f>
        <v>0</v>
      </c>
      <c r="AO33" s="251">
        <f>IF(B34=3,AK33,0)</f>
        <v>0</v>
      </c>
      <c r="AP33" s="147"/>
      <c r="AQ33" s="147"/>
      <c r="AR33" s="147"/>
      <c r="AS33" s="147"/>
      <c r="AT33" s="147"/>
      <c r="AU33" s="147"/>
      <c r="AV33" s="147"/>
      <c r="AW33" s="147"/>
      <c r="AX33" s="147"/>
      <c r="AY33" s="147"/>
      <c r="BE33" s="4"/>
      <c r="BF33" s="4"/>
      <c r="BG33" s="4"/>
      <c r="BJ33" s="4"/>
      <c r="BK33" s="4"/>
      <c r="BL33" s="4"/>
      <c r="BM33" s="4"/>
      <c r="BN33" s="4"/>
      <c r="BO33" s="4"/>
      <c r="BP33" s="4"/>
      <c r="BQ33" s="4"/>
      <c r="BR33" s="4"/>
      <c r="BS33" s="4"/>
      <c r="BT33" s="4"/>
      <c r="BU33" s="147"/>
      <c r="BV33" s="4"/>
      <c r="BW33" s="147"/>
      <c r="BX33" s="4"/>
      <c r="BY33" s="147"/>
    </row>
    <row r="34" spans="1:77" s="10" customFormat="1" ht="26.1" customHeight="1" x14ac:dyDescent="0.25">
      <c r="A34" s="631"/>
      <c r="B34" s="182"/>
      <c r="C34" s="595"/>
      <c r="D34" s="19">
        <v>2</v>
      </c>
      <c r="E34" s="438" t="s">
        <v>49</v>
      </c>
      <c r="F34" s="250" t="s">
        <v>47</v>
      </c>
      <c r="G34" s="250"/>
      <c r="H34" s="250"/>
      <c r="I34" s="250"/>
      <c r="J34" s="264"/>
      <c r="K34" s="250">
        <v>2</v>
      </c>
      <c r="L34" s="250" t="s">
        <v>27</v>
      </c>
      <c r="M34" s="250" t="s">
        <v>34</v>
      </c>
      <c r="N34" s="250" t="s">
        <v>35</v>
      </c>
      <c r="O34" s="250">
        <v>2015</v>
      </c>
      <c r="P34" s="257">
        <v>42180</v>
      </c>
      <c r="Q34" s="265">
        <v>240</v>
      </c>
      <c r="R34" s="266">
        <v>1</v>
      </c>
      <c r="S34" s="250"/>
      <c r="T34" s="228" t="s">
        <v>775</v>
      </c>
      <c r="U34" s="267" t="s">
        <v>50</v>
      </c>
      <c r="V34" s="33"/>
      <c r="W34" s="18"/>
      <c r="X34" s="249"/>
      <c r="Y34" s="19"/>
      <c r="Z34" s="19"/>
      <c r="AA34" s="19"/>
      <c r="AB34" s="19"/>
      <c r="AC34" s="19"/>
      <c r="AD34" s="19"/>
      <c r="AE34" s="19"/>
      <c r="AH34" s="252">
        <f t="shared" si="7"/>
        <v>1.0544891448251209E-3</v>
      </c>
      <c r="AI34" s="252"/>
      <c r="AJ34" s="252"/>
      <c r="AK34" s="252"/>
      <c r="AL34" s="262"/>
      <c r="AM34" s="251"/>
      <c r="AN34" s="251"/>
      <c r="AO34" s="251"/>
      <c r="AP34" s="147"/>
      <c r="AQ34" s="147"/>
      <c r="AR34" s="147"/>
      <c r="AS34" s="147"/>
      <c r="AT34" s="147"/>
      <c r="AU34" s="147"/>
      <c r="AV34" s="147"/>
      <c r="AW34" s="147"/>
      <c r="AX34" s="147"/>
      <c r="AY34" s="147"/>
      <c r="BE34" s="4"/>
      <c r="BF34" s="4"/>
      <c r="BG34" s="4"/>
      <c r="BJ34" s="4"/>
      <c r="BK34" s="4"/>
      <c r="BL34" s="4"/>
      <c r="BM34" s="4"/>
      <c r="BN34" s="4"/>
      <c r="BO34" s="4"/>
      <c r="BP34" s="4"/>
      <c r="BQ34" s="4"/>
      <c r="BR34" s="4"/>
      <c r="BS34" s="4"/>
      <c r="BT34" s="4"/>
      <c r="BU34" s="147"/>
      <c r="BV34" s="4"/>
      <c r="BW34" s="147"/>
      <c r="BX34" s="4"/>
      <c r="BY34" s="147"/>
    </row>
    <row r="35" spans="1:77" s="10" customFormat="1" ht="26.1" customHeight="1" x14ac:dyDescent="0.25">
      <c r="A35" s="624"/>
      <c r="B35" s="182">
        <v>3</v>
      </c>
      <c r="C35" s="595"/>
      <c r="D35" s="19">
        <v>3</v>
      </c>
      <c r="E35" s="438" t="s">
        <v>1087</v>
      </c>
      <c r="F35" s="250" t="s">
        <v>435</v>
      </c>
      <c r="G35" s="250"/>
      <c r="H35" s="250"/>
      <c r="I35" s="250"/>
      <c r="J35" s="264"/>
      <c r="K35" s="250">
        <v>1</v>
      </c>
      <c r="L35" s="250" t="s">
        <v>27</v>
      </c>
      <c r="M35" s="250"/>
      <c r="N35" s="250"/>
      <c r="O35" s="250">
        <v>2015</v>
      </c>
      <c r="P35" s="257" t="s">
        <v>1086</v>
      </c>
      <c r="Q35" s="265">
        <v>2000</v>
      </c>
      <c r="R35" s="266"/>
      <c r="S35" s="250"/>
      <c r="T35" s="617" t="s">
        <v>1088</v>
      </c>
      <c r="U35" s="267" t="s">
        <v>1089</v>
      </c>
      <c r="V35" s="33"/>
      <c r="W35" s="18"/>
      <c r="X35" s="249" t="str">
        <f>F36</f>
        <v xml:space="preserve">NI </v>
      </c>
      <c r="Y35" s="19"/>
      <c r="Z35" s="19"/>
      <c r="AA35" s="19"/>
      <c r="AB35" s="19"/>
      <c r="AC35" s="19"/>
      <c r="AD35" s="19"/>
      <c r="AE35" s="19"/>
      <c r="AH35" s="252">
        <f t="shared" si="7"/>
        <v>0</v>
      </c>
      <c r="AI35" s="252">
        <f t="shared" ref="AI35:AI56" si="8">(R36/39)</f>
        <v>0</v>
      </c>
      <c r="AJ35" s="252">
        <f>S36/14</f>
        <v>0</v>
      </c>
      <c r="AK35" s="252">
        <f t="shared" si="0"/>
        <v>0</v>
      </c>
      <c r="AL35" s="262"/>
      <c r="AM35" s="251">
        <f t="shared" ref="AM35:AM40" si="9">IF(B36=1,AK35,0)</f>
        <v>0</v>
      </c>
      <c r="AN35" s="251">
        <f t="shared" ref="AN35:AN40" si="10">IF(B36=2,AK35,0)</f>
        <v>0</v>
      </c>
      <c r="AO35" s="251">
        <f>IF(B36=3,AK35,0)</f>
        <v>0</v>
      </c>
      <c r="AP35" s="147"/>
      <c r="AQ35" s="147"/>
      <c r="AR35" s="147"/>
      <c r="AS35" s="147"/>
      <c r="AT35" s="147"/>
      <c r="AU35" s="147"/>
      <c r="AV35" s="147"/>
      <c r="AW35" s="147"/>
      <c r="AX35" s="147"/>
      <c r="AY35" s="147"/>
      <c r="BE35" s="4"/>
      <c r="BF35" s="4"/>
      <c r="BG35" s="4"/>
      <c r="BJ35" s="4"/>
      <c r="BK35" s="4"/>
      <c r="BL35" s="4"/>
      <c r="BM35" s="4"/>
      <c r="BN35" s="4"/>
      <c r="BO35" s="4"/>
      <c r="BP35" s="4"/>
      <c r="BQ35" s="4"/>
      <c r="BR35" s="4"/>
      <c r="BS35" s="4"/>
      <c r="BT35" s="4"/>
      <c r="BU35" s="147"/>
      <c r="BV35" s="4"/>
      <c r="BW35" s="147"/>
      <c r="BX35" s="4"/>
      <c r="BY35" s="147"/>
    </row>
    <row r="36" spans="1:77" s="10" customFormat="1" ht="26.1" customHeight="1" x14ac:dyDescent="0.25">
      <c r="A36" s="629"/>
      <c r="B36" s="182">
        <v>1</v>
      </c>
      <c r="C36" s="595"/>
      <c r="D36" s="19">
        <v>1</v>
      </c>
      <c r="E36" s="243" t="s">
        <v>777</v>
      </c>
      <c r="F36" s="250" t="s">
        <v>634</v>
      </c>
      <c r="G36" s="250"/>
      <c r="H36" s="250"/>
      <c r="I36" s="250"/>
      <c r="J36" s="264"/>
      <c r="K36" s="250">
        <v>1</v>
      </c>
      <c r="L36" s="250" t="s">
        <v>27</v>
      </c>
      <c r="M36" s="250" t="s">
        <v>73</v>
      </c>
      <c r="N36" s="250"/>
      <c r="O36" s="250">
        <v>2014</v>
      </c>
      <c r="P36" s="257" t="s">
        <v>778</v>
      </c>
      <c r="Q36" s="265"/>
      <c r="R36" s="266"/>
      <c r="S36" s="250"/>
      <c r="T36" s="228" t="s">
        <v>905</v>
      </c>
      <c r="U36" s="267" t="s">
        <v>875</v>
      </c>
      <c r="V36" s="33"/>
      <c r="W36" s="18"/>
      <c r="X36" s="249" t="str">
        <f>F37</f>
        <v>Fe</v>
      </c>
      <c r="Y36" s="19"/>
      <c r="Z36" s="19"/>
      <c r="AA36" s="19"/>
      <c r="AB36" s="19"/>
      <c r="AC36" s="19"/>
      <c r="AD36" s="19"/>
      <c r="AE36" s="19"/>
      <c r="AH36" s="252">
        <f t="shared" si="7"/>
        <v>0</v>
      </c>
      <c r="AI36" s="252">
        <f t="shared" si="8"/>
        <v>0</v>
      </c>
      <c r="AJ36" s="252">
        <f>S37/14</f>
        <v>0.21428571428571427</v>
      </c>
      <c r="AK36" s="252">
        <f t="shared" si="0"/>
        <v>0.21428571428571427</v>
      </c>
      <c r="AL36" s="262"/>
      <c r="AM36" s="251">
        <f t="shared" si="9"/>
        <v>0</v>
      </c>
      <c r="AN36" s="251">
        <f t="shared" si="10"/>
        <v>0.21428571428571427</v>
      </c>
      <c r="AO36" s="251">
        <f>IF(B37=3,AK36,0)</f>
        <v>0</v>
      </c>
      <c r="AP36" s="147"/>
      <c r="AQ36" s="147"/>
      <c r="AR36" s="147"/>
      <c r="AS36" s="147"/>
      <c r="AT36" s="147"/>
      <c r="AU36" s="147"/>
      <c r="AV36" s="147"/>
      <c r="AW36" s="147"/>
      <c r="AX36" s="147"/>
      <c r="AY36" s="147"/>
      <c r="BE36" s="4"/>
      <c r="BF36" s="4"/>
      <c r="BG36" s="4"/>
      <c r="BJ36" s="4"/>
      <c r="BK36" s="4"/>
      <c r="BL36" s="4"/>
      <c r="BM36" s="4"/>
      <c r="BN36" s="4"/>
      <c r="BO36" s="4"/>
      <c r="BP36" s="4"/>
      <c r="BQ36" s="4"/>
      <c r="BR36" s="4"/>
      <c r="BS36" s="4"/>
      <c r="BT36" s="4"/>
      <c r="BU36" s="147"/>
      <c r="BV36" s="4"/>
      <c r="BW36" s="147"/>
      <c r="BX36" s="4"/>
      <c r="BY36" s="147"/>
    </row>
    <row r="37" spans="1:77" s="10" customFormat="1" ht="26.1" customHeight="1" x14ac:dyDescent="0.25">
      <c r="A37" s="626"/>
      <c r="B37" s="263">
        <v>2</v>
      </c>
      <c r="C37" s="595">
        <f t="shared" ref="C37:C41" si="11">AK36</f>
        <v>0.21428571428571427</v>
      </c>
      <c r="D37" s="19">
        <v>1</v>
      </c>
      <c r="E37" s="243" t="s">
        <v>51</v>
      </c>
      <c r="F37" s="250" t="s">
        <v>43</v>
      </c>
      <c r="G37" s="250"/>
      <c r="H37" s="250"/>
      <c r="I37" s="250"/>
      <c r="J37" s="264"/>
      <c r="K37" s="250">
        <v>1</v>
      </c>
      <c r="L37" s="250" t="s">
        <v>27</v>
      </c>
      <c r="M37" s="250" t="s">
        <v>38</v>
      </c>
      <c r="N37" s="264" t="s">
        <v>35</v>
      </c>
      <c r="O37" s="250">
        <v>2014</v>
      </c>
      <c r="P37" s="257">
        <v>41892</v>
      </c>
      <c r="Q37" s="265"/>
      <c r="R37" s="266"/>
      <c r="S37" s="250">
        <v>3</v>
      </c>
      <c r="T37" s="276" t="s">
        <v>31</v>
      </c>
      <c r="U37" s="267" t="s">
        <v>52</v>
      </c>
      <c r="V37" s="33"/>
      <c r="W37" s="18" t="s">
        <v>56</v>
      </c>
      <c r="X37" s="249" t="str">
        <f>F38</f>
        <v>Cu</v>
      </c>
      <c r="Y37" s="19">
        <v>10000</v>
      </c>
      <c r="Z37" s="19">
        <v>0.5</v>
      </c>
      <c r="AA37" s="19"/>
      <c r="AB37" s="19">
        <v>0.5</v>
      </c>
      <c r="AC37" s="19"/>
      <c r="AD37" s="19">
        <v>1000</v>
      </c>
      <c r="AE37" s="19" t="s">
        <v>57</v>
      </c>
      <c r="AH37" s="252">
        <f t="shared" si="7"/>
        <v>2.1089782896502419E-2</v>
      </c>
      <c r="AI37" s="252">
        <f t="shared" si="8"/>
        <v>0</v>
      </c>
      <c r="AJ37" s="252">
        <f>S38/14</f>
        <v>0</v>
      </c>
      <c r="AK37" s="252">
        <f t="shared" si="0"/>
        <v>2.1089782896502419E-2</v>
      </c>
      <c r="AL37" s="262"/>
      <c r="AM37" s="251">
        <f t="shared" si="9"/>
        <v>0</v>
      </c>
      <c r="AN37" s="251">
        <f t="shared" si="10"/>
        <v>0</v>
      </c>
      <c r="AO37" s="251">
        <f>IF(B38=3,AK37,0)</f>
        <v>2.1089782896502419E-2</v>
      </c>
      <c r="AP37" s="147"/>
      <c r="AQ37" s="147"/>
      <c r="AR37" s="147"/>
      <c r="AS37" s="147"/>
      <c r="AT37" s="147"/>
      <c r="AU37" s="147"/>
      <c r="AV37" s="147"/>
      <c r="AW37" s="147"/>
      <c r="AX37" s="147"/>
      <c r="AY37" s="147"/>
      <c r="BE37" s="4"/>
      <c r="BF37" s="4"/>
      <c r="BG37" s="4"/>
      <c r="BJ37" s="4"/>
      <c r="BK37" s="4"/>
      <c r="BL37" s="4"/>
      <c r="BM37" s="4"/>
      <c r="BN37" s="4"/>
      <c r="BO37" s="4"/>
      <c r="BP37" s="4"/>
      <c r="BQ37" s="4"/>
      <c r="BR37" s="4"/>
      <c r="BS37" s="4"/>
      <c r="BT37" s="4"/>
      <c r="BU37" s="147"/>
      <c r="BV37" s="4"/>
      <c r="BW37" s="147"/>
      <c r="BX37" s="4"/>
      <c r="BY37" s="147"/>
    </row>
    <row r="38" spans="1:77" s="10" customFormat="1" ht="26.1" customHeight="1" x14ac:dyDescent="0.25">
      <c r="A38" s="624"/>
      <c r="B38" s="263">
        <v>3</v>
      </c>
      <c r="C38" s="595">
        <f t="shared" si="11"/>
        <v>2.1089782896502419E-2</v>
      </c>
      <c r="D38" s="19">
        <v>1</v>
      </c>
      <c r="E38" s="243" t="s">
        <v>53</v>
      </c>
      <c r="F38" s="250" t="s">
        <v>54</v>
      </c>
      <c r="G38" s="250"/>
      <c r="H38" s="250"/>
      <c r="I38" s="250"/>
      <c r="J38" s="264"/>
      <c r="K38" s="250">
        <v>1</v>
      </c>
      <c r="L38" s="250" t="s">
        <v>27</v>
      </c>
      <c r="M38" s="250" t="s">
        <v>38</v>
      </c>
      <c r="N38" s="264" t="s">
        <v>35</v>
      </c>
      <c r="O38" s="250">
        <v>2014</v>
      </c>
      <c r="P38" s="275">
        <v>41858</v>
      </c>
      <c r="Q38" s="265">
        <v>40000</v>
      </c>
      <c r="R38" s="266"/>
      <c r="S38" s="250"/>
      <c r="T38" s="276" t="s">
        <v>31</v>
      </c>
      <c r="U38" s="267" t="s">
        <v>55</v>
      </c>
      <c r="V38" s="33"/>
      <c r="W38" s="18" t="s">
        <v>56</v>
      </c>
      <c r="X38" s="249" t="str">
        <f>F39</f>
        <v>Cu Au</v>
      </c>
      <c r="Y38" s="19">
        <v>507</v>
      </c>
      <c r="Z38" s="19">
        <v>0.28000000000000003</v>
      </c>
      <c r="AA38" s="19">
        <v>0.28999999999999998</v>
      </c>
      <c r="AB38" s="19">
        <v>0.51260712781355555</v>
      </c>
      <c r="AC38" s="19">
        <v>2005</v>
      </c>
      <c r="AD38" s="19">
        <v>56.362812499999997</v>
      </c>
      <c r="AE38" s="19" t="s">
        <v>57</v>
      </c>
      <c r="AH38" s="252">
        <f t="shared" si="7"/>
        <v>12.442971908936427</v>
      </c>
      <c r="AI38" s="252">
        <f t="shared" si="8"/>
        <v>0.17948717948717949</v>
      </c>
      <c r="AJ38" s="252">
        <f>S39/14</f>
        <v>0</v>
      </c>
      <c r="AK38" s="252">
        <f t="shared" si="0"/>
        <v>12.622459088423605</v>
      </c>
      <c r="AL38" s="262"/>
      <c r="AM38" s="251">
        <f t="shared" si="9"/>
        <v>12.622459088423605</v>
      </c>
      <c r="AN38" s="251">
        <f t="shared" si="10"/>
        <v>0</v>
      </c>
      <c r="AO38" s="251">
        <f>IF(B39=3,AK38,0)</f>
        <v>0</v>
      </c>
      <c r="AP38" s="147"/>
      <c r="AQ38" s="147"/>
      <c r="AR38" s="147"/>
      <c r="AS38" s="147"/>
      <c r="AT38" s="147"/>
      <c r="AU38" s="147"/>
      <c r="AV38" s="147"/>
      <c r="AW38" s="147"/>
      <c r="AX38" s="147"/>
      <c r="AY38" s="147"/>
      <c r="BE38" s="4"/>
      <c r="BF38" s="4"/>
      <c r="BG38" s="4"/>
      <c r="BJ38" s="4"/>
      <c r="BK38" s="4"/>
      <c r="BL38" s="4"/>
      <c r="BM38" s="4"/>
      <c r="BN38" s="4"/>
      <c r="BO38" s="4"/>
      <c r="BP38" s="4"/>
      <c r="BQ38" s="4"/>
      <c r="BR38" s="4"/>
      <c r="BS38" s="4"/>
      <c r="BT38" s="4"/>
      <c r="BU38" s="147"/>
      <c r="BV38" s="4"/>
      <c r="BW38" s="147"/>
      <c r="BX38" s="4"/>
      <c r="BY38" s="147"/>
    </row>
    <row r="39" spans="1:77" s="10" customFormat="1" ht="26.1" customHeight="1" x14ac:dyDescent="0.25">
      <c r="A39" s="629"/>
      <c r="B39" s="263">
        <v>1</v>
      </c>
      <c r="C39" s="595">
        <f t="shared" si="11"/>
        <v>12.622459088423605</v>
      </c>
      <c r="D39" s="19">
        <v>1</v>
      </c>
      <c r="E39" s="243" t="s">
        <v>58</v>
      </c>
      <c r="F39" s="250" t="s">
        <v>59</v>
      </c>
      <c r="G39" s="250" t="s">
        <v>60</v>
      </c>
      <c r="H39" s="250" t="s">
        <v>45</v>
      </c>
      <c r="I39" s="250">
        <v>40</v>
      </c>
      <c r="J39" s="264">
        <v>74000000</v>
      </c>
      <c r="K39" s="250">
        <v>1</v>
      </c>
      <c r="L39" s="250" t="s">
        <v>27</v>
      </c>
      <c r="M39" s="468" t="s">
        <v>61</v>
      </c>
      <c r="N39" s="264" t="s">
        <v>35</v>
      </c>
      <c r="O39" s="250">
        <v>2014</v>
      </c>
      <c r="P39" s="275">
        <v>41855</v>
      </c>
      <c r="Q39" s="265">
        <v>23600000</v>
      </c>
      <c r="R39" s="266">
        <v>7</v>
      </c>
      <c r="S39" s="250"/>
      <c r="T39" s="276" t="s">
        <v>858</v>
      </c>
      <c r="U39" s="267" t="s">
        <v>62</v>
      </c>
      <c r="V39" s="33"/>
      <c r="W39" s="18"/>
      <c r="X39" s="249" t="str">
        <f>F40</f>
        <v>Coal</v>
      </c>
      <c r="Y39" s="19"/>
      <c r="Z39" s="19"/>
      <c r="AA39" s="19"/>
      <c r="AB39" s="19"/>
      <c r="AC39" s="19"/>
      <c r="AD39" s="19"/>
      <c r="AE39" s="19"/>
      <c r="AH39" s="252">
        <f t="shared" si="7"/>
        <v>0.17609968718579519</v>
      </c>
      <c r="AI39" s="252">
        <f t="shared" si="8"/>
        <v>0</v>
      </c>
      <c r="AJ39" s="252">
        <f>S40/14</f>
        <v>0</v>
      </c>
      <c r="AK39" s="252">
        <f t="shared" si="0"/>
        <v>0.17609968718579519</v>
      </c>
      <c r="AL39" s="262"/>
      <c r="AM39" s="251">
        <f t="shared" si="9"/>
        <v>0</v>
      </c>
      <c r="AN39" s="251">
        <f t="shared" si="10"/>
        <v>0.17609968718579519</v>
      </c>
      <c r="AO39" s="251">
        <f>IF(B40=3,AK39,0)</f>
        <v>0</v>
      </c>
      <c r="AP39" s="147"/>
      <c r="AQ39" s="147"/>
      <c r="AR39" s="147"/>
      <c r="AS39" s="147"/>
      <c r="AT39" s="147"/>
      <c r="AU39" s="147"/>
      <c r="AV39" s="147"/>
      <c r="AW39" s="147"/>
      <c r="AX39" s="147"/>
      <c r="AY39" s="147"/>
      <c r="BE39" s="4"/>
      <c r="BF39" s="4"/>
      <c r="BG39" s="4"/>
      <c r="BJ39" s="4"/>
      <c r="BK39" s="4"/>
      <c r="BL39" s="4"/>
      <c r="BM39" s="4"/>
      <c r="BN39" s="4"/>
      <c r="BO39" s="4"/>
      <c r="BP39" s="4"/>
      <c r="BQ39" s="4"/>
      <c r="BR39" s="4"/>
      <c r="BS39" s="4"/>
      <c r="BT39" s="4"/>
      <c r="BU39" s="147"/>
      <c r="BV39" s="4"/>
      <c r="BW39" s="147"/>
      <c r="BX39" s="4"/>
      <c r="BY39" s="147"/>
    </row>
    <row r="40" spans="1:77" s="240" customFormat="1" ht="15.75" x14ac:dyDescent="0.25">
      <c r="A40" s="626"/>
      <c r="B40" s="263">
        <v>2</v>
      </c>
      <c r="C40" s="595">
        <f t="shared" si="11"/>
        <v>0.17609968718579519</v>
      </c>
      <c r="D40" s="19">
        <v>1</v>
      </c>
      <c r="E40" s="243" t="s">
        <v>63</v>
      </c>
      <c r="F40" s="250" t="s">
        <v>64</v>
      </c>
      <c r="G40" s="250"/>
      <c r="H40" s="250"/>
      <c r="I40" s="250"/>
      <c r="J40" s="264">
        <v>155000000</v>
      </c>
      <c r="K40" s="250">
        <v>1</v>
      </c>
      <c r="L40" s="250" t="s">
        <v>27</v>
      </c>
      <c r="M40" s="250" t="s">
        <v>34</v>
      </c>
      <c r="N40" s="264" t="s">
        <v>35</v>
      </c>
      <c r="O40" s="250">
        <v>2014</v>
      </c>
      <c r="P40" s="275">
        <v>41672</v>
      </c>
      <c r="Q40" s="265">
        <v>334000</v>
      </c>
      <c r="R40" s="266"/>
      <c r="S40" s="250"/>
      <c r="T40" s="276" t="s">
        <v>65</v>
      </c>
      <c r="U40" s="267" t="s">
        <v>66</v>
      </c>
      <c r="V40" s="241"/>
      <c r="W40" s="249" t="str">
        <f>F41</f>
        <v>Coal</v>
      </c>
      <c r="X40" s="241"/>
      <c r="Y40" s="241"/>
      <c r="Z40" s="241"/>
      <c r="AA40" s="241"/>
      <c r="AB40" s="241"/>
      <c r="AC40" s="241"/>
      <c r="AD40" s="241"/>
      <c r="AH40" s="252">
        <f t="shared" si="7"/>
        <v>1.5817337172376812E-5</v>
      </c>
      <c r="AI40" s="252">
        <f t="shared" si="8"/>
        <v>0.76923076923076927</v>
      </c>
      <c r="AK40" s="252">
        <f t="shared" si="0"/>
        <v>0.76924658656794165</v>
      </c>
      <c r="AM40" s="251">
        <f t="shared" si="9"/>
        <v>0</v>
      </c>
      <c r="AN40" s="251">
        <f t="shared" si="10"/>
        <v>0</v>
      </c>
    </row>
    <row r="41" spans="1:77" s="240" customFormat="1" ht="22.5" x14ac:dyDescent="0.25">
      <c r="A41" s="632"/>
      <c r="B41" s="241">
        <v>3</v>
      </c>
      <c r="C41" s="597">
        <f t="shared" si="11"/>
        <v>0.76924658656794165</v>
      </c>
      <c r="D41" s="241"/>
      <c r="E41" s="243" t="s">
        <v>906</v>
      </c>
      <c r="F41" s="250" t="s">
        <v>64</v>
      </c>
      <c r="G41" s="250" t="s">
        <v>38</v>
      </c>
      <c r="H41" s="250" t="s">
        <v>38</v>
      </c>
      <c r="I41" s="250"/>
      <c r="J41" s="264"/>
      <c r="K41" s="250">
        <v>1</v>
      </c>
      <c r="L41" s="250" t="s">
        <v>27</v>
      </c>
      <c r="M41" s="250" t="s">
        <v>73</v>
      </c>
      <c r="N41" s="264" t="s">
        <v>35</v>
      </c>
      <c r="O41" s="250">
        <v>2014</v>
      </c>
      <c r="P41" s="275">
        <v>41510</v>
      </c>
      <c r="Q41" s="265">
        <v>30</v>
      </c>
      <c r="R41" s="250">
        <v>30</v>
      </c>
      <c r="S41" s="250"/>
      <c r="T41" s="429" t="s">
        <v>907</v>
      </c>
      <c r="U41" s="430" t="s">
        <v>908</v>
      </c>
      <c r="V41" s="241"/>
      <c r="W41" s="249"/>
      <c r="X41" s="241"/>
      <c r="Y41" s="241"/>
      <c r="Z41" s="241"/>
      <c r="AA41" s="241"/>
      <c r="AB41" s="241"/>
      <c r="AC41" s="241"/>
      <c r="AD41" s="241"/>
      <c r="AH41" s="252">
        <f>Q45/1896653</f>
        <v>0</v>
      </c>
      <c r="AI41" s="252">
        <f>(R45/39)</f>
        <v>3.3333333333333335</v>
      </c>
      <c r="AK41" s="252">
        <f t="shared" si="0"/>
        <v>3.3333333333333335</v>
      </c>
      <c r="AM41" s="251">
        <f>IF(B45=1,AK41,0)</f>
        <v>3.3333333333333335</v>
      </c>
      <c r="AN41" s="251">
        <f>IF(B45=2,AK41,0)</f>
        <v>0</v>
      </c>
    </row>
    <row r="42" spans="1:77" s="240" customFormat="1" ht="33.75" x14ac:dyDescent="0.25">
      <c r="A42" s="632"/>
      <c r="B42" s="241"/>
      <c r="C42" s="597"/>
      <c r="D42" s="241">
        <v>1</v>
      </c>
      <c r="E42" s="243" t="s">
        <v>1142</v>
      </c>
      <c r="F42" s="250"/>
      <c r="G42" s="250"/>
      <c r="H42" s="250"/>
      <c r="I42" s="250"/>
      <c r="J42" s="264"/>
      <c r="K42" s="250">
        <v>1</v>
      </c>
      <c r="L42" s="250" t="s">
        <v>27</v>
      </c>
      <c r="M42" s="250"/>
      <c r="N42" s="264"/>
      <c r="O42" s="250">
        <v>2014</v>
      </c>
      <c r="P42" s="275"/>
      <c r="Q42" s="265"/>
      <c r="R42" s="250"/>
      <c r="S42" s="250"/>
      <c r="T42" s="429" t="s">
        <v>1143</v>
      </c>
      <c r="U42" s="430" t="s">
        <v>1144</v>
      </c>
      <c r="V42" s="241"/>
      <c r="W42" s="249"/>
      <c r="X42" s="241"/>
      <c r="Y42" s="241"/>
      <c r="Z42" s="241"/>
      <c r="AA42" s="241"/>
      <c r="AB42" s="241"/>
      <c r="AC42" s="241"/>
      <c r="AD42" s="241"/>
      <c r="AH42" s="252"/>
      <c r="AI42" s="252"/>
      <c r="AK42" s="252"/>
      <c r="AM42" s="251"/>
      <c r="AN42" s="251"/>
    </row>
    <row r="43" spans="1:77" s="240" customFormat="1" ht="33.75" x14ac:dyDescent="0.25">
      <c r="A43" s="756"/>
      <c r="B43" s="241"/>
      <c r="C43" s="597"/>
      <c r="D43" s="241">
        <v>3</v>
      </c>
      <c r="E43" s="243" t="s">
        <v>1142</v>
      </c>
      <c r="F43" s="250"/>
      <c r="G43" s="250"/>
      <c r="H43" s="250"/>
      <c r="I43" s="250"/>
      <c r="J43" s="264"/>
      <c r="K43" s="250">
        <v>2</v>
      </c>
      <c r="L43" s="250" t="s">
        <v>27</v>
      </c>
      <c r="M43" s="250"/>
      <c r="N43" s="264"/>
      <c r="O43" s="250">
        <v>2013</v>
      </c>
      <c r="P43" s="275"/>
      <c r="Q43" s="265"/>
      <c r="R43" s="250"/>
      <c r="S43" s="250"/>
      <c r="T43" s="429" t="s">
        <v>1143</v>
      </c>
      <c r="U43" s="430" t="s">
        <v>1144</v>
      </c>
      <c r="V43" s="241"/>
      <c r="W43" s="249"/>
      <c r="X43" s="241"/>
      <c r="Y43" s="241"/>
      <c r="Z43" s="241"/>
      <c r="AA43" s="241"/>
      <c r="AB43" s="241"/>
      <c r="AC43" s="241"/>
      <c r="AD43" s="241"/>
      <c r="AH43" s="252"/>
      <c r="AI43" s="252"/>
      <c r="AK43" s="252"/>
      <c r="AM43" s="251"/>
      <c r="AN43" s="251"/>
    </row>
    <row r="44" spans="1:77" s="240" customFormat="1" ht="33.75" x14ac:dyDescent="0.25">
      <c r="A44" s="756"/>
      <c r="B44" s="241"/>
      <c r="C44" s="597"/>
      <c r="D44" s="241">
        <v>3</v>
      </c>
      <c r="E44" s="243" t="s">
        <v>1142</v>
      </c>
      <c r="F44" s="250"/>
      <c r="G44" s="250"/>
      <c r="H44" s="250"/>
      <c r="I44" s="250"/>
      <c r="J44" s="264"/>
      <c r="K44" s="250">
        <v>2</v>
      </c>
      <c r="L44" s="250" t="s">
        <v>27</v>
      </c>
      <c r="M44" s="250"/>
      <c r="N44" s="264"/>
      <c r="O44" s="250">
        <v>2013</v>
      </c>
      <c r="P44" s="275"/>
      <c r="Q44" s="265"/>
      <c r="R44" s="250"/>
      <c r="S44" s="250"/>
      <c r="T44" s="429" t="s">
        <v>1143</v>
      </c>
      <c r="U44" s="430" t="s">
        <v>1144</v>
      </c>
      <c r="V44" s="241"/>
      <c r="W44" s="249"/>
      <c r="X44" s="241"/>
      <c r="Y44" s="241"/>
      <c r="Z44" s="241"/>
      <c r="AA44" s="241"/>
      <c r="AB44" s="241"/>
      <c r="AC44" s="241"/>
      <c r="AD44" s="241"/>
      <c r="AH44" s="252"/>
      <c r="AI44" s="252"/>
      <c r="AK44" s="252"/>
      <c r="AM44" s="251"/>
      <c r="AN44" s="251"/>
    </row>
    <row r="45" spans="1:77" s="240" customFormat="1" ht="15.75" x14ac:dyDescent="0.25">
      <c r="A45" s="629"/>
      <c r="B45" s="263">
        <v>1</v>
      </c>
      <c r="C45" s="597">
        <f>AK41</f>
        <v>3.3333333333333335</v>
      </c>
      <c r="D45" s="241">
        <v>1</v>
      </c>
      <c r="E45" s="243" t="s">
        <v>970</v>
      </c>
      <c r="F45" s="250"/>
      <c r="G45" s="250"/>
      <c r="H45" s="250"/>
      <c r="I45" s="250"/>
      <c r="J45" s="264"/>
      <c r="K45" s="250"/>
      <c r="L45" s="250"/>
      <c r="M45" s="250"/>
      <c r="N45" s="264"/>
      <c r="O45" s="250">
        <v>2013</v>
      </c>
      <c r="P45" s="275"/>
      <c r="Q45" s="265"/>
      <c r="R45" s="250">
        <v>130</v>
      </c>
      <c r="S45" s="250"/>
      <c r="T45" s="429" t="s">
        <v>966</v>
      </c>
      <c r="U45" s="396" t="s">
        <v>968</v>
      </c>
      <c r="V45" s="241"/>
      <c r="W45" s="249"/>
      <c r="X45" s="241"/>
      <c r="Y45" s="241"/>
      <c r="Z45" s="241"/>
      <c r="AA45" s="241"/>
      <c r="AB45" s="241"/>
      <c r="AC45" s="241"/>
      <c r="AD45" s="241"/>
      <c r="AH45" s="252">
        <f t="shared" si="7"/>
        <v>0</v>
      </c>
      <c r="AI45" s="252">
        <f t="shared" si="8"/>
        <v>0</v>
      </c>
      <c r="AK45" s="252">
        <f t="shared" si="0"/>
        <v>0</v>
      </c>
    </row>
    <row r="46" spans="1:77" s="10" customFormat="1" ht="26.1" customHeight="1" x14ac:dyDescent="0.25">
      <c r="A46" s="626"/>
      <c r="B46" s="263">
        <v>2</v>
      </c>
      <c r="C46" s="597"/>
      <c r="D46" s="241">
        <v>1</v>
      </c>
      <c r="E46" s="243" t="s">
        <v>969</v>
      </c>
      <c r="F46" s="250"/>
      <c r="G46" s="250"/>
      <c r="H46" s="250"/>
      <c r="I46" s="250"/>
      <c r="J46" s="264"/>
      <c r="K46" s="250"/>
      <c r="L46" s="250"/>
      <c r="M46" s="250"/>
      <c r="N46" s="264"/>
      <c r="O46" s="250">
        <v>2013</v>
      </c>
      <c r="P46" s="275">
        <v>41295</v>
      </c>
      <c r="Q46" s="265"/>
      <c r="R46" s="250"/>
      <c r="S46" s="250">
        <v>1</v>
      </c>
      <c r="T46" s="429" t="s">
        <v>966</v>
      </c>
      <c r="U46" s="430" t="s">
        <v>967</v>
      </c>
      <c r="V46" s="33"/>
      <c r="W46" s="18"/>
      <c r="X46" s="249" t="str">
        <f t="shared" ref="X46:X56" si="12">F47</f>
        <v>Cu Mo</v>
      </c>
      <c r="Y46" s="19"/>
      <c r="Z46" s="19"/>
      <c r="AA46" s="19"/>
      <c r="AB46" s="19"/>
      <c r="AC46" s="19"/>
      <c r="AD46" s="19"/>
      <c r="AE46" s="19"/>
      <c r="AH46" s="252">
        <f t="shared" si="7"/>
        <v>0</v>
      </c>
      <c r="AI46" s="252">
        <f t="shared" si="8"/>
        <v>0</v>
      </c>
      <c r="AJ46" s="252">
        <f t="shared" ref="AJ46:AJ56" si="13">S47/14</f>
        <v>0</v>
      </c>
      <c r="AK46" s="252">
        <f t="shared" si="0"/>
        <v>0</v>
      </c>
      <c r="AL46" s="262"/>
      <c r="AM46" s="251">
        <f t="shared" ref="AM46:AM56" si="14">IF(B47=1,AK46,0)</f>
        <v>0</v>
      </c>
      <c r="AN46" s="251">
        <f t="shared" ref="AN46:AN56" si="15">IF(B47=2,AK46,0)</f>
        <v>0</v>
      </c>
      <c r="AO46" s="251">
        <f t="shared" ref="AO46:AO56" si="16">IF(B47=3,AK46,0)</f>
        <v>0</v>
      </c>
      <c r="AP46" s="147"/>
      <c r="AQ46" s="147"/>
      <c r="AR46" s="147"/>
      <c r="AS46" s="147"/>
      <c r="AT46" s="147"/>
      <c r="AU46" s="147"/>
      <c r="AV46" s="147"/>
      <c r="AW46" s="147"/>
      <c r="AX46" s="147"/>
      <c r="AY46" s="147"/>
      <c r="AZ46" s="10" t="e">
        <f>CORREL(B17:B358,AY14:AY352)</f>
        <v>#N/A</v>
      </c>
      <c r="BE46" s="4"/>
      <c r="BF46" s="4"/>
      <c r="BG46" s="4"/>
      <c r="BJ46" s="4"/>
      <c r="BK46" s="4"/>
      <c r="BL46" s="4"/>
      <c r="BM46" s="4"/>
      <c r="BN46" s="4"/>
      <c r="BO46" s="4"/>
      <c r="BP46" s="4"/>
      <c r="BQ46" s="4"/>
      <c r="BR46" s="4"/>
      <c r="BS46" s="4"/>
      <c r="BT46" s="4"/>
      <c r="BU46" s="147"/>
      <c r="BV46" s="4"/>
      <c r="BW46" s="147"/>
      <c r="BX46" s="4"/>
      <c r="BY46" s="147"/>
    </row>
    <row r="47" spans="1:77" s="10" customFormat="1" ht="26.1" customHeight="1" x14ac:dyDescent="0.25">
      <c r="A47" s="624"/>
      <c r="B47" s="263">
        <v>3</v>
      </c>
      <c r="C47" s="595">
        <f>AK46</f>
        <v>0</v>
      </c>
      <c r="D47" s="19">
        <v>1</v>
      </c>
      <c r="E47" s="243" t="s">
        <v>67</v>
      </c>
      <c r="F47" s="250" t="s">
        <v>68</v>
      </c>
      <c r="G47" s="250"/>
      <c r="H47" s="250"/>
      <c r="I47" s="250">
        <v>53.6</v>
      </c>
      <c r="J47" s="264">
        <v>31000000</v>
      </c>
      <c r="K47" s="250">
        <v>2</v>
      </c>
      <c r="L47" s="250" t="s">
        <v>27</v>
      </c>
      <c r="M47" s="250" t="s">
        <v>38</v>
      </c>
      <c r="N47" s="264" t="s">
        <v>35</v>
      </c>
      <c r="O47" s="250">
        <v>2013</v>
      </c>
      <c r="P47" s="275">
        <v>41593</v>
      </c>
      <c r="Q47" s="265"/>
      <c r="R47" s="266"/>
      <c r="S47" s="250"/>
      <c r="T47" s="276" t="s">
        <v>69</v>
      </c>
      <c r="U47" s="267" t="s">
        <v>70</v>
      </c>
      <c r="V47" s="33"/>
      <c r="W47" s="18"/>
      <c r="X47" s="249" t="str">
        <f t="shared" si="12"/>
        <v>Coal</v>
      </c>
      <c r="Y47" s="19"/>
      <c r="Z47" s="19"/>
      <c r="AA47" s="19"/>
      <c r="AB47" s="19"/>
      <c r="AC47" s="19"/>
      <c r="AD47" s="19"/>
      <c r="AE47" s="19"/>
      <c r="AH47" s="252">
        <f t="shared" si="7"/>
        <v>0.35325386351641552</v>
      </c>
      <c r="AI47" s="252">
        <f t="shared" si="8"/>
        <v>0</v>
      </c>
      <c r="AJ47" s="252">
        <f t="shared" si="13"/>
        <v>0</v>
      </c>
      <c r="AK47" s="252">
        <f t="shared" si="0"/>
        <v>0.35325386351641552</v>
      </c>
      <c r="AL47" s="262"/>
      <c r="AM47" s="251">
        <f t="shared" si="14"/>
        <v>0</v>
      </c>
      <c r="AN47" s="251">
        <f t="shared" si="15"/>
        <v>0.35325386351641552</v>
      </c>
      <c r="AO47" s="251">
        <f t="shared" si="16"/>
        <v>0</v>
      </c>
      <c r="AP47" s="147"/>
      <c r="AQ47" s="147"/>
      <c r="AR47" s="147"/>
      <c r="AS47" s="147"/>
      <c r="AT47" s="147"/>
      <c r="AU47" s="147"/>
      <c r="AV47" s="147"/>
      <c r="AW47" s="147"/>
      <c r="AX47" s="147"/>
      <c r="AY47" s="147"/>
      <c r="BE47" s="4"/>
      <c r="BF47" s="4"/>
      <c r="BG47" s="4"/>
      <c r="BJ47" s="4"/>
      <c r="BK47" s="4"/>
      <c r="BL47" s="4"/>
      <c r="BM47" s="4"/>
      <c r="BN47" s="4"/>
      <c r="BO47" s="4"/>
      <c r="BP47" s="4"/>
      <c r="BQ47" s="4"/>
      <c r="BR47" s="4"/>
      <c r="BS47" s="4"/>
      <c r="BT47" s="4"/>
      <c r="BU47" s="147"/>
      <c r="BV47" s="4"/>
      <c r="BW47" s="147"/>
      <c r="BX47" s="4"/>
      <c r="BY47" s="147"/>
    </row>
    <row r="48" spans="1:77" s="10" customFormat="1" ht="26.1" customHeight="1" x14ac:dyDescent="0.25">
      <c r="A48" s="626"/>
      <c r="B48" s="182">
        <v>2</v>
      </c>
      <c r="C48" s="595">
        <f>AK47</f>
        <v>0.35325386351641552</v>
      </c>
      <c r="D48" s="19">
        <v>2</v>
      </c>
      <c r="E48" s="243" t="s">
        <v>819</v>
      </c>
      <c r="F48" s="250" t="s">
        <v>64</v>
      </c>
      <c r="G48" s="250"/>
      <c r="H48" s="250"/>
      <c r="I48" s="250"/>
      <c r="J48" s="264"/>
      <c r="K48" s="250">
        <v>1</v>
      </c>
      <c r="L48" s="250" t="s">
        <v>33</v>
      </c>
      <c r="M48" s="250" t="s">
        <v>38</v>
      </c>
      <c r="N48" s="264" t="s">
        <v>35</v>
      </c>
      <c r="O48" s="250">
        <v>2013</v>
      </c>
      <c r="P48" s="275">
        <v>41578</v>
      </c>
      <c r="Q48" s="265">
        <v>670000</v>
      </c>
      <c r="R48" s="266"/>
      <c r="S48" s="250"/>
      <c r="T48" s="276" t="s">
        <v>71</v>
      </c>
      <c r="U48" s="267" t="s">
        <v>703</v>
      </c>
      <c r="V48" s="33"/>
      <c r="W48" s="18"/>
      <c r="X48" s="249" t="str">
        <f t="shared" si="12"/>
        <v>Au</v>
      </c>
      <c r="Y48" s="19"/>
      <c r="Z48" s="19"/>
      <c r="AA48" s="19"/>
      <c r="AB48" s="19"/>
      <c r="AC48" s="19"/>
      <c r="AD48" s="19"/>
      <c r="AE48" s="19"/>
      <c r="AH48" s="252">
        <f t="shared" si="7"/>
        <v>3.0052940627515946E-2</v>
      </c>
      <c r="AI48" s="252">
        <f t="shared" si="8"/>
        <v>0</v>
      </c>
      <c r="AJ48" s="252">
        <f t="shared" si="13"/>
        <v>0</v>
      </c>
      <c r="AK48" s="252">
        <f t="shared" si="0"/>
        <v>3.0052940627515946E-2</v>
      </c>
      <c r="AL48" s="262"/>
      <c r="AM48" s="251">
        <f t="shared" si="14"/>
        <v>0</v>
      </c>
      <c r="AN48" s="251">
        <f t="shared" si="15"/>
        <v>0</v>
      </c>
      <c r="AO48" s="251">
        <f t="shared" si="16"/>
        <v>0</v>
      </c>
      <c r="AP48" s="147"/>
      <c r="AQ48" s="147"/>
      <c r="AR48" s="147"/>
      <c r="AS48" s="147"/>
      <c r="AT48" s="147"/>
      <c r="AU48" s="147"/>
      <c r="AV48" s="147"/>
      <c r="AW48" s="147"/>
      <c r="AX48" s="147"/>
      <c r="AY48" s="147"/>
      <c r="BE48" s="4"/>
      <c r="BF48" s="4"/>
      <c r="BG48" s="4"/>
      <c r="BJ48" s="4"/>
      <c r="BK48" s="4"/>
      <c r="BL48" s="4"/>
      <c r="BM48" s="4"/>
      <c r="BN48" s="4"/>
      <c r="BO48" s="4"/>
      <c r="BP48" s="4"/>
      <c r="BQ48" s="4"/>
      <c r="BR48" s="4"/>
      <c r="BS48" s="4"/>
      <c r="BT48" s="4"/>
      <c r="BU48" s="147"/>
      <c r="BV48" s="4"/>
      <c r="BW48" s="147"/>
      <c r="BX48" s="4"/>
      <c r="BY48" s="147"/>
    </row>
    <row r="49" spans="1:77" s="10" customFormat="1" ht="26.1" customHeight="1" x14ac:dyDescent="0.25">
      <c r="A49" s="631"/>
      <c r="B49" s="263"/>
      <c r="C49" s="595"/>
      <c r="D49" s="19">
        <v>1</v>
      </c>
      <c r="E49" s="438" t="s">
        <v>72</v>
      </c>
      <c r="F49" s="250" t="s">
        <v>47</v>
      </c>
      <c r="G49" s="250"/>
      <c r="H49" s="250"/>
      <c r="I49" s="250"/>
      <c r="J49" s="264"/>
      <c r="K49" s="250">
        <v>1</v>
      </c>
      <c r="L49" s="250" t="s">
        <v>33</v>
      </c>
      <c r="M49" s="250" t="s">
        <v>73</v>
      </c>
      <c r="N49" s="264" t="s">
        <v>35</v>
      </c>
      <c r="O49" s="250">
        <v>2013</v>
      </c>
      <c r="P49" s="277">
        <v>41407</v>
      </c>
      <c r="Q49" s="265">
        <v>57000</v>
      </c>
      <c r="R49" s="266"/>
      <c r="S49" s="250"/>
      <c r="T49" s="276" t="s">
        <v>74</v>
      </c>
      <c r="U49" s="267" t="s">
        <v>75</v>
      </c>
      <c r="V49" s="33"/>
      <c r="W49" s="18"/>
      <c r="X49" s="249" t="str">
        <f t="shared" si="12"/>
        <v>Cu</v>
      </c>
      <c r="Y49" s="19"/>
      <c r="Z49" s="19"/>
      <c r="AA49" s="19"/>
      <c r="AB49" s="19"/>
      <c r="AC49" s="19"/>
      <c r="AD49" s="19"/>
      <c r="AE49" s="19"/>
      <c r="AH49" s="252">
        <f t="shared" si="7"/>
        <v>5.2724457241256045E-2</v>
      </c>
      <c r="AI49" s="252">
        <f t="shared" si="8"/>
        <v>0</v>
      </c>
      <c r="AJ49" s="252">
        <f t="shared" si="13"/>
        <v>0</v>
      </c>
      <c r="AK49" s="252">
        <f t="shared" si="0"/>
        <v>5.2724457241256045E-2</v>
      </c>
      <c r="AL49" s="262"/>
      <c r="AM49" s="251">
        <f t="shared" si="14"/>
        <v>0</v>
      </c>
      <c r="AN49" s="251">
        <f t="shared" si="15"/>
        <v>5.2724457241256045E-2</v>
      </c>
      <c r="AO49" s="251">
        <f t="shared" si="16"/>
        <v>0</v>
      </c>
      <c r="AP49" s="147"/>
      <c r="AQ49" s="147"/>
      <c r="AR49" s="147"/>
      <c r="AS49" s="147"/>
      <c r="AT49" s="147"/>
      <c r="AU49" s="147"/>
      <c r="AV49" s="147"/>
      <c r="AW49" s="147"/>
      <c r="AX49" s="147"/>
      <c r="AY49" s="147"/>
      <c r="BE49" s="4"/>
      <c r="BF49" s="4"/>
      <c r="BG49" s="4"/>
      <c r="BJ49" s="4"/>
      <c r="BK49" s="4"/>
      <c r="BL49" s="4"/>
      <c r="BM49" s="4"/>
      <c r="BN49" s="4"/>
      <c r="BO49" s="4"/>
      <c r="BP49" s="4"/>
      <c r="BQ49" s="4"/>
      <c r="BR49" s="4"/>
      <c r="BS49" s="4"/>
      <c r="BT49" s="4"/>
      <c r="BU49" s="147"/>
      <c r="BV49" s="4"/>
      <c r="BW49" s="147"/>
      <c r="BX49" s="4"/>
      <c r="BY49" s="147"/>
    </row>
    <row r="50" spans="1:77" s="10" customFormat="1" ht="26.1" customHeight="1" x14ac:dyDescent="0.25">
      <c r="A50" s="626"/>
      <c r="B50" s="182">
        <v>2</v>
      </c>
      <c r="C50" s="595">
        <f>AK49</f>
        <v>5.2724457241256045E-2</v>
      </c>
      <c r="D50" s="19">
        <v>1</v>
      </c>
      <c r="E50" s="243" t="s">
        <v>76</v>
      </c>
      <c r="F50" s="250" t="s">
        <v>54</v>
      </c>
      <c r="G50" s="250" t="s">
        <v>77</v>
      </c>
      <c r="H50" s="250" t="s">
        <v>78</v>
      </c>
      <c r="I50" s="250">
        <v>7</v>
      </c>
      <c r="J50" s="264"/>
      <c r="K50" s="250">
        <v>1</v>
      </c>
      <c r="L50" s="250" t="s">
        <v>33</v>
      </c>
      <c r="M50" s="250" t="s">
        <v>28</v>
      </c>
      <c r="N50" s="264" t="s">
        <v>35</v>
      </c>
      <c r="O50" s="250">
        <v>2012</v>
      </c>
      <c r="P50" s="275">
        <v>41260</v>
      </c>
      <c r="Q50" s="265">
        <v>100000</v>
      </c>
      <c r="R50" s="266"/>
      <c r="S50" s="250"/>
      <c r="T50" s="276" t="s">
        <v>79</v>
      </c>
      <c r="U50" s="267" t="s">
        <v>80</v>
      </c>
      <c r="V50" s="33"/>
      <c r="W50" s="18"/>
      <c r="X50" s="249" t="str">
        <f t="shared" si="12"/>
        <v>Ni U</v>
      </c>
      <c r="Y50" s="19"/>
      <c r="Z50" s="19"/>
      <c r="AA50" s="19"/>
      <c r="AB50" s="19"/>
      <c r="AC50" s="19"/>
      <c r="AD50" s="19"/>
      <c r="AE50" s="19"/>
      <c r="AH50" s="252">
        <f t="shared" si="7"/>
        <v>0.12653869737901452</v>
      </c>
      <c r="AI50" s="252">
        <f t="shared" si="8"/>
        <v>0</v>
      </c>
      <c r="AJ50" s="252">
        <f t="shared" si="13"/>
        <v>0</v>
      </c>
      <c r="AK50" s="252">
        <f t="shared" si="0"/>
        <v>0.12653869737901452</v>
      </c>
      <c r="AL50" s="262"/>
      <c r="AM50" s="251">
        <f t="shared" si="14"/>
        <v>0</v>
      </c>
      <c r="AN50" s="251">
        <f t="shared" si="15"/>
        <v>0.12653869737901452</v>
      </c>
      <c r="AO50" s="251">
        <f t="shared" si="16"/>
        <v>0</v>
      </c>
      <c r="AP50" s="147"/>
      <c r="AQ50" s="147"/>
      <c r="AR50" s="147"/>
      <c r="AS50" s="147"/>
      <c r="AT50" s="147"/>
      <c r="AU50" s="147"/>
      <c r="AV50" s="147"/>
      <c r="AW50" s="147"/>
      <c r="AX50" s="147"/>
      <c r="AY50" s="147"/>
      <c r="BE50" s="4"/>
      <c r="BF50" s="4"/>
      <c r="BG50" s="4"/>
      <c r="BJ50" s="4"/>
      <c r="BK50" s="4"/>
      <c r="BL50" s="4"/>
      <c r="BM50" s="4"/>
      <c r="BN50" s="4"/>
      <c r="BO50" s="4"/>
      <c r="BP50" s="4"/>
      <c r="BQ50" s="4"/>
      <c r="BR50" s="4"/>
      <c r="BS50" s="4"/>
      <c r="BT50" s="4"/>
      <c r="BU50" s="147"/>
      <c r="BV50" s="4"/>
      <c r="BW50" s="147"/>
      <c r="BX50" s="4"/>
      <c r="BY50" s="147"/>
    </row>
    <row r="51" spans="1:77" s="10" customFormat="1" ht="26.1" customHeight="1" x14ac:dyDescent="0.25">
      <c r="A51" s="626"/>
      <c r="B51" s="182">
        <v>2</v>
      </c>
      <c r="C51" s="595">
        <f>AK50</f>
        <v>0.12653869737901452</v>
      </c>
      <c r="D51" s="19">
        <v>1</v>
      </c>
      <c r="E51" s="243" t="s">
        <v>81</v>
      </c>
      <c r="F51" s="250" t="s">
        <v>82</v>
      </c>
      <c r="G51" s="250"/>
      <c r="H51" s="250"/>
      <c r="I51" s="250"/>
      <c r="J51" s="264"/>
      <c r="K51" s="250">
        <v>1</v>
      </c>
      <c r="L51" s="250" t="s">
        <v>27</v>
      </c>
      <c r="M51" s="250" t="s">
        <v>83</v>
      </c>
      <c r="N51" s="264" t="s">
        <v>35</v>
      </c>
      <c r="O51" s="250">
        <v>2012</v>
      </c>
      <c r="P51" s="278">
        <v>41217</v>
      </c>
      <c r="Q51" s="265">
        <v>240000</v>
      </c>
      <c r="R51" s="266"/>
      <c r="S51" s="250"/>
      <c r="T51" s="276" t="s">
        <v>31</v>
      </c>
      <c r="U51" s="267" t="s">
        <v>84</v>
      </c>
      <c r="V51" s="33"/>
      <c r="W51" s="18" t="s">
        <v>56</v>
      </c>
      <c r="X51" s="249" t="str">
        <f t="shared" si="12"/>
        <v>Au Cu</v>
      </c>
      <c r="Y51" s="19">
        <v>590</v>
      </c>
      <c r="Z51" s="19">
        <v>0.3</v>
      </c>
      <c r="AA51" s="19">
        <v>0.35</v>
      </c>
      <c r="AB51" s="19">
        <f>Z51+AA51*1100/2/22.046/31.1034</f>
        <v>0.58073274046463597</v>
      </c>
      <c r="AC51" s="19">
        <v>1958</v>
      </c>
      <c r="AD51" s="19">
        <v>325</v>
      </c>
      <c r="AE51" s="19" t="s">
        <v>57</v>
      </c>
      <c r="AH51" s="252">
        <f t="shared" si="7"/>
        <v>6.8541794413632857</v>
      </c>
      <c r="AI51" s="252">
        <f t="shared" si="8"/>
        <v>0</v>
      </c>
      <c r="AJ51" s="252">
        <f t="shared" si="13"/>
        <v>0</v>
      </c>
      <c r="AK51" s="252">
        <f t="shared" si="0"/>
        <v>6.8541794413632857</v>
      </c>
      <c r="AL51" s="262"/>
      <c r="AM51" s="251">
        <f t="shared" si="14"/>
        <v>6.8541794413632857</v>
      </c>
      <c r="AN51" s="251">
        <f t="shared" si="15"/>
        <v>0</v>
      </c>
      <c r="AO51" s="251">
        <f t="shared" si="16"/>
        <v>0</v>
      </c>
      <c r="AP51" s="147"/>
      <c r="AQ51" s="147"/>
      <c r="AR51" s="147"/>
      <c r="AS51" s="147"/>
      <c r="AT51" s="147"/>
      <c r="AU51" s="147"/>
      <c r="AV51" s="147"/>
      <c r="AW51" s="147"/>
      <c r="AX51" s="147"/>
      <c r="AY51" s="147"/>
      <c r="BE51" s="4"/>
      <c r="BF51" s="4"/>
      <c r="BG51" s="4"/>
      <c r="BJ51" s="4"/>
      <c r="BK51" s="4"/>
      <c r="BL51" s="4"/>
      <c r="BM51" s="4"/>
      <c r="BN51" s="4"/>
      <c r="BO51" s="4"/>
      <c r="BP51" s="4"/>
      <c r="BQ51" s="4"/>
      <c r="BR51" s="4"/>
      <c r="BS51" s="4"/>
      <c r="BT51" s="4"/>
      <c r="BU51" s="147"/>
      <c r="BV51" s="4"/>
      <c r="BW51" s="147"/>
      <c r="BX51" s="4"/>
      <c r="BY51" s="147"/>
    </row>
    <row r="52" spans="1:77" s="10" customFormat="1" ht="26.1" customHeight="1" x14ac:dyDescent="0.25">
      <c r="A52" s="629"/>
      <c r="B52" s="263">
        <v>1</v>
      </c>
      <c r="C52" s="595">
        <f>AK51</f>
        <v>6.8541794413632857</v>
      </c>
      <c r="D52" s="19">
        <v>1</v>
      </c>
      <c r="E52" s="243" t="s">
        <v>85</v>
      </c>
      <c r="F52" s="250" t="s">
        <v>86</v>
      </c>
      <c r="G52" s="250" t="s">
        <v>44</v>
      </c>
      <c r="H52" s="250"/>
      <c r="I52" s="250"/>
      <c r="J52" s="264">
        <v>102000000</v>
      </c>
      <c r="K52" s="250">
        <v>1</v>
      </c>
      <c r="L52" s="250" t="s">
        <v>27</v>
      </c>
      <c r="M52" s="250" t="s">
        <v>73</v>
      </c>
      <c r="N52" s="264" t="s">
        <v>35</v>
      </c>
      <c r="O52" s="250">
        <v>2012</v>
      </c>
      <c r="P52" s="275">
        <v>41123</v>
      </c>
      <c r="Q52" s="265">
        <v>13000000</v>
      </c>
      <c r="R52" s="266"/>
      <c r="S52" s="250"/>
      <c r="T52" s="276" t="s">
        <v>87</v>
      </c>
      <c r="U52" s="267" t="s">
        <v>88</v>
      </c>
      <c r="V52" s="370"/>
      <c r="W52" s="18"/>
      <c r="X52" s="249" t="str">
        <f t="shared" si="12"/>
        <v>Pb Zn</v>
      </c>
      <c r="Y52" s="19"/>
      <c r="Z52" s="19"/>
      <c r="AA52" s="19"/>
      <c r="AB52" s="19"/>
      <c r="AC52" s="19"/>
      <c r="AD52" s="19"/>
      <c r="AE52" s="19"/>
      <c r="AH52" s="252">
        <f t="shared" si="7"/>
        <v>0</v>
      </c>
      <c r="AI52" s="252">
        <f t="shared" si="8"/>
        <v>0</v>
      </c>
      <c r="AJ52" s="252">
        <f t="shared" si="13"/>
        <v>0</v>
      </c>
      <c r="AK52" s="252">
        <f t="shared" si="0"/>
        <v>0</v>
      </c>
      <c r="AL52" s="262"/>
      <c r="AM52" s="251">
        <f t="shared" si="14"/>
        <v>0</v>
      </c>
      <c r="AN52" s="251">
        <f t="shared" si="15"/>
        <v>0</v>
      </c>
      <c r="AO52" s="251">
        <f t="shared" si="16"/>
        <v>0</v>
      </c>
      <c r="AP52" s="147"/>
      <c r="AQ52" s="147"/>
      <c r="AR52" s="147"/>
      <c r="AS52" s="147"/>
      <c r="AT52" s="147"/>
      <c r="AU52" s="147"/>
      <c r="AV52" s="147"/>
      <c r="AW52" s="147"/>
      <c r="AX52" s="147"/>
      <c r="AY52" s="147"/>
      <c r="BE52" s="4"/>
      <c r="BF52" s="4"/>
      <c r="BG52" s="4"/>
      <c r="BJ52" s="4"/>
      <c r="BK52" s="4"/>
      <c r="BL52" s="4"/>
      <c r="BM52" s="4"/>
      <c r="BN52" s="4"/>
      <c r="BO52" s="4"/>
      <c r="BP52" s="4"/>
      <c r="BQ52" s="4"/>
      <c r="BR52" s="4"/>
      <c r="BS52" s="4"/>
      <c r="BT52" s="4"/>
      <c r="BU52" s="147"/>
      <c r="BV52" s="4"/>
      <c r="BW52" s="147"/>
      <c r="BX52" s="4"/>
      <c r="BY52" s="147"/>
    </row>
    <row r="53" spans="1:77" s="10" customFormat="1" ht="26.1" customHeight="1" x14ac:dyDescent="0.25">
      <c r="A53" s="627"/>
      <c r="B53" s="263"/>
      <c r="C53" s="595"/>
      <c r="D53" s="19">
        <v>1</v>
      </c>
      <c r="E53" s="243" t="s">
        <v>89</v>
      </c>
      <c r="F53" s="250" t="s">
        <v>90</v>
      </c>
      <c r="G53" s="250"/>
      <c r="H53" s="250"/>
      <c r="I53" s="250"/>
      <c r="J53" s="264">
        <v>1800000</v>
      </c>
      <c r="K53" s="250">
        <v>1</v>
      </c>
      <c r="L53" s="250" t="s">
        <v>33</v>
      </c>
      <c r="M53" s="250" t="s">
        <v>83</v>
      </c>
      <c r="N53" s="264" t="s">
        <v>35</v>
      </c>
      <c r="O53" s="250">
        <v>2012</v>
      </c>
      <c r="P53" s="275">
        <v>41101</v>
      </c>
      <c r="Q53" s="265"/>
      <c r="R53" s="266"/>
      <c r="S53" s="250"/>
      <c r="T53" s="276" t="s">
        <v>91</v>
      </c>
      <c r="U53" s="267" t="s">
        <v>92</v>
      </c>
      <c r="V53" s="370"/>
      <c r="W53" s="18"/>
      <c r="X53" s="249" t="str">
        <f t="shared" si="12"/>
        <v>Au</v>
      </c>
      <c r="Y53" s="19"/>
      <c r="Z53" s="19"/>
      <c r="AA53" s="19"/>
      <c r="AB53" s="19"/>
      <c r="AC53" s="19"/>
      <c r="AD53" s="19"/>
      <c r="AE53" s="19"/>
      <c r="AH53" s="252">
        <f t="shared" si="7"/>
        <v>0</v>
      </c>
      <c r="AI53" s="252">
        <f t="shared" si="8"/>
        <v>0</v>
      </c>
      <c r="AJ53" s="252">
        <f t="shared" si="13"/>
        <v>0</v>
      </c>
      <c r="AK53" s="252">
        <f t="shared" si="0"/>
        <v>0</v>
      </c>
      <c r="AL53" s="262"/>
      <c r="AM53" s="251">
        <f t="shared" si="14"/>
        <v>0</v>
      </c>
      <c r="AN53" s="251">
        <f t="shared" si="15"/>
        <v>0</v>
      </c>
      <c r="AO53" s="251">
        <f t="shared" si="16"/>
        <v>0</v>
      </c>
      <c r="AP53" s="147"/>
      <c r="AQ53" s="147"/>
      <c r="AR53" s="147"/>
      <c r="AS53" s="147"/>
      <c r="AT53" s="147"/>
      <c r="AU53" s="147"/>
      <c r="AV53" s="147"/>
      <c r="AW53" s="147"/>
      <c r="AX53" s="147"/>
      <c r="AY53" s="147"/>
      <c r="BE53" s="4"/>
      <c r="BF53" s="4"/>
      <c r="BG53" s="4"/>
      <c r="BJ53" s="4"/>
      <c r="BK53" s="4"/>
      <c r="BL53" s="4"/>
      <c r="BM53" s="4"/>
      <c r="BN53" s="4"/>
      <c r="BO53" s="4"/>
      <c r="BP53" s="4"/>
      <c r="BQ53" s="4"/>
      <c r="BR53" s="4"/>
      <c r="BS53" s="4"/>
      <c r="BT53" s="4"/>
      <c r="BU53" s="147"/>
      <c r="BV53" s="4"/>
      <c r="BW53" s="147"/>
      <c r="BX53" s="4"/>
      <c r="BY53" s="147"/>
    </row>
    <row r="54" spans="1:77" s="10" customFormat="1" ht="26.1" customHeight="1" x14ac:dyDescent="0.25">
      <c r="A54" s="631"/>
      <c r="B54" s="263"/>
      <c r="C54" s="595"/>
      <c r="D54" s="19">
        <v>1</v>
      </c>
      <c r="E54" s="438" t="s">
        <v>93</v>
      </c>
      <c r="F54" s="250" t="s">
        <v>47</v>
      </c>
      <c r="G54" s="250"/>
      <c r="H54" s="250"/>
      <c r="I54" s="250"/>
      <c r="J54" s="264"/>
      <c r="K54" s="250">
        <v>1</v>
      </c>
      <c r="L54" s="250" t="s">
        <v>27</v>
      </c>
      <c r="M54" s="250" t="s">
        <v>94</v>
      </c>
      <c r="N54" s="264" t="s">
        <v>35</v>
      </c>
      <c r="O54" s="250">
        <v>2012</v>
      </c>
      <c r="P54" s="275">
        <v>41012</v>
      </c>
      <c r="Q54" s="265"/>
      <c r="R54" s="266"/>
      <c r="S54" s="250"/>
      <c r="T54" s="276" t="s">
        <v>95</v>
      </c>
      <c r="U54" s="354" t="s">
        <v>96</v>
      </c>
      <c r="V54" s="33"/>
      <c r="W54" s="18"/>
      <c r="X54" s="249" t="str">
        <f t="shared" si="12"/>
        <v>AU</v>
      </c>
      <c r="Y54" s="19"/>
      <c r="Z54" s="19"/>
      <c r="AA54" s="19"/>
      <c r="AB54" s="19"/>
      <c r="AC54" s="19"/>
      <c r="AD54" s="19"/>
      <c r="AE54" s="19"/>
      <c r="AH54" s="252">
        <f t="shared" si="7"/>
        <v>4.7452011517130438E-4</v>
      </c>
      <c r="AI54" s="252">
        <f t="shared" si="8"/>
        <v>0</v>
      </c>
      <c r="AJ54" s="252">
        <f t="shared" si="13"/>
        <v>0</v>
      </c>
      <c r="AK54" s="252">
        <f t="shared" si="0"/>
        <v>4.7452011517130438E-4</v>
      </c>
      <c r="AL54" s="262"/>
      <c r="AM54" s="251">
        <f t="shared" si="14"/>
        <v>0</v>
      </c>
      <c r="AN54" s="251">
        <f t="shared" si="15"/>
        <v>0</v>
      </c>
      <c r="AO54" s="251">
        <f t="shared" si="16"/>
        <v>0</v>
      </c>
      <c r="AP54" s="147"/>
      <c r="AQ54" s="147"/>
      <c r="AR54" s="147"/>
      <c r="AS54" s="147"/>
      <c r="AT54" s="147"/>
      <c r="AU54" s="147"/>
      <c r="AV54" s="147"/>
      <c r="AW54" s="147"/>
      <c r="AX54" s="147"/>
      <c r="AY54" s="147"/>
      <c r="BE54" s="4"/>
      <c r="BF54" s="4"/>
      <c r="BG54" s="4"/>
      <c r="BJ54" s="4"/>
      <c r="BK54" s="4"/>
      <c r="BL54" s="4"/>
      <c r="BM54" s="4"/>
      <c r="BN54" s="4"/>
      <c r="BO54" s="4"/>
      <c r="BP54" s="4"/>
      <c r="BQ54" s="4"/>
      <c r="BR54" s="4"/>
      <c r="BS54" s="4"/>
      <c r="BT54" s="4"/>
      <c r="BU54" s="147"/>
      <c r="BV54" s="4"/>
      <c r="BW54" s="147"/>
      <c r="BX54" s="4"/>
      <c r="BY54" s="147"/>
    </row>
    <row r="55" spans="1:77" s="10" customFormat="1" ht="26.1" customHeight="1" x14ac:dyDescent="0.25">
      <c r="A55" s="631"/>
      <c r="B55" s="263"/>
      <c r="C55" s="595"/>
      <c r="D55" s="19">
        <v>1</v>
      </c>
      <c r="E55" s="436" t="s">
        <v>779</v>
      </c>
      <c r="F55" s="279" t="s">
        <v>604</v>
      </c>
      <c r="G55" s="250" t="s">
        <v>239</v>
      </c>
      <c r="H55" s="250"/>
      <c r="I55" s="250"/>
      <c r="J55" s="264"/>
      <c r="K55" s="250"/>
      <c r="L55" s="250"/>
      <c r="M55" s="250" t="s">
        <v>73</v>
      </c>
      <c r="N55" s="264"/>
      <c r="O55" s="250">
        <v>2012</v>
      </c>
      <c r="P55" s="275"/>
      <c r="Q55" s="265">
        <v>900</v>
      </c>
      <c r="R55" s="266"/>
      <c r="S55" s="250"/>
      <c r="T55" s="276" t="s">
        <v>605</v>
      </c>
      <c r="U55" s="267"/>
      <c r="V55" s="33"/>
      <c r="W55" s="18"/>
      <c r="X55" s="249" t="str">
        <f t="shared" si="12"/>
        <v>Mn</v>
      </c>
      <c r="Y55" s="19"/>
      <c r="Z55" s="19"/>
      <c r="AA55" s="19"/>
      <c r="AB55" s="19"/>
      <c r="AC55" s="19"/>
      <c r="AD55" s="19"/>
      <c r="AE55" s="19"/>
      <c r="AH55" s="252">
        <f t="shared" si="7"/>
        <v>5.2724457241256047E-3</v>
      </c>
      <c r="AI55" s="252">
        <f t="shared" si="8"/>
        <v>0</v>
      </c>
      <c r="AJ55" s="252">
        <f t="shared" si="13"/>
        <v>0</v>
      </c>
      <c r="AK55" s="252">
        <f t="shared" si="0"/>
        <v>5.2724457241256047E-3</v>
      </c>
      <c r="AL55" s="262"/>
      <c r="AM55" s="251">
        <f t="shared" si="14"/>
        <v>0</v>
      </c>
      <c r="AN55" s="251">
        <f t="shared" si="15"/>
        <v>0</v>
      </c>
      <c r="AO55" s="251">
        <f t="shared" si="16"/>
        <v>5.2724457241256047E-3</v>
      </c>
      <c r="AP55" s="147"/>
      <c r="AQ55" s="147"/>
      <c r="AR55" s="147"/>
      <c r="AS55" s="147"/>
      <c r="AT55" s="147"/>
      <c r="AU55" s="147"/>
      <c r="AV55" s="147"/>
      <c r="AW55" s="147"/>
      <c r="AX55" s="147"/>
      <c r="AY55" s="147"/>
      <c r="BE55" s="4"/>
      <c r="BF55" s="4"/>
      <c r="BG55" s="4"/>
      <c r="BJ55" s="4"/>
      <c r="BK55" s="4"/>
      <c r="BL55" s="4"/>
      <c r="BM55" s="4"/>
      <c r="BN55" s="4"/>
      <c r="BO55" s="4"/>
      <c r="BP55" s="4"/>
      <c r="BQ55" s="4"/>
      <c r="BR55" s="4"/>
      <c r="BS55" s="4"/>
      <c r="BT55" s="4"/>
      <c r="BU55" s="147"/>
      <c r="BV55" s="4"/>
      <c r="BW55" s="147"/>
      <c r="BX55" s="4"/>
      <c r="BY55" s="147"/>
    </row>
    <row r="56" spans="1:77" s="10" customFormat="1" ht="26.1" customHeight="1" x14ac:dyDescent="0.25">
      <c r="A56" s="624"/>
      <c r="B56" s="263">
        <v>3</v>
      </c>
      <c r="C56" s="595">
        <f>AK55</f>
        <v>5.2724457241256047E-3</v>
      </c>
      <c r="D56" s="19">
        <v>1</v>
      </c>
      <c r="E56" s="243" t="s">
        <v>97</v>
      </c>
      <c r="F56" s="250" t="s">
        <v>98</v>
      </c>
      <c r="G56" s="250"/>
      <c r="H56" s="250"/>
      <c r="I56" s="250"/>
      <c r="J56" s="264"/>
      <c r="K56" s="250">
        <v>1</v>
      </c>
      <c r="L56" s="250" t="s">
        <v>27</v>
      </c>
      <c r="M56" s="250" t="s">
        <v>73</v>
      </c>
      <c r="N56" s="264" t="s">
        <v>35</v>
      </c>
      <c r="O56" s="250">
        <v>2011</v>
      </c>
      <c r="P56" s="275">
        <v>40745</v>
      </c>
      <c r="Q56" s="265">
        <v>10000</v>
      </c>
      <c r="R56" s="266"/>
      <c r="S56" s="250"/>
      <c r="T56" s="276" t="s">
        <v>818</v>
      </c>
      <c r="U56" s="267" t="s">
        <v>99</v>
      </c>
      <c r="V56" s="280"/>
      <c r="W56" s="18"/>
      <c r="X56" s="249" t="str">
        <f t="shared" si="12"/>
        <v>Fe</v>
      </c>
      <c r="Y56" s="19">
        <v>264</v>
      </c>
      <c r="Z56" s="19"/>
      <c r="AA56" s="19"/>
      <c r="AB56" s="19"/>
      <c r="AC56" s="19">
        <v>2008</v>
      </c>
      <c r="AD56" s="19"/>
      <c r="AE56" s="19"/>
      <c r="AH56" s="252">
        <f t="shared" si="7"/>
        <v>0.10544891448251209</v>
      </c>
      <c r="AI56" s="252">
        <f t="shared" si="8"/>
        <v>0</v>
      </c>
      <c r="AJ56" s="252">
        <f t="shared" si="13"/>
        <v>0</v>
      </c>
      <c r="AK56" s="252">
        <f t="shared" si="0"/>
        <v>0.10544891448251209</v>
      </c>
      <c r="AL56" s="262"/>
      <c r="AM56" s="251">
        <f t="shared" si="14"/>
        <v>0</v>
      </c>
      <c r="AN56" s="251">
        <f t="shared" si="15"/>
        <v>0.10544891448251209</v>
      </c>
      <c r="AO56" s="251">
        <f t="shared" si="16"/>
        <v>0</v>
      </c>
      <c r="AP56" s="147"/>
      <c r="AQ56" s="147"/>
      <c r="AR56" s="147"/>
      <c r="AS56" s="147"/>
      <c r="AT56" s="147"/>
      <c r="AU56" s="147"/>
      <c r="AV56" s="147"/>
      <c r="AW56" s="147"/>
      <c r="AX56" s="147"/>
      <c r="AY56" s="147"/>
      <c r="BE56" s="4"/>
      <c r="BF56" s="4"/>
      <c r="BG56" s="4"/>
      <c r="BJ56" s="4"/>
      <c r="BK56" s="4"/>
      <c r="BL56" s="4"/>
      <c r="BM56" s="4"/>
      <c r="BN56" s="4"/>
      <c r="BO56" s="4"/>
      <c r="BP56" s="4"/>
      <c r="BQ56" s="4"/>
      <c r="BR56" s="4"/>
      <c r="BS56" s="4"/>
      <c r="BT56" s="4"/>
      <c r="BU56" s="147"/>
      <c r="BV56" s="4"/>
      <c r="BW56" s="147"/>
      <c r="BX56" s="4"/>
      <c r="BY56" s="147"/>
    </row>
    <row r="57" spans="1:77" s="10" customFormat="1" ht="26.1" customHeight="1" x14ac:dyDescent="0.25">
      <c r="A57" s="626"/>
      <c r="B57" s="182">
        <v>2</v>
      </c>
      <c r="C57" s="595">
        <f>AK56</f>
        <v>0.10544891448251209</v>
      </c>
      <c r="D57" s="19">
        <v>1</v>
      </c>
      <c r="E57" s="243" t="s">
        <v>1083</v>
      </c>
      <c r="F57" s="250" t="s">
        <v>43</v>
      </c>
      <c r="G57" s="250"/>
      <c r="H57" s="250"/>
      <c r="I57" s="250"/>
      <c r="J57" s="264"/>
      <c r="K57" s="250">
        <v>1</v>
      </c>
      <c r="L57" s="250" t="s">
        <v>27</v>
      </c>
      <c r="M57" s="250" t="s">
        <v>38</v>
      </c>
      <c r="N57" s="264" t="s">
        <v>35</v>
      </c>
      <c r="O57" s="250">
        <v>2011</v>
      </c>
      <c r="P57" s="277">
        <v>40664</v>
      </c>
      <c r="Q57" s="265">
        <v>200000</v>
      </c>
      <c r="R57" s="266"/>
      <c r="S57" s="250"/>
      <c r="T57" s="276" t="s">
        <v>1084</v>
      </c>
      <c r="U57" s="276" t="s">
        <v>1085</v>
      </c>
      <c r="V57" s="577"/>
      <c r="W57" s="577"/>
      <c r="X57" s="577"/>
      <c r="Y57" s="577"/>
      <c r="Z57" s="577"/>
      <c r="AA57" s="577"/>
      <c r="AB57" s="577"/>
      <c r="AC57" s="577"/>
      <c r="AD57" s="577"/>
      <c r="AE57" s="577"/>
      <c r="AF57" s="577"/>
      <c r="AG57" s="577"/>
      <c r="AH57" s="577"/>
      <c r="AI57" s="577"/>
      <c r="AJ57" s="577"/>
      <c r="AK57" s="575"/>
      <c r="AL57" s="575"/>
      <c r="AM57" s="575"/>
      <c r="AN57" s="251"/>
      <c r="AO57" s="251"/>
      <c r="AP57" s="147"/>
      <c r="AQ57" s="147"/>
      <c r="AR57" s="147"/>
      <c r="AS57" s="147"/>
      <c r="AT57" s="147"/>
      <c r="AU57" s="147"/>
      <c r="AV57" s="147"/>
      <c r="AW57" s="147"/>
      <c r="AX57" s="147"/>
      <c r="AY57" s="147"/>
      <c r="BE57" s="4"/>
      <c r="BF57" s="4"/>
      <c r="BG57" s="4"/>
      <c r="BJ57" s="4"/>
      <c r="BK57" s="4"/>
      <c r="BL57" s="4"/>
      <c r="BM57" s="4"/>
      <c r="BN57" s="4"/>
      <c r="BO57" s="4"/>
      <c r="BP57" s="4"/>
      <c r="BQ57" s="4"/>
      <c r="BR57" s="4"/>
      <c r="BS57" s="4"/>
      <c r="BT57" s="4"/>
      <c r="BU57" s="147"/>
      <c r="BV57" s="4"/>
      <c r="BW57" s="147"/>
      <c r="BX57" s="4"/>
      <c r="BY57" s="147"/>
    </row>
    <row r="58" spans="1:77" s="10" customFormat="1" ht="26.1" customHeight="1" x14ac:dyDescent="0.25">
      <c r="A58" s="624"/>
      <c r="B58" s="576">
        <v>3</v>
      </c>
      <c r="C58" s="577"/>
      <c r="D58" s="576"/>
      <c r="E58" s="613" t="s">
        <v>1079</v>
      </c>
      <c r="F58" s="576" t="s">
        <v>54</v>
      </c>
      <c r="G58" s="577"/>
      <c r="H58" s="577"/>
      <c r="I58" s="577"/>
      <c r="J58" s="577"/>
      <c r="K58" s="576">
        <v>1</v>
      </c>
      <c r="L58" s="576" t="s">
        <v>27</v>
      </c>
      <c r="M58" s="576" t="s">
        <v>34</v>
      </c>
      <c r="N58" s="576"/>
      <c r="O58" s="576">
        <v>2011</v>
      </c>
      <c r="P58" s="578">
        <v>40668</v>
      </c>
      <c r="Q58" s="579">
        <v>3600</v>
      </c>
      <c r="R58" s="576"/>
      <c r="S58" s="576"/>
      <c r="T58" s="616" t="s">
        <v>1038</v>
      </c>
      <c r="U58" s="616" t="s">
        <v>1037</v>
      </c>
      <c r="V58" s="33"/>
      <c r="W58" s="18"/>
      <c r="X58" s="249" t="str">
        <f t="shared" ref="X58:X68" si="17">F59</f>
        <v>coal</v>
      </c>
      <c r="Y58" s="19"/>
      <c r="Z58" s="19"/>
      <c r="AA58" s="19"/>
      <c r="AB58" s="19"/>
      <c r="AC58" s="19"/>
      <c r="AD58" s="19"/>
      <c r="AE58" s="19"/>
      <c r="AH58" s="252">
        <f t="shared" ref="AH58:AH79" si="18">Q59/1896653</f>
        <v>0</v>
      </c>
      <c r="AI58" s="252">
        <f t="shared" ref="AI58:AI79" si="19">(R59/39)</f>
        <v>0</v>
      </c>
      <c r="AJ58" s="252">
        <f t="shared" ref="AJ58:AJ79" si="20">S59/14</f>
        <v>0</v>
      </c>
      <c r="AK58" s="252">
        <f t="shared" si="0"/>
        <v>0</v>
      </c>
      <c r="AL58" s="262"/>
      <c r="AM58" s="251">
        <f t="shared" ref="AM58:AM79" si="21">IF(B59=1,AK58,0)</f>
        <v>0</v>
      </c>
      <c r="AN58" s="251">
        <f t="shared" ref="AN58:AN79" si="22">IF(B59=2,AK58,0)</f>
        <v>0</v>
      </c>
      <c r="AO58" s="251">
        <f t="shared" ref="AO58:AO79" si="23">IF(B59=3,AK58,0)</f>
        <v>0</v>
      </c>
      <c r="AP58" s="147"/>
      <c r="AQ58" s="147"/>
      <c r="AR58" s="147"/>
      <c r="AS58" s="147"/>
      <c r="AT58" s="147"/>
      <c r="AU58" s="147"/>
      <c r="AV58" s="147"/>
      <c r="AW58" s="147"/>
      <c r="AX58" s="147"/>
      <c r="AY58" s="147"/>
      <c r="BE58" s="4"/>
      <c r="BF58" s="4"/>
      <c r="BG58" s="4"/>
      <c r="BJ58" s="4"/>
      <c r="BK58" s="4"/>
      <c r="BL58" s="4"/>
      <c r="BM58" s="4"/>
      <c r="BN58" s="4"/>
      <c r="BO58" s="4"/>
      <c r="BP58" s="4"/>
      <c r="BQ58" s="4"/>
      <c r="BR58" s="4"/>
      <c r="BS58" s="4"/>
      <c r="BT58" s="4"/>
      <c r="BU58" s="147"/>
      <c r="BV58" s="4"/>
      <c r="BW58" s="147"/>
      <c r="BX58" s="4"/>
      <c r="BY58" s="147"/>
    </row>
    <row r="59" spans="1:77" s="10" customFormat="1" ht="26.1" customHeight="1" x14ac:dyDescent="0.25">
      <c r="A59" s="624"/>
      <c r="B59" s="263">
        <v>3</v>
      </c>
      <c r="C59" s="595">
        <f>AK58</f>
        <v>0</v>
      </c>
      <c r="D59" s="19">
        <v>1</v>
      </c>
      <c r="E59" s="243" t="s">
        <v>892</v>
      </c>
      <c r="F59" s="250" t="s">
        <v>606</v>
      </c>
      <c r="G59" s="250"/>
      <c r="H59" s="250"/>
      <c r="I59" s="250"/>
      <c r="J59" s="264"/>
      <c r="K59" s="250">
        <v>1</v>
      </c>
      <c r="L59" s="250" t="s">
        <v>27</v>
      </c>
      <c r="M59" s="250"/>
      <c r="N59" s="264"/>
      <c r="O59" s="250">
        <v>2011</v>
      </c>
      <c r="P59" s="275"/>
      <c r="Q59" s="265"/>
      <c r="R59" s="266"/>
      <c r="S59" s="250"/>
      <c r="T59" s="276" t="s">
        <v>629</v>
      </c>
      <c r="U59" s="267" t="s">
        <v>630</v>
      </c>
      <c r="V59" s="33"/>
      <c r="W59" s="18"/>
      <c r="X59" s="249" t="str">
        <f t="shared" si="17"/>
        <v>Al</v>
      </c>
      <c r="Y59" s="19"/>
      <c r="Z59" s="19"/>
      <c r="AA59" s="19"/>
      <c r="AB59" s="19"/>
      <c r="AC59" s="19"/>
      <c r="AD59" s="19"/>
      <c r="AE59" s="19"/>
      <c r="AH59" s="252">
        <f t="shared" si="18"/>
        <v>0.5272445724125604</v>
      </c>
      <c r="AI59" s="252">
        <f t="shared" si="19"/>
        <v>0</v>
      </c>
      <c r="AJ59" s="252">
        <f t="shared" si="20"/>
        <v>0.7142857142857143</v>
      </c>
      <c r="AK59" s="252">
        <f t="shared" si="0"/>
        <v>1.2415302866982747</v>
      </c>
      <c r="AL59" s="262"/>
      <c r="AM59" s="251">
        <f t="shared" si="21"/>
        <v>1.2415302866982747</v>
      </c>
      <c r="AN59" s="251">
        <f t="shared" si="22"/>
        <v>0</v>
      </c>
      <c r="AO59" s="251">
        <f t="shared" si="23"/>
        <v>0</v>
      </c>
      <c r="AP59" s="147"/>
      <c r="AQ59" s="147"/>
      <c r="AR59" s="147"/>
      <c r="AS59" s="147"/>
      <c r="AT59" s="147"/>
      <c r="AU59" s="147"/>
      <c r="AV59" s="147"/>
      <c r="AW59" s="147"/>
      <c r="AX59" s="147"/>
      <c r="AY59" s="147"/>
      <c r="BE59" s="4"/>
      <c r="BF59" s="4"/>
      <c r="BG59" s="4"/>
      <c r="BJ59" s="4"/>
      <c r="BK59" s="4"/>
      <c r="BL59" s="4"/>
      <c r="BM59" s="4"/>
      <c r="BN59" s="4"/>
      <c r="BO59" s="4"/>
      <c r="BP59" s="4"/>
      <c r="BQ59" s="4"/>
      <c r="BR59" s="4"/>
      <c r="BS59" s="4"/>
      <c r="BT59" s="4"/>
      <c r="BU59" s="147"/>
      <c r="BV59" s="4"/>
      <c r="BW59" s="147"/>
      <c r="BX59" s="4"/>
      <c r="BY59" s="147"/>
    </row>
    <row r="60" spans="1:77" s="10" customFormat="1" ht="26.1" customHeight="1" x14ac:dyDescent="0.25">
      <c r="A60" s="629"/>
      <c r="B60" s="263">
        <v>1</v>
      </c>
      <c r="C60" s="595">
        <f>AK59</f>
        <v>1.2415302866982747</v>
      </c>
      <c r="D60" s="19">
        <v>1</v>
      </c>
      <c r="E60" s="243" t="s">
        <v>739</v>
      </c>
      <c r="F60" s="250" t="s">
        <v>41</v>
      </c>
      <c r="G60" s="250" t="s">
        <v>77</v>
      </c>
      <c r="H60" s="249" t="s">
        <v>100</v>
      </c>
      <c r="I60" s="250">
        <v>22</v>
      </c>
      <c r="J60" s="264">
        <v>30000000</v>
      </c>
      <c r="K60" s="250">
        <v>1</v>
      </c>
      <c r="L60" s="250" t="s">
        <v>27</v>
      </c>
      <c r="M60" s="250" t="s">
        <v>83</v>
      </c>
      <c r="N60" s="264" t="s">
        <v>35</v>
      </c>
      <c r="O60" s="250">
        <v>2010</v>
      </c>
      <c r="P60" s="275">
        <v>40455</v>
      </c>
      <c r="Q60" s="265">
        <v>1000000</v>
      </c>
      <c r="R60" s="266"/>
      <c r="S60" s="250">
        <v>10</v>
      </c>
      <c r="T60" s="276" t="s">
        <v>101</v>
      </c>
      <c r="U60" s="267" t="s">
        <v>102</v>
      </c>
      <c r="V60" s="33"/>
      <c r="W60" s="18"/>
      <c r="X60" s="249" t="str">
        <f t="shared" si="17"/>
        <v>Sn</v>
      </c>
      <c r="Y60" s="19"/>
      <c r="Z60" s="19"/>
      <c r="AA60" s="19"/>
      <c r="AB60" s="19"/>
      <c r="AC60" s="19"/>
      <c r="AD60" s="19"/>
      <c r="AE60" s="19"/>
      <c r="AH60" s="252">
        <f t="shared" si="18"/>
        <v>0</v>
      </c>
      <c r="AI60" s="252">
        <f t="shared" si="19"/>
        <v>0</v>
      </c>
      <c r="AJ60" s="252">
        <f t="shared" si="20"/>
        <v>1.5714285714285714</v>
      </c>
      <c r="AK60" s="252">
        <f t="shared" si="0"/>
        <v>1.5714285714285714</v>
      </c>
      <c r="AL60" s="262"/>
      <c r="AM60" s="251">
        <f t="shared" si="21"/>
        <v>1.5714285714285714</v>
      </c>
      <c r="AN60" s="251">
        <f t="shared" si="22"/>
        <v>0</v>
      </c>
      <c r="AO60" s="251">
        <f t="shared" si="23"/>
        <v>0</v>
      </c>
      <c r="AP60" s="147"/>
      <c r="AQ60" s="147"/>
      <c r="AR60" s="147"/>
      <c r="AS60" s="147"/>
      <c r="AT60" s="147"/>
      <c r="AU60" s="147"/>
      <c r="AV60" s="147"/>
      <c r="AW60" s="147"/>
      <c r="AX60" s="147"/>
      <c r="AY60" s="147"/>
      <c r="BE60" s="4"/>
      <c r="BF60" s="4"/>
      <c r="BG60" s="4"/>
      <c r="BJ60" s="4"/>
      <c r="BK60" s="4"/>
      <c r="BL60" s="4"/>
      <c r="BM60" s="4"/>
      <c r="BN60" s="4"/>
      <c r="BO60" s="4"/>
      <c r="BP60" s="4"/>
      <c r="BQ60" s="4"/>
      <c r="BR60" s="4"/>
      <c r="BS60" s="4"/>
      <c r="BT60" s="4"/>
      <c r="BU60" s="147"/>
      <c r="BV60" s="4"/>
      <c r="BW60" s="147"/>
      <c r="BX60" s="4"/>
      <c r="BY60" s="147"/>
    </row>
    <row r="61" spans="1:77" s="10" customFormat="1" ht="26.1" customHeight="1" x14ac:dyDescent="0.25">
      <c r="A61" s="629"/>
      <c r="B61" s="182">
        <v>1</v>
      </c>
      <c r="C61" s="595">
        <f>AK60</f>
        <v>1.5714285714285714</v>
      </c>
      <c r="D61" s="19">
        <v>1</v>
      </c>
      <c r="E61" s="243" t="s">
        <v>103</v>
      </c>
      <c r="F61" s="250" t="s">
        <v>104</v>
      </c>
      <c r="G61" s="250"/>
      <c r="H61" s="250"/>
      <c r="I61" s="250"/>
      <c r="J61" s="264"/>
      <c r="K61" s="250">
        <v>1</v>
      </c>
      <c r="L61" s="250" t="s">
        <v>27</v>
      </c>
      <c r="M61" s="250" t="s">
        <v>73</v>
      </c>
      <c r="N61" s="264" t="s">
        <v>35</v>
      </c>
      <c r="O61" s="250">
        <v>2010</v>
      </c>
      <c r="P61" s="275">
        <v>40442</v>
      </c>
      <c r="Q61" s="265"/>
      <c r="R61" s="266"/>
      <c r="S61" s="250">
        <v>22</v>
      </c>
      <c r="T61" s="276" t="s">
        <v>105</v>
      </c>
      <c r="U61" s="267" t="s">
        <v>873</v>
      </c>
      <c r="V61" s="33"/>
      <c r="W61" s="18"/>
      <c r="X61" s="249" t="str">
        <f t="shared" si="17"/>
        <v>Ag, Cu, Pb, Zn</v>
      </c>
      <c r="Y61" s="19"/>
      <c r="Z61" s="19"/>
      <c r="AA61" s="19"/>
      <c r="AB61" s="19"/>
      <c r="AC61" s="19"/>
      <c r="AD61" s="19"/>
      <c r="AE61" s="19"/>
      <c r="AH61" s="252">
        <f t="shared" si="18"/>
        <v>1.1293578741077046E-2</v>
      </c>
      <c r="AI61" s="252">
        <f t="shared" si="19"/>
        <v>0</v>
      </c>
      <c r="AJ61" s="252">
        <f t="shared" si="20"/>
        <v>0</v>
      </c>
      <c r="AK61" s="252">
        <f t="shared" si="0"/>
        <v>1.1293578741077046E-2</v>
      </c>
      <c r="AL61" s="262"/>
      <c r="AM61" s="251">
        <f t="shared" si="21"/>
        <v>0</v>
      </c>
      <c r="AN61" s="251">
        <f t="shared" si="22"/>
        <v>0</v>
      </c>
      <c r="AO61" s="251">
        <f t="shared" si="23"/>
        <v>0</v>
      </c>
      <c r="AP61" s="147"/>
      <c r="AQ61" s="147"/>
      <c r="AR61" s="147"/>
      <c r="AS61" s="147"/>
      <c r="AT61" s="147"/>
      <c r="AU61" s="147"/>
      <c r="AV61" s="147"/>
      <c r="AW61" s="147"/>
      <c r="AX61" s="147"/>
      <c r="AY61" s="147"/>
      <c r="BE61" s="4"/>
      <c r="BF61" s="4"/>
      <c r="BG61" s="4"/>
      <c r="BJ61" s="4"/>
      <c r="BK61" s="4"/>
      <c r="BL61" s="4"/>
      <c r="BM61" s="4"/>
      <c r="BN61" s="4"/>
      <c r="BO61" s="4"/>
      <c r="BP61" s="4"/>
      <c r="BQ61" s="4"/>
      <c r="BR61" s="4"/>
      <c r="BS61" s="4"/>
      <c r="BT61" s="4"/>
      <c r="BU61" s="147"/>
      <c r="BV61" s="4"/>
      <c r="BW61" s="147"/>
      <c r="BX61" s="4"/>
      <c r="BY61" s="147"/>
    </row>
    <row r="62" spans="1:77" s="10" customFormat="1" ht="26.1" customHeight="1" x14ac:dyDescent="0.25">
      <c r="A62" s="624"/>
      <c r="B62" s="182"/>
      <c r="C62" s="595"/>
      <c r="D62" s="19">
        <v>1</v>
      </c>
      <c r="E62" s="580" t="s">
        <v>1042</v>
      </c>
      <c r="F62" s="249" t="s">
        <v>106</v>
      </c>
      <c r="G62" s="250"/>
      <c r="H62" s="250"/>
      <c r="I62" s="250">
        <v>10</v>
      </c>
      <c r="J62" s="264"/>
      <c r="K62" s="250">
        <v>1</v>
      </c>
      <c r="L62" s="250" t="s">
        <v>27</v>
      </c>
      <c r="M62" s="250" t="s">
        <v>83</v>
      </c>
      <c r="N62" s="264" t="s">
        <v>35</v>
      </c>
      <c r="O62" s="250">
        <v>2010</v>
      </c>
      <c r="P62" s="275">
        <v>40354</v>
      </c>
      <c r="Q62" s="265">
        <v>21420</v>
      </c>
      <c r="R62" s="266"/>
      <c r="S62" s="250"/>
      <c r="T62" s="429" t="s">
        <v>1053</v>
      </c>
      <c r="U62" s="260" t="s">
        <v>107</v>
      </c>
      <c r="V62" s="30"/>
      <c r="W62" s="18"/>
      <c r="X62" s="249">
        <f t="shared" si="17"/>
        <v>0</v>
      </c>
      <c r="Y62" s="19"/>
      <c r="Z62" s="19"/>
      <c r="AA62" s="19"/>
      <c r="AB62" s="19"/>
      <c r="AC62" s="19"/>
      <c r="AD62" s="19"/>
      <c r="AE62" s="19"/>
      <c r="AH62" s="252">
        <f t="shared" si="18"/>
        <v>0</v>
      </c>
      <c r="AI62" s="252">
        <f t="shared" si="19"/>
        <v>1.282051282051282E-2</v>
      </c>
      <c r="AJ62" s="252">
        <f t="shared" si="20"/>
        <v>0.2857142857142857</v>
      </c>
      <c r="AK62" s="252">
        <f t="shared" si="0"/>
        <v>0.29853479853479853</v>
      </c>
      <c r="AL62" s="262"/>
      <c r="AM62" s="251">
        <f t="shared" si="21"/>
        <v>0</v>
      </c>
      <c r="AN62" s="251">
        <f t="shared" si="22"/>
        <v>0.29853479853479853</v>
      </c>
      <c r="AO62" s="251">
        <f t="shared" si="23"/>
        <v>0</v>
      </c>
      <c r="AP62" s="147"/>
      <c r="AQ62" s="147"/>
      <c r="AR62" s="147"/>
      <c r="AS62" s="147"/>
      <c r="AT62" s="147"/>
      <c r="AU62" s="147"/>
      <c r="AV62" s="147"/>
      <c r="AW62" s="147"/>
      <c r="AX62" s="147"/>
      <c r="AY62" s="147"/>
      <c r="BE62" s="4"/>
      <c r="BF62" s="4"/>
      <c r="BG62" s="4"/>
      <c r="BJ62" s="4"/>
      <c r="BK62" s="4"/>
      <c r="BL62" s="4"/>
      <c r="BM62" s="4"/>
      <c r="BN62" s="4"/>
      <c r="BO62" s="4"/>
      <c r="BP62" s="4"/>
      <c r="BQ62" s="4"/>
      <c r="BR62" s="4"/>
      <c r="BS62" s="4"/>
      <c r="BT62" s="4"/>
      <c r="BU62" s="147"/>
      <c r="BV62" s="4"/>
      <c r="BW62" s="147"/>
      <c r="BX62" s="4"/>
      <c r="BY62" s="147"/>
    </row>
    <row r="63" spans="1:77" s="10" customFormat="1" ht="26.1" customHeight="1" x14ac:dyDescent="0.25">
      <c r="A63" s="626"/>
      <c r="B63" s="182">
        <v>2</v>
      </c>
      <c r="C63" s="595">
        <f t="shared" ref="C63:C80" si="24">AK62</f>
        <v>0.29853479853479853</v>
      </c>
      <c r="D63" s="19">
        <v>1</v>
      </c>
      <c r="E63" s="243" t="s">
        <v>112</v>
      </c>
      <c r="F63" s="249"/>
      <c r="G63" s="250"/>
      <c r="H63" s="250"/>
      <c r="I63" s="250">
        <v>15</v>
      </c>
      <c r="J63" s="264"/>
      <c r="K63" s="250">
        <v>1</v>
      </c>
      <c r="L63" s="250" t="s">
        <v>33</v>
      </c>
      <c r="M63" s="473" t="s">
        <v>109</v>
      </c>
      <c r="N63" s="264" t="s">
        <v>35</v>
      </c>
      <c r="O63" s="250">
        <v>2010</v>
      </c>
      <c r="P63" s="275">
        <v>40236</v>
      </c>
      <c r="Q63" s="281"/>
      <c r="R63" s="266">
        <v>0.5</v>
      </c>
      <c r="S63" s="250">
        <v>4</v>
      </c>
      <c r="T63" s="575"/>
      <c r="U63" s="228" t="s">
        <v>113</v>
      </c>
      <c r="V63" s="30"/>
      <c r="W63" s="18"/>
      <c r="X63" s="249" t="str">
        <f t="shared" si="17"/>
        <v>Cu</v>
      </c>
      <c r="Y63" s="19"/>
      <c r="Z63" s="19"/>
      <c r="AA63" s="19"/>
      <c r="AB63" s="19"/>
      <c r="AC63" s="19"/>
      <c r="AD63" s="19"/>
      <c r="AE63" s="19"/>
      <c r="AH63" s="252">
        <f t="shared" si="18"/>
        <v>4.2179565793004838E-2</v>
      </c>
      <c r="AI63" s="252">
        <f t="shared" si="19"/>
        <v>2.5641025641025641E-3</v>
      </c>
      <c r="AJ63" s="252">
        <f t="shared" si="20"/>
        <v>0</v>
      </c>
      <c r="AK63" s="252">
        <f t="shared" si="0"/>
        <v>4.47436683571074E-2</v>
      </c>
      <c r="AL63" s="262"/>
      <c r="AM63" s="251">
        <f t="shared" si="21"/>
        <v>0</v>
      </c>
      <c r="AN63" s="251">
        <f t="shared" si="22"/>
        <v>0</v>
      </c>
      <c r="AO63" s="251">
        <f t="shared" si="23"/>
        <v>4.47436683571074E-2</v>
      </c>
      <c r="AP63" s="147"/>
      <c r="AQ63" s="147"/>
      <c r="AR63" s="147"/>
      <c r="AS63" s="147"/>
      <c r="AT63" s="147"/>
      <c r="AU63" s="147"/>
      <c r="AV63" s="147"/>
      <c r="AW63" s="147"/>
      <c r="AX63" s="147"/>
      <c r="AY63" s="147"/>
      <c r="BE63" s="4"/>
      <c r="BF63" s="4"/>
      <c r="BG63" s="4"/>
      <c r="BJ63" s="4"/>
      <c r="BK63" s="4"/>
      <c r="BL63" s="4"/>
      <c r="BM63" s="4"/>
      <c r="BN63" s="4"/>
      <c r="BO63" s="4"/>
      <c r="BP63" s="4"/>
      <c r="BQ63" s="4"/>
      <c r="BR63" s="4"/>
      <c r="BS63" s="4"/>
      <c r="BT63" s="4"/>
      <c r="BU63" s="147"/>
      <c r="BV63" s="4"/>
      <c r="BW63" s="147"/>
      <c r="BX63" s="4"/>
      <c r="BY63" s="147"/>
    </row>
    <row r="64" spans="1:77" s="10" customFormat="1" ht="26.1" customHeight="1" x14ac:dyDescent="0.25">
      <c r="A64" s="624"/>
      <c r="B64" s="182">
        <v>3</v>
      </c>
      <c r="C64" s="595">
        <f t="shared" si="24"/>
        <v>4.47436683571074E-2</v>
      </c>
      <c r="D64" s="19">
        <v>1</v>
      </c>
      <c r="E64" s="243" t="s">
        <v>116</v>
      </c>
      <c r="F64" s="249" t="s">
        <v>54</v>
      </c>
      <c r="G64" s="250" t="s">
        <v>44</v>
      </c>
      <c r="H64" s="250"/>
      <c r="I64" s="250"/>
      <c r="J64" s="264"/>
      <c r="K64" s="250">
        <v>1</v>
      </c>
      <c r="L64" s="250" t="s">
        <v>33</v>
      </c>
      <c r="M64" s="250" t="s">
        <v>109</v>
      </c>
      <c r="N64" s="264" t="s">
        <v>35</v>
      </c>
      <c r="O64" s="250">
        <v>2010</v>
      </c>
      <c r="P64" s="275">
        <v>40236</v>
      </c>
      <c r="Q64" s="265">
        <v>80000</v>
      </c>
      <c r="R64" s="266">
        <v>0.1</v>
      </c>
      <c r="S64" s="250"/>
      <c r="T64" s="276" t="s">
        <v>110</v>
      </c>
      <c r="U64" s="228" t="s">
        <v>117</v>
      </c>
      <c r="V64" s="30"/>
      <c r="W64" s="18"/>
      <c r="X64" s="249">
        <f t="shared" si="17"/>
        <v>0</v>
      </c>
      <c r="Y64" s="19"/>
      <c r="Z64" s="19"/>
      <c r="AA64" s="19"/>
      <c r="AB64" s="19"/>
      <c r="AC64" s="19"/>
      <c r="AD64" s="19"/>
      <c r="AE64" s="19"/>
      <c r="AH64" s="252">
        <f t="shared" si="18"/>
        <v>0</v>
      </c>
      <c r="AI64" s="252">
        <f t="shared" si="19"/>
        <v>0</v>
      </c>
      <c r="AJ64" s="252">
        <f t="shared" si="20"/>
        <v>0</v>
      </c>
      <c r="AK64" s="252">
        <f t="shared" si="0"/>
        <v>0</v>
      </c>
      <c r="AL64" s="262"/>
      <c r="AM64" s="251">
        <f t="shared" si="21"/>
        <v>0</v>
      </c>
      <c r="AN64" s="251">
        <f t="shared" si="22"/>
        <v>0</v>
      </c>
      <c r="AO64" s="251">
        <f t="shared" si="23"/>
        <v>0</v>
      </c>
      <c r="AP64" s="147"/>
      <c r="AQ64" s="147"/>
      <c r="AR64" s="147"/>
      <c r="AS64" s="147"/>
      <c r="AT64" s="147"/>
      <c r="AU64" s="147"/>
      <c r="AV64" s="147"/>
      <c r="AW64" s="147"/>
      <c r="AX64" s="147"/>
      <c r="AY64" s="147"/>
      <c r="BE64" s="4"/>
      <c r="BF64" s="4"/>
      <c r="BG64" s="4"/>
      <c r="BJ64" s="4"/>
      <c r="BK64" s="4"/>
      <c r="BL64" s="4"/>
      <c r="BM64" s="4"/>
      <c r="BN64" s="4"/>
      <c r="BO64" s="4"/>
      <c r="BP64" s="4"/>
      <c r="BQ64" s="4"/>
      <c r="BR64" s="4"/>
      <c r="BS64" s="4"/>
      <c r="BT64" s="4"/>
      <c r="BU64" s="147"/>
      <c r="BV64" s="4"/>
      <c r="BW64" s="147"/>
      <c r="BX64" s="4"/>
      <c r="BY64" s="147"/>
    </row>
    <row r="65" spans="1:817" s="10" customFormat="1" ht="26.1" customHeight="1" x14ac:dyDescent="0.25">
      <c r="A65" s="624"/>
      <c r="B65" s="182">
        <v>3</v>
      </c>
      <c r="C65" s="595">
        <f t="shared" si="24"/>
        <v>0</v>
      </c>
      <c r="D65" s="19">
        <v>1</v>
      </c>
      <c r="E65" s="243" t="s">
        <v>108</v>
      </c>
      <c r="F65" s="249"/>
      <c r="G65" s="250" t="s">
        <v>77</v>
      </c>
      <c r="H65" s="250"/>
      <c r="I65" s="250">
        <v>15</v>
      </c>
      <c r="J65" s="264"/>
      <c r="K65" s="250">
        <v>1</v>
      </c>
      <c r="L65" s="250" t="s">
        <v>27</v>
      </c>
      <c r="M65" s="250" t="s">
        <v>109</v>
      </c>
      <c r="N65" s="264" t="s">
        <v>35</v>
      </c>
      <c r="O65" s="250">
        <v>2010</v>
      </c>
      <c r="P65" s="275">
        <v>40236</v>
      </c>
      <c r="Q65" s="265"/>
      <c r="R65" s="266"/>
      <c r="S65" s="250"/>
      <c r="T65" s="276" t="s">
        <v>110</v>
      </c>
      <c r="U65" s="228" t="s">
        <v>111</v>
      </c>
      <c r="V65" s="30"/>
      <c r="W65" s="18"/>
      <c r="X65" s="249">
        <f t="shared" si="17"/>
        <v>0</v>
      </c>
      <c r="Y65" s="19"/>
      <c r="Z65" s="19"/>
      <c r="AA65" s="19"/>
      <c r="AB65" s="19"/>
      <c r="AC65" s="19"/>
      <c r="AD65" s="19"/>
      <c r="AE65" s="19"/>
      <c r="AH65" s="252">
        <f t="shared" si="18"/>
        <v>0</v>
      </c>
      <c r="AI65" s="252">
        <f t="shared" si="19"/>
        <v>0</v>
      </c>
      <c r="AJ65" s="252">
        <f t="shared" si="20"/>
        <v>0</v>
      </c>
      <c r="AK65" s="252">
        <f t="shared" si="0"/>
        <v>0</v>
      </c>
      <c r="AL65" s="262"/>
      <c r="AM65" s="251">
        <f t="shared" si="21"/>
        <v>0</v>
      </c>
      <c r="AN65" s="251">
        <f t="shared" si="22"/>
        <v>0</v>
      </c>
      <c r="AO65" s="251">
        <f t="shared" si="23"/>
        <v>0</v>
      </c>
      <c r="AP65" s="147"/>
      <c r="AQ65" s="147"/>
      <c r="AR65" s="147"/>
      <c r="AS65" s="147"/>
      <c r="AT65" s="147"/>
      <c r="AU65" s="147"/>
      <c r="AV65" s="147"/>
      <c r="AW65" s="147"/>
      <c r="AX65" s="147"/>
      <c r="AY65" s="147"/>
      <c r="BE65" s="4"/>
      <c r="BF65" s="4"/>
      <c r="BG65" s="4"/>
      <c r="BJ65" s="4"/>
      <c r="BK65" s="4"/>
      <c r="BL65" s="4"/>
      <c r="BM65" s="4"/>
      <c r="BN65" s="4"/>
      <c r="BO65" s="4"/>
      <c r="BP65" s="4"/>
      <c r="BQ65" s="4"/>
      <c r="BR65" s="4"/>
      <c r="BS65" s="4"/>
      <c r="BT65" s="4"/>
      <c r="BU65" s="147"/>
      <c r="BV65" s="4"/>
      <c r="BW65" s="147"/>
      <c r="BX65" s="4"/>
      <c r="BY65" s="147"/>
    </row>
    <row r="66" spans="1:817" s="10" customFormat="1" ht="26.1" customHeight="1" x14ac:dyDescent="0.25">
      <c r="A66" s="624"/>
      <c r="B66" s="182">
        <v>3</v>
      </c>
      <c r="C66" s="595">
        <f t="shared" si="24"/>
        <v>0</v>
      </c>
      <c r="D66" s="19">
        <v>1</v>
      </c>
      <c r="E66" s="243" t="s">
        <v>114</v>
      </c>
      <c r="F66" s="249"/>
      <c r="G66" s="250"/>
      <c r="H66" s="250"/>
      <c r="I66" s="250"/>
      <c r="J66" s="264"/>
      <c r="K66" s="250">
        <v>1</v>
      </c>
      <c r="L66" s="250" t="s">
        <v>33</v>
      </c>
      <c r="M66" s="250" t="s">
        <v>109</v>
      </c>
      <c r="N66" s="264" t="s">
        <v>35</v>
      </c>
      <c r="O66" s="250">
        <v>2010</v>
      </c>
      <c r="P66" s="275">
        <v>40236</v>
      </c>
      <c r="Q66" s="265"/>
      <c r="R66" s="266"/>
      <c r="S66" s="250"/>
      <c r="T66" s="276" t="s">
        <v>110</v>
      </c>
      <c r="U66" s="228" t="s">
        <v>115</v>
      </c>
      <c r="V66" s="30"/>
      <c r="W66" s="18"/>
      <c r="X66" s="249">
        <f t="shared" si="17"/>
        <v>0</v>
      </c>
      <c r="Y66" s="19"/>
      <c r="Z66" s="19"/>
      <c r="AA66" s="19"/>
      <c r="AB66" s="19"/>
      <c r="AC66" s="19"/>
      <c r="AD66" s="19"/>
      <c r="AE66" s="19"/>
      <c r="AH66" s="252">
        <f t="shared" si="18"/>
        <v>0</v>
      </c>
      <c r="AI66" s="252">
        <f t="shared" si="19"/>
        <v>0</v>
      </c>
      <c r="AJ66" s="252">
        <f t="shared" si="20"/>
        <v>0</v>
      </c>
      <c r="AK66" s="252">
        <f t="shared" si="0"/>
        <v>0</v>
      </c>
      <c r="AL66" s="262"/>
      <c r="AM66" s="251">
        <f t="shared" si="21"/>
        <v>0</v>
      </c>
      <c r="AN66" s="251">
        <f t="shared" si="22"/>
        <v>0</v>
      </c>
      <c r="AO66" s="251">
        <f t="shared" si="23"/>
        <v>0</v>
      </c>
      <c r="AP66" s="147"/>
      <c r="AQ66" s="147"/>
      <c r="AR66" s="147"/>
      <c r="AS66" s="147"/>
      <c r="AT66" s="147"/>
      <c r="AU66" s="147"/>
      <c r="AV66" s="147"/>
      <c r="AW66" s="147"/>
      <c r="AX66" s="147"/>
      <c r="AY66" s="147"/>
      <c r="AZ66" s="1"/>
      <c r="BE66" s="4"/>
      <c r="BF66" s="4"/>
      <c r="BG66" s="4"/>
      <c r="BJ66" s="4"/>
      <c r="BK66" s="4"/>
      <c r="BL66" s="4"/>
      <c r="BM66" s="4"/>
      <c r="BN66" s="4"/>
      <c r="BO66" s="4"/>
      <c r="BP66" s="4"/>
      <c r="BQ66" s="4"/>
      <c r="BR66" s="4"/>
      <c r="BS66" s="4"/>
      <c r="BT66" s="4"/>
      <c r="BU66" s="147"/>
      <c r="BV66" s="4"/>
      <c r="BW66" s="147"/>
      <c r="BX66" s="4"/>
      <c r="BY66" s="147"/>
    </row>
    <row r="67" spans="1:817" s="10" customFormat="1" ht="26.1" customHeight="1" x14ac:dyDescent="0.25">
      <c r="A67" s="624"/>
      <c r="B67" s="182">
        <v>3</v>
      </c>
      <c r="C67" s="595">
        <f t="shared" si="24"/>
        <v>0</v>
      </c>
      <c r="D67" s="19">
        <v>1</v>
      </c>
      <c r="E67" s="243" t="s">
        <v>118</v>
      </c>
      <c r="F67" s="249"/>
      <c r="G67" s="250" t="s">
        <v>44</v>
      </c>
      <c r="H67" s="250"/>
      <c r="I67" s="250"/>
      <c r="J67" s="264"/>
      <c r="K67" s="250">
        <v>1</v>
      </c>
      <c r="L67" s="250" t="s">
        <v>33</v>
      </c>
      <c r="M67" s="250" t="s">
        <v>109</v>
      </c>
      <c r="N67" s="264" t="s">
        <v>35</v>
      </c>
      <c r="O67" s="250">
        <v>2010</v>
      </c>
      <c r="P67" s="275">
        <v>40236</v>
      </c>
      <c r="Q67" s="265"/>
      <c r="R67" s="266"/>
      <c r="S67" s="250"/>
      <c r="T67" s="276" t="s">
        <v>110</v>
      </c>
      <c r="U67" s="228" t="s">
        <v>119</v>
      </c>
      <c r="V67" s="33"/>
      <c r="W67" s="18" t="s">
        <v>123</v>
      </c>
      <c r="X67" s="249" t="str">
        <f t="shared" si="17"/>
        <v>Au</v>
      </c>
      <c r="Y67" s="19"/>
      <c r="Z67" s="19"/>
      <c r="AA67" s="19"/>
      <c r="AB67" s="19"/>
      <c r="AC67" s="19">
        <v>1978</v>
      </c>
      <c r="AD67" s="19"/>
      <c r="AE67" s="19"/>
      <c r="AF67" s="1"/>
      <c r="AG67" s="1"/>
      <c r="AH67" s="252">
        <f t="shared" si="18"/>
        <v>0.63269348689507254</v>
      </c>
      <c r="AI67" s="252">
        <f t="shared" si="19"/>
        <v>0</v>
      </c>
      <c r="AJ67" s="252">
        <f t="shared" si="20"/>
        <v>7.1428571428571425E-2</v>
      </c>
      <c r="AK67" s="252">
        <f t="shared" si="0"/>
        <v>0.70412205832364394</v>
      </c>
      <c r="AL67" s="262"/>
      <c r="AM67" s="251">
        <f t="shared" si="21"/>
        <v>0.70412205832364394</v>
      </c>
      <c r="AN67" s="251">
        <f t="shared" si="22"/>
        <v>0</v>
      </c>
      <c r="AO67" s="251">
        <f t="shared" si="23"/>
        <v>0</v>
      </c>
      <c r="AP67" s="147"/>
      <c r="AQ67" s="147"/>
      <c r="AR67" s="147"/>
      <c r="AS67" s="147"/>
      <c r="AT67" s="147"/>
      <c r="AU67" s="147"/>
      <c r="AV67" s="147"/>
      <c r="AW67" s="147"/>
      <c r="AX67" s="147"/>
      <c r="AY67" s="147"/>
      <c r="AZ67" s="1"/>
      <c r="BD67" s="1"/>
      <c r="BE67" s="4"/>
      <c r="BF67" s="4"/>
      <c r="BG67" s="4"/>
      <c r="BH67" s="1"/>
      <c r="BI67" s="1"/>
      <c r="BJ67" s="4"/>
      <c r="BK67" s="4"/>
      <c r="BL67" s="4"/>
      <c r="BM67" s="4"/>
      <c r="BN67" s="4"/>
      <c r="BO67" s="4"/>
      <c r="BP67" s="4"/>
      <c r="BQ67" s="4"/>
      <c r="BR67" s="4"/>
      <c r="BS67" s="4"/>
      <c r="BT67" s="4"/>
      <c r="BU67" s="147"/>
      <c r="BV67" s="4"/>
      <c r="BW67" s="147"/>
      <c r="BX67" s="4"/>
      <c r="BY67" s="147"/>
    </row>
    <row r="68" spans="1:817" s="10" customFormat="1" ht="26.1" customHeight="1" x14ac:dyDescent="0.25">
      <c r="A68" s="629"/>
      <c r="B68" s="182">
        <v>1</v>
      </c>
      <c r="C68" s="595">
        <f t="shared" si="24"/>
        <v>0.70412205832364394</v>
      </c>
      <c r="D68" s="19">
        <v>1</v>
      </c>
      <c r="E68" s="436" t="s">
        <v>120</v>
      </c>
      <c r="F68" s="19" t="s">
        <v>47</v>
      </c>
      <c r="G68" s="19"/>
      <c r="H68" s="19"/>
      <c r="I68" s="19">
        <v>20</v>
      </c>
      <c r="J68" s="255"/>
      <c r="K68" s="19">
        <v>1</v>
      </c>
      <c r="L68" s="19" t="s">
        <v>27</v>
      </c>
      <c r="M68" s="19" t="s">
        <v>38</v>
      </c>
      <c r="N68" s="256" t="s">
        <v>35</v>
      </c>
      <c r="O68" s="19">
        <v>2009</v>
      </c>
      <c r="P68" s="275">
        <v>40054</v>
      </c>
      <c r="Q68" s="255">
        <v>1200000</v>
      </c>
      <c r="R68" s="258"/>
      <c r="S68" s="259">
        <v>1</v>
      </c>
      <c r="T68" s="228" t="s">
        <v>121</v>
      </c>
      <c r="U68" s="260" t="s">
        <v>122</v>
      </c>
      <c r="V68" s="33"/>
      <c r="W68" s="18"/>
      <c r="X68" s="249" t="str">
        <f t="shared" si="17"/>
        <v>Mn</v>
      </c>
      <c r="Y68" s="19"/>
      <c r="Z68" s="19"/>
      <c r="AA68" s="19"/>
      <c r="AB68" s="19"/>
      <c r="AC68" s="19"/>
      <c r="AD68" s="19"/>
      <c r="AE68" s="19"/>
      <c r="AF68" s="1"/>
      <c r="AG68" s="1"/>
      <c r="AH68" s="252">
        <f t="shared" si="18"/>
        <v>2.6362228620628023E-2</v>
      </c>
      <c r="AI68" s="252">
        <f t="shared" si="19"/>
        <v>0</v>
      </c>
      <c r="AJ68" s="252">
        <f t="shared" si="20"/>
        <v>0.21428571428571427</v>
      </c>
      <c r="AK68" s="252">
        <f t="shared" si="0"/>
        <v>0.24064794290634228</v>
      </c>
      <c r="AL68" s="262"/>
      <c r="AM68" s="251">
        <f t="shared" si="21"/>
        <v>0</v>
      </c>
      <c r="AN68" s="251">
        <f t="shared" si="22"/>
        <v>0.24064794290634228</v>
      </c>
      <c r="AO68" s="251">
        <f t="shared" si="23"/>
        <v>0</v>
      </c>
      <c r="AP68" s="147"/>
      <c r="AQ68" s="147"/>
      <c r="AR68" s="147"/>
      <c r="AS68" s="147"/>
      <c r="AT68" s="147"/>
      <c r="AU68" s="147"/>
      <c r="AV68" s="147"/>
      <c r="AW68" s="147"/>
      <c r="AX68" s="147"/>
      <c r="AY68" s="147"/>
      <c r="AZ68" s="1"/>
      <c r="BD68" s="1"/>
      <c r="BE68" s="4"/>
      <c r="BF68" s="4"/>
      <c r="BG68" s="4"/>
      <c r="BH68" s="1"/>
      <c r="BI68" s="1"/>
      <c r="BJ68" s="4"/>
      <c r="BK68" s="4"/>
      <c r="BL68" s="4"/>
      <c r="BM68" s="4"/>
      <c r="BN68" s="4"/>
      <c r="BO68" s="4"/>
      <c r="BP68" s="4"/>
      <c r="BQ68" s="4"/>
      <c r="BR68" s="4"/>
      <c r="BS68" s="4"/>
      <c r="BT68" s="4"/>
      <c r="BU68" s="147"/>
      <c r="BV68" s="4"/>
      <c r="BW68" s="147"/>
      <c r="BX68" s="4"/>
      <c r="BY68" s="147"/>
    </row>
    <row r="69" spans="1:817" s="10" customFormat="1" ht="26.1" customHeight="1" x14ac:dyDescent="0.25">
      <c r="A69" s="626"/>
      <c r="B69" s="182">
        <v>2</v>
      </c>
      <c r="C69" s="595">
        <f t="shared" si="24"/>
        <v>0.24064794290634228</v>
      </c>
      <c r="D69" s="19">
        <v>1</v>
      </c>
      <c r="E69" s="253" t="s">
        <v>124</v>
      </c>
      <c r="F69" s="254" t="s">
        <v>98</v>
      </c>
      <c r="G69" s="19"/>
      <c r="H69" s="19"/>
      <c r="I69" s="19"/>
      <c r="J69" s="255">
        <v>50000</v>
      </c>
      <c r="K69" s="19">
        <v>1</v>
      </c>
      <c r="L69" s="19" t="s">
        <v>27</v>
      </c>
      <c r="M69" s="19" t="s">
        <v>38</v>
      </c>
      <c r="N69" s="256" t="s">
        <v>35</v>
      </c>
      <c r="O69" s="19">
        <v>2009</v>
      </c>
      <c r="P69" s="275">
        <v>39947</v>
      </c>
      <c r="Q69" s="255">
        <v>50000</v>
      </c>
      <c r="R69" s="258"/>
      <c r="S69" s="259">
        <v>3</v>
      </c>
      <c r="T69" s="228" t="s">
        <v>31</v>
      </c>
      <c r="U69" s="260" t="s">
        <v>125</v>
      </c>
      <c r="V69" s="33"/>
      <c r="W69" s="18"/>
      <c r="X69" s="249"/>
      <c r="Y69" s="19"/>
      <c r="Z69" s="19"/>
      <c r="AA69" s="19"/>
      <c r="AB69" s="19"/>
      <c r="AC69" s="19"/>
      <c r="AD69" s="19"/>
      <c r="AE69" s="19"/>
      <c r="AF69" s="1"/>
      <c r="AG69" s="1"/>
      <c r="AH69" s="252">
        <f t="shared" si="18"/>
        <v>0</v>
      </c>
      <c r="AI69" s="252">
        <f t="shared" si="19"/>
        <v>0</v>
      </c>
      <c r="AJ69" s="252">
        <f t="shared" si="20"/>
        <v>0</v>
      </c>
      <c r="AK69" s="252">
        <f t="shared" si="0"/>
        <v>0</v>
      </c>
      <c r="AL69" s="262"/>
      <c r="AM69" s="251">
        <f t="shared" si="21"/>
        <v>0</v>
      </c>
      <c r="AN69" s="251">
        <f t="shared" si="22"/>
        <v>0</v>
      </c>
      <c r="AO69" s="251">
        <f t="shared" si="23"/>
        <v>0</v>
      </c>
      <c r="AP69" s="147"/>
      <c r="AQ69" s="147"/>
      <c r="AR69" s="147"/>
      <c r="AS69" s="147"/>
      <c r="AT69" s="147"/>
      <c r="AU69" s="147"/>
      <c r="AV69" s="147"/>
      <c r="AW69" s="147"/>
      <c r="AX69" s="147"/>
      <c r="AY69" s="147"/>
      <c r="AZ69" s="1"/>
      <c r="BD69" s="1"/>
      <c r="BE69" s="4"/>
      <c r="BF69" s="4"/>
      <c r="BG69" s="4"/>
      <c r="BH69" s="1"/>
      <c r="BI69" s="1"/>
      <c r="BJ69" s="4"/>
      <c r="BK69" s="4"/>
      <c r="BL69" s="4"/>
      <c r="BM69" s="4"/>
      <c r="BN69" s="4"/>
      <c r="BO69" s="4"/>
      <c r="BP69" s="4"/>
      <c r="BQ69" s="4"/>
      <c r="BR69" s="4"/>
      <c r="BS69" s="4"/>
      <c r="BT69" s="4"/>
      <c r="BU69" s="147"/>
      <c r="BV69" s="4"/>
      <c r="BW69" s="147"/>
      <c r="BX69" s="4"/>
      <c r="BY69" s="147"/>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row>
    <row r="70" spans="1:817" s="1" customFormat="1" ht="26.1" customHeight="1" x14ac:dyDescent="0.25">
      <c r="A70" s="624"/>
      <c r="B70" s="182">
        <v>3</v>
      </c>
      <c r="C70" s="595">
        <f t="shared" si="24"/>
        <v>0</v>
      </c>
      <c r="D70" s="19">
        <v>1</v>
      </c>
      <c r="E70" s="253" t="s">
        <v>649</v>
      </c>
      <c r="F70" s="254" t="s">
        <v>647</v>
      </c>
      <c r="G70" s="19"/>
      <c r="H70" s="19"/>
      <c r="I70" s="19"/>
      <c r="J70" s="255"/>
      <c r="K70" s="19">
        <v>1</v>
      </c>
      <c r="L70" s="19" t="s">
        <v>27</v>
      </c>
      <c r="M70" s="19" t="s">
        <v>73</v>
      </c>
      <c r="N70" s="256"/>
      <c r="O70" s="19">
        <v>2008</v>
      </c>
      <c r="P70" s="275">
        <v>42863</v>
      </c>
      <c r="Q70" s="255"/>
      <c r="R70" s="258"/>
      <c r="S70" s="259"/>
      <c r="T70" s="282" t="s">
        <v>648</v>
      </c>
      <c r="U70" s="260" t="s">
        <v>788</v>
      </c>
      <c r="V70" s="33"/>
      <c r="W70" s="18" t="s">
        <v>128</v>
      </c>
      <c r="X70" s="249" t="str">
        <f>F71</f>
        <v>Coal</v>
      </c>
      <c r="Y70" s="19"/>
      <c r="Z70" s="19"/>
      <c r="AA70" s="19"/>
      <c r="AB70" s="19"/>
      <c r="AC70" s="19">
        <v>1955</v>
      </c>
      <c r="AD70" s="19"/>
      <c r="AE70" s="19"/>
      <c r="AH70" s="252">
        <f t="shared" si="18"/>
        <v>2.161702746891498</v>
      </c>
      <c r="AI70" s="252">
        <f t="shared" si="19"/>
        <v>0.10512820512820512</v>
      </c>
      <c r="AJ70" s="252">
        <f t="shared" si="20"/>
        <v>0</v>
      </c>
      <c r="AK70" s="252">
        <f t="shared" si="0"/>
        <v>2.2668309520197032</v>
      </c>
      <c r="AL70" s="262"/>
      <c r="AM70" s="251">
        <f t="shared" si="21"/>
        <v>2.2668309520197032</v>
      </c>
      <c r="AN70" s="251">
        <f t="shared" si="22"/>
        <v>0</v>
      </c>
      <c r="AO70" s="251">
        <f t="shared" si="23"/>
        <v>0</v>
      </c>
      <c r="AP70" s="147"/>
      <c r="AQ70" s="147"/>
      <c r="AR70" s="147"/>
      <c r="AS70" s="147"/>
      <c r="AT70" s="147"/>
      <c r="AU70" s="147"/>
      <c r="AV70" s="147"/>
      <c r="AW70" s="147"/>
      <c r="AX70" s="147"/>
      <c r="AY70" s="147"/>
      <c r="BE70" s="4"/>
      <c r="BF70" s="4"/>
      <c r="BG70" s="4"/>
      <c r="BJ70" s="4"/>
      <c r="BK70" s="4"/>
      <c r="BL70" s="4"/>
      <c r="BM70" s="4"/>
      <c r="BN70" s="4"/>
      <c r="BO70" s="4"/>
      <c r="BP70" s="4"/>
      <c r="BQ70" s="4"/>
      <c r="BR70" s="4"/>
      <c r="BS70" s="4"/>
      <c r="BT70" s="4"/>
      <c r="BU70" s="147"/>
      <c r="BV70" s="4"/>
      <c r="BW70" s="147"/>
      <c r="BX70" s="4"/>
      <c r="BY70" s="147"/>
    </row>
    <row r="71" spans="1:817" s="15" customFormat="1" ht="26.1" customHeight="1" x14ac:dyDescent="0.25">
      <c r="A71" s="629"/>
      <c r="B71" s="182">
        <v>1</v>
      </c>
      <c r="C71" s="595">
        <f t="shared" si="24"/>
        <v>2.2668309520197032</v>
      </c>
      <c r="D71" s="19">
        <v>1</v>
      </c>
      <c r="E71" s="253" t="s">
        <v>126</v>
      </c>
      <c r="F71" s="254" t="s">
        <v>64</v>
      </c>
      <c r="G71" s="19"/>
      <c r="H71" s="19"/>
      <c r="I71" s="19"/>
      <c r="J71" s="255"/>
      <c r="K71" s="19">
        <v>1</v>
      </c>
      <c r="L71" s="19" t="s">
        <v>27</v>
      </c>
      <c r="M71" s="19" t="s">
        <v>38</v>
      </c>
      <c r="N71" s="256" t="s">
        <v>35</v>
      </c>
      <c r="O71" s="19">
        <v>2008</v>
      </c>
      <c r="P71" s="275">
        <v>39804</v>
      </c>
      <c r="Q71" s="255">
        <v>4100000</v>
      </c>
      <c r="R71" s="258">
        <v>4.0999999999999996</v>
      </c>
      <c r="S71" s="259"/>
      <c r="T71" s="228" t="s">
        <v>789</v>
      </c>
      <c r="U71" s="260" t="s">
        <v>127</v>
      </c>
      <c r="V71" s="33"/>
      <c r="W71" s="18"/>
      <c r="X71" s="249" t="str">
        <f>F72</f>
        <v>Fe</v>
      </c>
      <c r="Y71" s="19"/>
      <c r="Z71" s="19"/>
      <c r="AA71" s="19"/>
      <c r="AB71" s="19"/>
      <c r="AC71" s="19"/>
      <c r="AD71" s="19"/>
      <c r="AE71" s="19"/>
      <c r="AF71" s="1"/>
      <c r="AG71" s="1"/>
      <c r="AH71" s="252">
        <f t="shared" si="18"/>
        <v>0.1413015454065662</v>
      </c>
      <c r="AI71" s="252">
        <f t="shared" si="19"/>
        <v>6.4102564102564097E-2</v>
      </c>
      <c r="AJ71" s="252">
        <f t="shared" si="20"/>
        <v>18.142857142857142</v>
      </c>
      <c r="AK71" s="252">
        <f t="shared" si="0"/>
        <v>18.348261252366271</v>
      </c>
      <c r="AL71" s="262"/>
      <c r="AM71" s="251">
        <f t="shared" si="21"/>
        <v>18.348261252366271</v>
      </c>
      <c r="AN71" s="251">
        <f t="shared" si="22"/>
        <v>0</v>
      </c>
      <c r="AO71" s="251">
        <f t="shared" si="23"/>
        <v>0</v>
      </c>
      <c r="AP71" s="147"/>
      <c r="AQ71" s="147"/>
      <c r="AR71" s="147"/>
      <c r="AS71" s="147"/>
      <c r="AT71" s="147"/>
      <c r="AU71" s="147"/>
      <c r="AV71" s="147"/>
      <c r="AW71" s="147"/>
      <c r="AX71" s="147"/>
      <c r="AY71" s="147"/>
      <c r="AZ71" s="1"/>
      <c r="BD71" s="1"/>
      <c r="BE71" s="4"/>
      <c r="BF71" s="4"/>
      <c r="BG71" s="4"/>
      <c r="BH71" s="1"/>
      <c r="BI71" s="1"/>
      <c r="BJ71" s="4"/>
      <c r="BK71" s="4"/>
      <c r="BL71" s="4"/>
      <c r="BM71" s="4"/>
      <c r="BN71" s="4"/>
      <c r="BO71" s="4"/>
      <c r="BP71" s="4"/>
      <c r="BQ71" s="4"/>
      <c r="BR71" s="4"/>
      <c r="BS71" s="4"/>
      <c r="BT71" s="4"/>
      <c r="BU71" s="147"/>
      <c r="BV71" s="4"/>
      <c r="BW71" s="147"/>
      <c r="BX71" s="4"/>
      <c r="BY71" s="147"/>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row>
    <row r="72" spans="1:817" s="15" customFormat="1" ht="26.1" customHeight="1" x14ac:dyDescent="0.25">
      <c r="A72" s="629"/>
      <c r="B72" s="182">
        <v>1</v>
      </c>
      <c r="C72" s="595">
        <f t="shared" si="24"/>
        <v>18.348261252366271</v>
      </c>
      <c r="D72" s="19">
        <v>1</v>
      </c>
      <c r="E72" s="253" t="s">
        <v>820</v>
      </c>
      <c r="F72" s="254" t="s">
        <v>43</v>
      </c>
      <c r="G72" s="19" t="s">
        <v>44</v>
      </c>
      <c r="H72" s="19"/>
      <c r="I72" s="19">
        <v>50.7</v>
      </c>
      <c r="J72" s="255">
        <v>290000</v>
      </c>
      <c r="K72" s="19">
        <v>1</v>
      </c>
      <c r="L72" s="19" t="s">
        <v>33</v>
      </c>
      <c r="M72" s="19" t="s">
        <v>38</v>
      </c>
      <c r="N72" s="256" t="s">
        <v>35</v>
      </c>
      <c r="O72" s="19">
        <v>2008</v>
      </c>
      <c r="P72" s="275">
        <v>39699</v>
      </c>
      <c r="Q72" s="255">
        <v>268000</v>
      </c>
      <c r="R72" s="258">
        <v>2.5</v>
      </c>
      <c r="S72" s="259">
        <v>254</v>
      </c>
      <c r="T72" s="228" t="s">
        <v>31</v>
      </c>
      <c r="U72" s="260" t="s">
        <v>735</v>
      </c>
      <c r="V72" s="33"/>
      <c r="W72" s="18"/>
      <c r="X72" s="249"/>
      <c r="Y72" s="19"/>
      <c r="Z72" s="19"/>
      <c r="AA72" s="19"/>
      <c r="AB72" s="19"/>
      <c r="AC72" s="19"/>
      <c r="AD72" s="19"/>
      <c r="AE72" s="19"/>
      <c r="AF72" s="1"/>
      <c r="AG72" s="1"/>
      <c r="AH72" s="252">
        <f t="shared" si="18"/>
        <v>0</v>
      </c>
      <c r="AI72" s="252">
        <f t="shared" si="19"/>
        <v>0</v>
      </c>
      <c r="AJ72" s="252">
        <f t="shared" si="20"/>
        <v>0</v>
      </c>
      <c r="AK72" s="252">
        <f t="shared" si="0"/>
        <v>0</v>
      </c>
      <c r="AL72" s="262"/>
      <c r="AM72" s="251">
        <f t="shared" si="21"/>
        <v>0</v>
      </c>
      <c r="AN72" s="251">
        <f t="shared" si="22"/>
        <v>0</v>
      </c>
      <c r="AO72" s="251">
        <f t="shared" si="23"/>
        <v>0</v>
      </c>
      <c r="AP72" s="147"/>
      <c r="AQ72" s="147"/>
      <c r="AR72" s="147"/>
      <c r="AS72" s="147"/>
      <c r="AT72" s="147"/>
      <c r="AU72" s="147"/>
      <c r="AV72" s="147"/>
      <c r="AW72" s="147"/>
      <c r="AX72" s="147"/>
      <c r="AY72" s="147"/>
      <c r="AZ72" s="1"/>
      <c r="BD72" s="1"/>
      <c r="BE72" s="4"/>
      <c r="BF72" s="4"/>
      <c r="BG72" s="4"/>
      <c r="BH72" s="1"/>
      <c r="BI72" s="1"/>
      <c r="BJ72" s="4"/>
      <c r="BK72" s="4"/>
      <c r="BL72" s="4"/>
      <c r="BM72" s="4"/>
      <c r="BN72" s="4"/>
      <c r="BO72" s="4"/>
      <c r="BP72" s="4"/>
      <c r="BQ72" s="4"/>
      <c r="BR72" s="4"/>
      <c r="BS72" s="4"/>
      <c r="BT72" s="4"/>
      <c r="BU72" s="147"/>
      <c r="BV72" s="4"/>
      <c r="BW72" s="147"/>
      <c r="BX72" s="4"/>
      <c r="BY72" s="147"/>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row>
    <row r="73" spans="1:817" s="15" customFormat="1" ht="26.1" customHeight="1" x14ac:dyDescent="0.25">
      <c r="A73" s="624"/>
      <c r="B73" s="182">
        <v>3</v>
      </c>
      <c r="C73" s="595">
        <f t="shared" si="24"/>
        <v>0</v>
      </c>
      <c r="D73" s="19">
        <v>1</v>
      </c>
      <c r="E73" s="253" t="s">
        <v>909</v>
      </c>
      <c r="F73" s="254" t="s">
        <v>631</v>
      </c>
      <c r="G73" s="19"/>
      <c r="H73" s="19"/>
      <c r="I73" s="19"/>
      <c r="J73" s="255"/>
      <c r="K73" s="19">
        <v>2</v>
      </c>
      <c r="L73" s="19" t="s">
        <v>27</v>
      </c>
      <c r="M73" s="19" t="s">
        <v>28</v>
      </c>
      <c r="N73" s="256"/>
      <c r="O73" s="19">
        <v>2008</v>
      </c>
      <c r="P73" s="275">
        <v>39569</v>
      </c>
      <c r="Q73" s="255"/>
      <c r="R73" s="258"/>
      <c r="S73" s="259"/>
      <c r="T73" s="228" t="s">
        <v>632</v>
      </c>
      <c r="U73" s="260" t="s">
        <v>633</v>
      </c>
      <c r="V73" s="33"/>
      <c r="W73" s="18"/>
      <c r="X73" s="249" t="str">
        <f t="shared" ref="X73:X81" si="25">F74</f>
        <v>F</v>
      </c>
      <c r="Y73" s="19"/>
      <c r="Z73" s="19"/>
      <c r="AA73" s="19"/>
      <c r="AB73" s="19"/>
      <c r="AC73" s="19"/>
      <c r="AD73" s="19"/>
      <c r="AE73" s="19"/>
      <c r="AF73" s="1"/>
      <c r="AG73" s="1"/>
      <c r="AH73" s="252">
        <f t="shared" si="18"/>
        <v>1.0544891448251209E-2</v>
      </c>
      <c r="AI73" s="252">
        <f t="shared" si="19"/>
        <v>0</v>
      </c>
      <c r="AJ73" s="252">
        <f t="shared" si="20"/>
        <v>0</v>
      </c>
      <c r="AK73" s="252">
        <f t="shared" si="0"/>
        <v>1.0544891448251209E-2</v>
      </c>
      <c r="AL73" s="262"/>
      <c r="AM73" s="251">
        <f t="shared" si="21"/>
        <v>0</v>
      </c>
      <c r="AN73" s="251">
        <f t="shared" si="22"/>
        <v>0</v>
      </c>
      <c r="AO73" s="251">
        <f t="shared" si="23"/>
        <v>1.0544891448251209E-2</v>
      </c>
      <c r="AP73" s="147"/>
      <c r="AQ73" s="147"/>
      <c r="AR73" s="147"/>
      <c r="AS73" s="147"/>
      <c r="AT73" s="147"/>
      <c r="AU73" s="147"/>
      <c r="AV73" s="147"/>
      <c r="AW73" s="147"/>
      <c r="AX73" s="147"/>
      <c r="AY73" s="147"/>
      <c r="AZ73" s="1"/>
      <c r="BD73" s="1"/>
      <c r="BE73" s="4"/>
      <c r="BF73" s="4"/>
      <c r="BG73" s="4"/>
      <c r="BH73" s="1"/>
      <c r="BI73" s="1"/>
      <c r="BJ73" s="4"/>
      <c r="BK73" s="4"/>
      <c r="BL73" s="4"/>
      <c r="BM73" s="4"/>
      <c r="BN73" s="4"/>
      <c r="BO73" s="4"/>
      <c r="BP73" s="4"/>
      <c r="BQ73" s="4"/>
      <c r="BR73" s="4"/>
      <c r="BS73" s="4"/>
      <c r="BT73" s="4"/>
      <c r="BU73" s="147"/>
      <c r="BV73" s="4"/>
      <c r="BW73" s="147"/>
      <c r="BX73" s="4"/>
      <c r="BY73" s="147"/>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row>
    <row r="74" spans="1:817" s="1" customFormat="1" ht="26.1" customHeight="1" x14ac:dyDescent="0.25">
      <c r="A74" s="624"/>
      <c r="B74" s="182">
        <v>3</v>
      </c>
      <c r="C74" s="595">
        <f t="shared" si="24"/>
        <v>1.0544891448251209E-2</v>
      </c>
      <c r="D74" s="19">
        <v>3</v>
      </c>
      <c r="E74" s="253" t="s">
        <v>129</v>
      </c>
      <c r="F74" s="254" t="s">
        <v>130</v>
      </c>
      <c r="G74" s="19"/>
      <c r="H74" s="19" t="s">
        <v>78</v>
      </c>
      <c r="I74" s="19"/>
      <c r="J74" s="255"/>
      <c r="K74" s="19">
        <v>1</v>
      </c>
      <c r="L74" s="19" t="s">
        <v>33</v>
      </c>
      <c r="M74" s="19" t="s">
        <v>73</v>
      </c>
      <c r="N74" s="256" t="s">
        <v>35</v>
      </c>
      <c r="O74" s="19">
        <v>2007</v>
      </c>
      <c r="P74" s="275">
        <v>39104</v>
      </c>
      <c r="Q74" s="255">
        <v>20000</v>
      </c>
      <c r="R74" s="258"/>
      <c r="S74" s="259"/>
      <c r="T74" s="228" t="s">
        <v>131</v>
      </c>
      <c r="U74" s="260" t="s">
        <v>132</v>
      </c>
      <c r="V74" s="33"/>
      <c r="W74" s="18" t="s">
        <v>134</v>
      </c>
      <c r="X74" s="249" t="str">
        <f t="shared" si="25"/>
        <v>Al</v>
      </c>
      <c r="Y74" s="19"/>
      <c r="Z74" s="19"/>
      <c r="AA74" s="19"/>
      <c r="AB74" s="19"/>
      <c r="AC74" s="19"/>
      <c r="AD74" s="19"/>
      <c r="AE74" s="19"/>
      <c r="AH74" s="252">
        <f t="shared" si="18"/>
        <v>1.0544891448251208</v>
      </c>
      <c r="AI74" s="252">
        <f t="shared" si="19"/>
        <v>0</v>
      </c>
      <c r="AJ74" s="252">
        <f t="shared" si="20"/>
        <v>0</v>
      </c>
      <c r="AK74" s="252">
        <f t="shared" si="0"/>
        <v>1.0544891448251208</v>
      </c>
      <c r="AL74" s="262"/>
      <c r="AM74" s="251">
        <f t="shared" si="21"/>
        <v>1.0544891448251208</v>
      </c>
      <c r="AN74" s="251">
        <f t="shared" si="22"/>
        <v>0</v>
      </c>
      <c r="AO74" s="251">
        <f t="shared" si="23"/>
        <v>0</v>
      </c>
      <c r="AP74" s="147"/>
      <c r="AQ74" s="147"/>
      <c r="AR74" s="147"/>
      <c r="AS74" s="147"/>
      <c r="AT74" s="147"/>
      <c r="AU74" s="147"/>
      <c r="AV74" s="147"/>
      <c r="AW74" s="147"/>
      <c r="AX74" s="147"/>
      <c r="AY74" s="147"/>
      <c r="BE74" s="4"/>
      <c r="BF74" s="4"/>
      <c r="BG74" s="4"/>
      <c r="BJ74" s="4"/>
      <c r="BK74" s="4"/>
      <c r="BL74" s="4"/>
      <c r="BM74" s="4"/>
      <c r="BN74" s="4"/>
      <c r="BO74" s="4"/>
      <c r="BP74" s="4"/>
      <c r="BQ74" s="4"/>
      <c r="BR74" s="4"/>
      <c r="BS74" s="4"/>
      <c r="BT74" s="4"/>
      <c r="BU74" s="147"/>
      <c r="BV74" s="4"/>
      <c r="BW74" s="147"/>
      <c r="BX74" s="4"/>
      <c r="BY74" s="147"/>
    </row>
    <row r="75" spans="1:817" s="1" customFormat="1" ht="26.1" customHeight="1" x14ac:dyDescent="0.25">
      <c r="A75" s="629"/>
      <c r="B75" s="182">
        <v>1</v>
      </c>
      <c r="C75" s="595">
        <f t="shared" si="24"/>
        <v>1.0544891448251208</v>
      </c>
      <c r="D75" s="19">
        <v>1</v>
      </c>
      <c r="E75" s="253" t="s">
        <v>133</v>
      </c>
      <c r="F75" s="254" t="s">
        <v>41</v>
      </c>
      <c r="G75" s="19"/>
      <c r="H75" s="19"/>
      <c r="I75" s="19">
        <v>30</v>
      </c>
      <c r="J75" s="255"/>
      <c r="K75" s="19">
        <v>1</v>
      </c>
      <c r="L75" s="19" t="s">
        <v>27</v>
      </c>
      <c r="M75" s="19" t="s">
        <v>73</v>
      </c>
      <c r="N75" s="256" t="s">
        <v>35</v>
      </c>
      <c r="O75" s="19">
        <v>2007</v>
      </c>
      <c r="P75" s="275">
        <v>39092</v>
      </c>
      <c r="Q75" s="255">
        <v>2000000</v>
      </c>
      <c r="R75" s="258"/>
      <c r="S75" s="259"/>
      <c r="T75" s="228" t="s">
        <v>808</v>
      </c>
      <c r="U75" s="260" t="s">
        <v>814</v>
      </c>
      <c r="V75" s="33"/>
      <c r="W75" s="18"/>
      <c r="X75" s="249" t="str">
        <f t="shared" si="25"/>
        <v>coal</v>
      </c>
      <c r="Y75" s="19"/>
      <c r="Z75" s="19"/>
      <c r="AA75" s="19"/>
      <c r="AB75" s="19"/>
      <c r="AC75" s="19"/>
      <c r="AD75" s="19"/>
      <c r="AE75" s="19"/>
      <c r="AH75" s="252">
        <f t="shared" si="18"/>
        <v>0</v>
      </c>
      <c r="AI75" s="252">
        <f t="shared" si="19"/>
        <v>0</v>
      </c>
      <c r="AJ75" s="252">
        <f t="shared" si="20"/>
        <v>7.1428571428571425E-2</v>
      </c>
      <c r="AK75" s="252">
        <f t="shared" si="0"/>
        <v>7.1428571428571425E-2</v>
      </c>
      <c r="AL75" s="262"/>
      <c r="AM75" s="251">
        <f t="shared" si="21"/>
        <v>0</v>
      </c>
      <c r="AN75" s="251">
        <f t="shared" si="22"/>
        <v>7.1428571428571425E-2</v>
      </c>
      <c r="AO75" s="251">
        <f t="shared" si="23"/>
        <v>0</v>
      </c>
      <c r="AP75" s="147"/>
      <c r="AQ75" s="147"/>
      <c r="AR75" s="147"/>
      <c r="AS75" s="147"/>
      <c r="AT75" s="147"/>
      <c r="AU75" s="147"/>
      <c r="AV75" s="147"/>
      <c r="AW75" s="147"/>
      <c r="AX75" s="147"/>
      <c r="AY75" s="147"/>
      <c r="BE75" s="4"/>
      <c r="BF75" s="4"/>
      <c r="BG75" s="4"/>
      <c r="BJ75" s="4"/>
      <c r="BK75" s="4"/>
      <c r="BL75" s="4"/>
      <c r="BM75" s="4"/>
      <c r="BN75" s="4"/>
      <c r="BO75" s="4"/>
      <c r="BP75" s="4"/>
      <c r="BQ75" s="4"/>
      <c r="BR75" s="4"/>
      <c r="BS75" s="4"/>
      <c r="BT75" s="4"/>
      <c r="BU75" s="147"/>
      <c r="BV75" s="4"/>
      <c r="BW75" s="147"/>
      <c r="BX75" s="4"/>
      <c r="BY75" s="147"/>
    </row>
    <row r="76" spans="1:817" s="1" customFormat="1" ht="26.1" customHeight="1" x14ac:dyDescent="0.25">
      <c r="A76" s="626"/>
      <c r="B76" s="182">
        <v>2</v>
      </c>
      <c r="C76" s="595">
        <f t="shared" si="24"/>
        <v>7.1428571428571425E-2</v>
      </c>
      <c r="D76" s="19">
        <v>1</v>
      </c>
      <c r="E76" s="253" t="s">
        <v>607</v>
      </c>
      <c r="F76" s="254" t="s">
        <v>606</v>
      </c>
      <c r="G76" s="19"/>
      <c r="H76" s="19"/>
      <c r="I76" s="19"/>
      <c r="J76" s="255"/>
      <c r="K76" s="19">
        <v>1</v>
      </c>
      <c r="L76" s="19"/>
      <c r="M76" s="19" t="s">
        <v>28</v>
      </c>
      <c r="N76" s="256"/>
      <c r="O76" s="19">
        <v>2006</v>
      </c>
      <c r="P76" s="275">
        <v>38923</v>
      </c>
      <c r="Q76" s="255">
        <v>0</v>
      </c>
      <c r="R76" s="258">
        <v>0</v>
      </c>
      <c r="S76" s="259">
        <v>1</v>
      </c>
      <c r="T76" s="396" t="s">
        <v>790</v>
      </c>
      <c r="U76" s="260" t="s">
        <v>807</v>
      </c>
      <c r="V76" s="33"/>
      <c r="W76" s="18"/>
      <c r="X76" s="249" t="str">
        <f t="shared" si="25"/>
        <v>?</v>
      </c>
      <c r="Y76" s="19"/>
      <c r="Z76" s="19"/>
      <c r="AA76" s="19"/>
      <c r="AB76" s="19"/>
      <c r="AC76" s="19"/>
      <c r="AD76" s="19"/>
      <c r="AE76" s="19"/>
      <c r="AH76" s="252">
        <f t="shared" si="18"/>
        <v>8.4359131586009674E-4</v>
      </c>
      <c r="AI76" s="252">
        <f t="shared" si="19"/>
        <v>6.4102564102564097E-2</v>
      </c>
      <c r="AJ76" s="252">
        <f t="shared" si="20"/>
        <v>0</v>
      </c>
      <c r="AK76" s="252">
        <f t="shared" si="0"/>
        <v>6.494615541842419E-2</v>
      </c>
      <c r="AL76" s="262"/>
      <c r="AM76" s="251">
        <f t="shared" si="21"/>
        <v>0</v>
      </c>
      <c r="AN76" s="251">
        <f t="shared" si="22"/>
        <v>6.494615541842419E-2</v>
      </c>
      <c r="AO76" s="251">
        <f t="shared" si="23"/>
        <v>0</v>
      </c>
      <c r="AP76" s="147"/>
      <c r="AQ76" s="147"/>
      <c r="AR76" s="147"/>
      <c r="AS76" s="147"/>
      <c r="AT76" s="147"/>
      <c r="AU76" s="147"/>
      <c r="AV76" s="147"/>
      <c r="AW76" s="147"/>
      <c r="AX76" s="147"/>
      <c r="AY76" s="147"/>
      <c r="AZ76" s="10"/>
      <c r="BE76" s="4"/>
      <c r="BF76" s="4"/>
      <c r="BG76" s="4"/>
      <c r="BJ76" s="4"/>
      <c r="BK76" s="4"/>
      <c r="BL76" s="4"/>
      <c r="BM76" s="4"/>
      <c r="BN76" s="4"/>
      <c r="BO76" s="4"/>
      <c r="BP76" s="4"/>
      <c r="BQ76" s="4"/>
      <c r="BR76" s="4"/>
      <c r="BS76" s="4"/>
      <c r="BT76" s="4"/>
      <c r="BU76" s="147"/>
      <c r="BV76" s="4"/>
      <c r="BW76" s="147"/>
      <c r="BX76" s="4"/>
      <c r="BY76" s="147"/>
    </row>
    <row r="77" spans="1:817" s="1" customFormat="1" ht="26.1" customHeight="1" x14ac:dyDescent="0.25">
      <c r="A77" s="626"/>
      <c r="B77" s="182">
        <v>2</v>
      </c>
      <c r="C77" s="595">
        <f t="shared" si="24"/>
        <v>6.494615541842419E-2</v>
      </c>
      <c r="D77" s="19">
        <v>3</v>
      </c>
      <c r="E77" s="253" t="s">
        <v>809</v>
      </c>
      <c r="F77" s="254" t="s">
        <v>135</v>
      </c>
      <c r="G77" s="19" t="s">
        <v>816</v>
      </c>
      <c r="H77" s="19" t="s">
        <v>78</v>
      </c>
      <c r="I77" s="19">
        <v>25</v>
      </c>
      <c r="J77" s="255"/>
      <c r="K77" s="19">
        <v>2</v>
      </c>
      <c r="L77" s="19" t="s">
        <v>33</v>
      </c>
      <c r="M77" s="19" t="s">
        <v>73</v>
      </c>
      <c r="N77" s="256" t="s">
        <v>35</v>
      </c>
      <c r="O77" s="19">
        <v>2006</v>
      </c>
      <c r="P77" s="257">
        <v>39048</v>
      </c>
      <c r="Q77" s="255">
        <v>1600</v>
      </c>
      <c r="R77" s="258">
        <v>2.5</v>
      </c>
      <c r="S77" s="259"/>
      <c r="T77" s="228" t="s">
        <v>815</v>
      </c>
      <c r="U77" s="260" t="s">
        <v>817</v>
      </c>
      <c r="V77" s="33"/>
      <c r="W77" s="18" t="s">
        <v>138</v>
      </c>
      <c r="X77" s="249" t="str">
        <f t="shared" si="25"/>
        <v>Cu</v>
      </c>
      <c r="Y77" s="19">
        <v>1100</v>
      </c>
      <c r="Z77" s="19">
        <v>2.16</v>
      </c>
      <c r="AA77" s="19"/>
      <c r="AB77" s="19">
        <v>3.6</v>
      </c>
      <c r="AC77" s="19">
        <v>1939</v>
      </c>
      <c r="AD77" s="19">
        <v>135</v>
      </c>
      <c r="AE77" s="19" t="s">
        <v>139</v>
      </c>
      <c r="AF77" s="10"/>
      <c r="AG77" s="10"/>
      <c r="AH77" s="252">
        <f t="shared" si="18"/>
        <v>0</v>
      </c>
      <c r="AI77" s="252">
        <f t="shared" si="19"/>
        <v>0</v>
      </c>
      <c r="AJ77" s="252">
        <f t="shared" si="20"/>
        <v>0</v>
      </c>
      <c r="AK77" s="252">
        <f t="shared" si="0"/>
        <v>0</v>
      </c>
      <c r="AL77" s="262"/>
      <c r="AM77" s="251">
        <f t="shared" si="21"/>
        <v>0</v>
      </c>
      <c r="AN77" s="251">
        <f t="shared" si="22"/>
        <v>0</v>
      </c>
      <c r="AO77" s="251">
        <f t="shared" si="23"/>
        <v>0</v>
      </c>
      <c r="AP77" s="147"/>
      <c r="AQ77" s="147"/>
      <c r="AR77" s="147"/>
      <c r="AS77" s="147"/>
      <c r="AT77" s="147"/>
      <c r="AU77" s="147"/>
      <c r="AV77" s="147"/>
      <c r="AW77" s="147"/>
      <c r="AX77" s="147"/>
      <c r="AY77" s="147"/>
      <c r="BD77" s="10"/>
      <c r="BE77" s="4"/>
      <c r="BF77" s="4"/>
      <c r="BG77" s="4"/>
      <c r="BH77" s="10"/>
      <c r="BI77" s="10"/>
      <c r="BJ77" s="4"/>
      <c r="BK77" s="4"/>
      <c r="BL77" s="4"/>
      <c r="BM77" s="4"/>
      <c r="BN77" s="4"/>
      <c r="BO77" s="4"/>
      <c r="BP77" s="4"/>
      <c r="BQ77" s="4"/>
      <c r="BR77" s="4"/>
      <c r="BS77" s="4"/>
      <c r="BT77" s="4"/>
      <c r="BU77" s="147"/>
      <c r="BV77" s="4"/>
      <c r="BW77" s="147"/>
      <c r="BX77" s="4"/>
      <c r="BY77" s="147"/>
    </row>
    <row r="78" spans="1:817" s="1" customFormat="1" ht="26.1" customHeight="1" x14ac:dyDescent="0.25">
      <c r="A78" s="633"/>
      <c r="B78" s="182">
        <v>3</v>
      </c>
      <c r="C78" s="595">
        <f t="shared" si="24"/>
        <v>0</v>
      </c>
      <c r="D78" s="19">
        <v>3</v>
      </c>
      <c r="E78" s="243" t="s">
        <v>136</v>
      </c>
      <c r="F78" s="250" t="s">
        <v>54</v>
      </c>
      <c r="G78" s="283"/>
      <c r="H78" s="283"/>
      <c r="I78" s="283"/>
      <c r="J78" s="284"/>
      <c r="K78" s="19">
        <v>1</v>
      </c>
      <c r="L78" s="19" t="s">
        <v>617</v>
      </c>
      <c r="M78" s="19" t="s">
        <v>28</v>
      </c>
      <c r="N78" s="256" t="s">
        <v>35</v>
      </c>
      <c r="O78" s="19">
        <v>2006</v>
      </c>
      <c r="P78" s="285">
        <v>39027</v>
      </c>
      <c r="Q78" s="265"/>
      <c r="R78" s="286"/>
      <c r="S78" s="283"/>
      <c r="T78" s="228" t="s">
        <v>31</v>
      </c>
      <c r="U78" s="267" t="s">
        <v>137</v>
      </c>
      <c r="V78" s="33"/>
      <c r="W78" s="18"/>
      <c r="X78" s="249" t="str">
        <f t="shared" si="25"/>
        <v>Au</v>
      </c>
      <c r="Y78" s="19"/>
      <c r="Z78" s="19"/>
      <c r="AA78" s="19"/>
      <c r="AB78" s="19"/>
      <c r="AC78" s="19"/>
      <c r="AD78" s="19"/>
      <c r="AE78" s="19"/>
      <c r="AH78" s="252">
        <f t="shared" si="18"/>
        <v>0</v>
      </c>
      <c r="AI78" s="252">
        <f t="shared" si="19"/>
        <v>0.12820512820512819</v>
      </c>
      <c r="AJ78" s="252">
        <f t="shared" si="20"/>
        <v>1.2142857142857142</v>
      </c>
      <c r="AK78" s="252">
        <f t="shared" si="0"/>
        <v>1.3424908424908424</v>
      </c>
      <c r="AL78" s="262"/>
      <c r="AM78" s="251">
        <f t="shared" si="21"/>
        <v>1.3424908424908424</v>
      </c>
      <c r="AN78" s="251">
        <f t="shared" si="22"/>
        <v>0</v>
      </c>
      <c r="AO78" s="251">
        <f t="shared" si="23"/>
        <v>0</v>
      </c>
      <c r="AP78" s="147"/>
      <c r="AQ78" s="147"/>
      <c r="AR78" s="147"/>
      <c r="AS78" s="147"/>
      <c r="AT78" s="147"/>
      <c r="AU78" s="147"/>
      <c r="AV78" s="147"/>
      <c r="AW78" s="147"/>
      <c r="AX78" s="147"/>
      <c r="AY78" s="147"/>
      <c r="BE78" s="4"/>
      <c r="BF78" s="4"/>
      <c r="BG78" s="4"/>
      <c r="BJ78" s="4"/>
      <c r="BK78" s="4"/>
      <c r="BL78" s="4"/>
      <c r="BM78" s="4"/>
      <c r="BN78" s="4"/>
      <c r="BO78" s="4"/>
      <c r="BP78" s="4"/>
      <c r="BQ78" s="4"/>
      <c r="BR78" s="4"/>
      <c r="BS78" s="4"/>
      <c r="BT78" s="4"/>
      <c r="BU78" s="147"/>
      <c r="BV78" s="4"/>
      <c r="BW78" s="147"/>
      <c r="BX78" s="4"/>
      <c r="BY78" s="147"/>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c r="IW78" s="10"/>
      <c r="IX78" s="10"/>
      <c r="IY78" s="10"/>
      <c r="IZ78" s="10"/>
      <c r="JA78" s="10"/>
      <c r="JB78" s="10"/>
      <c r="JC78" s="10"/>
      <c r="JD78" s="10"/>
      <c r="JE78" s="10"/>
      <c r="JF78" s="10"/>
      <c r="JG78" s="10"/>
      <c r="JH78" s="10"/>
      <c r="JI78" s="10"/>
      <c r="JJ78" s="10"/>
      <c r="JK78" s="10"/>
      <c r="JL78" s="10"/>
      <c r="JM78" s="10"/>
      <c r="JN78" s="10"/>
      <c r="JO78" s="10"/>
      <c r="JP78" s="10"/>
      <c r="JQ78" s="10"/>
      <c r="JR78" s="10"/>
      <c r="JS78" s="10"/>
      <c r="JT78" s="10"/>
      <c r="JU78" s="10"/>
      <c r="JV78" s="10"/>
      <c r="JW78" s="10"/>
      <c r="JX78" s="10"/>
      <c r="JY78" s="10"/>
      <c r="JZ78" s="10"/>
      <c r="KA78" s="10"/>
      <c r="KB78" s="10"/>
      <c r="KC78" s="10"/>
      <c r="KD78" s="10"/>
      <c r="KE78" s="10"/>
      <c r="KF78" s="10"/>
      <c r="KG78" s="10"/>
      <c r="KH78" s="10"/>
      <c r="KI78" s="10"/>
      <c r="KJ78" s="10"/>
      <c r="KK78" s="10"/>
      <c r="KL78" s="10"/>
      <c r="KM78" s="10"/>
      <c r="KN78" s="10"/>
      <c r="KO78" s="10"/>
      <c r="KP78" s="10"/>
      <c r="KQ78" s="10"/>
      <c r="KR78" s="10"/>
      <c r="KS78" s="10"/>
      <c r="KT78" s="10"/>
      <c r="KU78" s="10"/>
      <c r="KV78" s="10"/>
      <c r="KW78" s="10"/>
      <c r="KX78" s="10"/>
      <c r="KY78" s="10"/>
      <c r="KZ78" s="10"/>
      <c r="LA78" s="10"/>
      <c r="LB78" s="10"/>
      <c r="LC78" s="10"/>
      <c r="LD78" s="10"/>
      <c r="LE78" s="10"/>
      <c r="LF78" s="10"/>
      <c r="LG78" s="10"/>
      <c r="LH78" s="10"/>
      <c r="LI78" s="10"/>
      <c r="LJ78" s="10"/>
      <c r="LK78" s="10"/>
      <c r="LL78" s="10"/>
      <c r="LM78" s="10"/>
      <c r="LN78" s="10"/>
      <c r="LO78" s="10"/>
      <c r="LP78" s="10"/>
      <c r="LQ78" s="10"/>
      <c r="LR78" s="10"/>
      <c r="LS78" s="10"/>
      <c r="LT78" s="10"/>
      <c r="LU78" s="10"/>
      <c r="LV78" s="10"/>
      <c r="LW78" s="10"/>
      <c r="LX78" s="10"/>
      <c r="LY78" s="10"/>
      <c r="LZ78" s="10"/>
      <c r="MA78" s="10"/>
      <c r="MB78" s="10"/>
      <c r="MC78" s="10"/>
      <c r="MD78" s="10"/>
      <c r="ME78" s="10"/>
      <c r="MF78" s="10"/>
      <c r="MG78" s="10"/>
      <c r="MH78" s="10"/>
      <c r="MI78" s="10"/>
      <c r="MJ78" s="10"/>
      <c r="MK78" s="10"/>
      <c r="ML78" s="10"/>
      <c r="MM78" s="10"/>
      <c r="MN78" s="10"/>
      <c r="MO78" s="10"/>
      <c r="MP78" s="10"/>
      <c r="MQ78" s="10"/>
      <c r="MR78" s="10"/>
      <c r="MS78" s="10"/>
      <c r="MT78" s="10"/>
      <c r="MU78" s="10"/>
      <c r="MV78" s="10"/>
      <c r="MW78" s="10"/>
      <c r="MX78" s="10"/>
      <c r="MY78" s="10"/>
      <c r="MZ78" s="10"/>
      <c r="NA78" s="10"/>
      <c r="NB78" s="10"/>
      <c r="NC78" s="10"/>
      <c r="ND78" s="10"/>
      <c r="NE78" s="10"/>
      <c r="NF78" s="10"/>
      <c r="NG78" s="10"/>
      <c r="NH78" s="10"/>
      <c r="NI78" s="10"/>
      <c r="NJ78" s="10"/>
      <c r="NK78" s="10"/>
      <c r="NL78" s="10"/>
      <c r="NM78" s="10"/>
      <c r="NN78" s="10"/>
      <c r="NO78" s="10"/>
      <c r="NP78" s="10"/>
      <c r="NQ78" s="10"/>
      <c r="NR78" s="10"/>
      <c r="NS78" s="10"/>
      <c r="NT78" s="10"/>
      <c r="NU78" s="10"/>
      <c r="NV78" s="10"/>
      <c r="NW78" s="10"/>
      <c r="NX78" s="10"/>
      <c r="NY78" s="10"/>
      <c r="NZ78" s="10"/>
      <c r="OA78" s="10"/>
      <c r="OB78" s="10"/>
      <c r="OC78" s="10"/>
      <c r="OD78" s="10"/>
      <c r="OE78" s="10"/>
      <c r="OF78" s="10"/>
      <c r="OG78" s="10"/>
      <c r="OH78" s="10"/>
      <c r="OI78" s="10"/>
      <c r="OJ78" s="10"/>
      <c r="OK78" s="10"/>
      <c r="OL78" s="10"/>
      <c r="OM78" s="10"/>
      <c r="ON78" s="10"/>
      <c r="OO78" s="10"/>
      <c r="OP78" s="10"/>
      <c r="OQ78" s="10"/>
      <c r="OR78" s="10"/>
      <c r="OS78" s="10"/>
      <c r="OT78" s="10"/>
      <c r="OU78" s="10"/>
      <c r="OV78" s="10"/>
      <c r="OW78" s="10"/>
      <c r="OX78" s="10"/>
      <c r="OY78" s="10"/>
      <c r="OZ78" s="10"/>
      <c r="PA78" s="10"/>
      <c r="PB78" s="10"/>
      <c r="PC78" s="10"/>
      <c r="PD78" s="10"/>
      <c r="PE78" s="10"/>
      <c r="PF78" s="10"/>
      <c r="PG78" s="10"/>
      <c r="PH78" s="10"/>
      <c r="PI78" s="10"/>
      <c r="PJ78" s="10"/>
      <c r="PK78" s="10"/>
      <c r="PL78" s="10"/>
      <c r="PM78" s="10"/>
      <c r="PN78" s="10"/>
      <c r="PO78" s="10"/>
      <c r="PP78" s="10"/>
      <c r="PQ78" s="10"/>
      <c r="PR78" s="10"/>
      <c r="PS78" s="10"/>
      <c r="PT78" s="10"/>
      <c r="PU78" s="10"/>
      <c r="PV78" s="10"/>
      <c r="PW78" s="10"/>
      <c r="PX78" s="10"/>
      <c r="PY78" s="10"/>
      <c r="PZ78" s="10"/>
      <c r="QA78" s="10"/>
      <c r="QB78" s="10"/>
      <c r="QC78" s="10"/>
      <c r="QD78" s="10"/>
      <c r="QE78" s="10"/>
      <c r="QF78" s="10"/>
      <c r="QG78" s="10"/>
      <c r="QH78" s="10"/>
      <c r="QI78" s="10"/>
      <c r="QJ78" s="10"/>
      <c r="QK78" s="10"/>
      <c r="QL78" s="10"/>
      <c r="QM78" s="10"/>
      <c r="QN78" s="10"/>
      <c r="QO78" s="10"/>
      <c r="QP78" s="10"/>
      <c r="QQ78" s="10"/>
      <c r="QR78" s="10"/>
      <c r="QS78" s="10"/>
      <c r="QT78" s="10"/>
      <c r="QU78" s="10"/>
      <c r="QV78" s="10"/>
      <c r="QW78" s="10"/>
      <c r="QX78" s="10"/>
      <c r="QY78" s="10"/>
      <c r="QZ78" s="10"/>
      <c r="RA78" s="10"/>
      <c r="RB78" s="10"/>
      <c r="RC78" s="10"/>
      <c r="RD78" s="10"/>
      <c r="RE78" s="10"/>
      <c r="RF78" s="10"/>
      <c r="RG78" s="10"/>
      <c r="RH78" s="10"/>
      <c r="RI78" s="10"/>
      <c r="RJ78" s="10"/>
      <c r="RK78" s="10"/>
      <c r="RL78" s="10"/>
      <c r="RM78" s="10"/>
      <c r="RN78" s="10"/>
      <c r="RO78" s="10"/>
      <c r="RP78" s="10"/>
      <c r="RQ78" s="10"/>
      <c r="RR78" s="10"/>
      <c r="RS78" s="10"/>
      <c r="RT78" s="10"/>
      <c r="RU78" s="10"/>
      <c r="RV78" s="10"/>
      <c r="RW78" s="10"/>
      <c r="RX78" s="10"/>
      <c r="RY78" s="10"/>
      <c r="RZ78" s="10"/>
      <c r="SA78" s="10"/>
      <c r="SB78" s="10"/>
      <c r="SC78" s="10"/>
      <c r="SD78" s="10"/>
      <c r="SE78" s="10"/>
      <c r="SF78" s="10"/>
      <c r="SG78" s="10"/>
      <c r="SH78" s="10"/>
      <c r="SI78" s="10"/>
      <c r="SJ78" s="10"/>
      <c r="SK78" s="10"/>
      <c r="SL78" s="10"/>
      <c r="SM78" s="10"/>
      <c r="SN78" s="10"/>
      <c r="SO78" s="10"/>
      <c r="SP78" s="10"/>
      <c r="SQ78" s="10"/>
      <c r="SR78" s="10"/>
      <c r="SS78" s="10"/>
      <c r="ST78" s="10"/>
      <c r="SU78" s="10"/>
      <c r="SV78" s="10"/>
      <c r="SW78" s="10"/>
      <c r="SX78" s="10"/>
      <c r="SY78" s="10"/>
      <c r="SZ78" s="10"/>
      <c r="TA78" s="10"/>
      <c r="TB78" s="10"/>
      <c r="TC78" s="10"/>
      <c r="TD78" s="10"/>
      <c r="TE78" s="10"/>
      <c r="TF78" s="10"/>
      <c r="TG78" s="10"/>
      <c r="TH78" s="10"/>
      <c r="TI78" s="10"/>
      <c r="TJ78" s="10"/>
      <c r="TK78" s="10"/>
      <c r="TL78" s="10"/>
      <c r="TM78" s="10"/>
      <c r="TN78" s="10"/>
      <c r="TO78" s="10"/>
      <c r="TP78" s="10"/>
      <c r="TQ78" s="10"/>
      <c r="TR78" s="10"/>
      <c r="TS78" s="10"/>
      <c r="TT78" s="10"/>
      <c r="TU78" s="10"/>
      <c r="TV78" s="10"/>
      <c r="TW78" s="10"/>
      <c r="TX78" s="10"/>
      <c r="TY78" s="10"/>
      <c r="TZ78" s="10"/>
      <c r="UA78" s="10"/>
      <c r="UB78" s="10"/>
      <c r="UC78" s="10"/>
      <c r="UD78" s="10"/>
      <c r="UE78" s="10"/>
      <c r="UF78" s="10"/>
      <c r="UG78" s="10"/>
      <c r="UH78" s="10"/>
      <c r="UI78" s="10"/>
      <c r="UJ78" s="10"/>
      <c r="UK78" s="10"/>
      <c r="UL78" s="10"/>
      <c r="UM78" s="10"/>
      <c r="UN78" s="10"/>
      <c r="UO78" s="10"/>
      <c r="UP78" s="10"/>
      <c r="UQ78" s="10"/>
      <c r="UR78" s="10"/>
      <c r="US78" s="10"/>
      <c r="UT78" s="10"/>
      <c r="UU78" s="10"/>
      <c r="UV78" s="10"/>
      <c r="UW78" s="10"/>
      <c r="UX78" s="10"/>
      <c r="UY78" s="10"/>
      <c r="UZ78" s="10"/>
      <c r="VA78" s="10"/>
      <c r="VB78" s="10"/>
      <c r="VC78" s="10"/>
      <c r="VD78" s="10"/>
      <c r="VE78" s="10"/>
      <c r="VF78" s="10"/>
      <c r="VG78" s="10"/>
      <c r="VH78" s="10"/>
      <c r="VI78" s="10"/>
      <c r="VJ78" s="10"/>
      <c r="VK78" s="10"/>
      <c r="VL78" s="10"/>
      <c r="VM78" s="10"/>
      <c r="VN78" s="10"/>
      <c r="VO78" s="10"/>
      <c r="VP78" s="10"/>
      <c r="VQ78" s="10"/>
      <c r="VR78" s="10"/>
      <c r="VS78" s="10"/>
      <c r="VT78" s="10"/>
      <c r="VU78" s="10"/>
      <c r="VV78" s="10"/>
      <c r="VW78" s="10"/>
      <c r="VX78" s="10"/>
      <c r="VY78" s="10"/>
      <c r="VZ78" s="10"/>
      <c r="WA78" s="10"/>
      <c r="WB78" s="10"/>
      <c r="WC78" s="10"/>
      <c r="WD78" s="10"/>
      <c r="WE78" s="10"/>
      <c r="WF78" s="10"/>
      <c r="WG78" s="10"/>
      <c r="WH78" s="10"/>
      <c r="WI78" s="10"/>
      <c r="WJ78" s="10"/>
      <c r="WK78" s="10"/>
      <c r="WL78" s="10"/>
      <c r="WM78" s="10"/>
      <c r="WN78" s="10"/>
      <c r="WO78" s="10"/>
      <c r="WP78" s="10"/>
      <c r="WQ78" s="10"/>
      <c r="WR78" s="10"/>
      <c r="WS78" s="10"/>
      <c r="WT78" s="10"/>
      <c r="WU78" s="10"/>
      <c r="WV78" s="10"/>
      <c r="WW78" s="10"/>
      <c r="WX78" s="10"/>
      <c r="WY78" s="10"/>
      <c r="WZ78" s="10"/>
      <c r="XA78" s="10"/>
      <c r="XB78" s="10"/>
      <c r="XC78" s="10"/>
      <c r="XD78" s="10"/>
      <c r="XE78" s="10"/>
      <c r="XF78" s="10"/>
      <c r="XG78" s="10"/>
      <c r="XH78" s="10"/>
      <c r="XI78" s="10"/>
      <c r="XJ78" s="10"/>
      <c r="XK78" s="10"/>
      <c r="XL78" s="10"/>
      <c r="XM78" s="10"/>
      <c r="XN78" s="10"/>
      <c r="XO78" s="10"/>
      <c r="XP78" s="10"/>
      <c r="XQ78" s="10"/>
      <c r="XR78" s="10"/>
      <c r="XS78" s="10"/>
      <c r="XT78" s="10"/>
      <c r="XU78" s="10"/>
      <c r="XV78" s="10"/>
      <c r="XW78" s="10"/>
      <c r="XX78" s="10"/>
      <c r="XY78" s="10"/>
      <c r="XZ78" s="10"/>
      <c r="YA78" s="10"/>
      <c r="YB78" s="10"/>
      <c r="YC78" s="10"/>
      <c r="YD78" s="10"/>
      <c r="YE78" s="10"/>
      <c r="YF78" s="10"/>
      <c r="YG78" s="10"/>
      <c r="YH78" s="10"/>
      <c r="YI78" s="10"/>
      <c r="YJ78" s="10"/>
      <c r="YK78" s="10"/>
      <c r="YL78" s="10"/>
      <c r="YM78" s="10"/>
      <c r="YN78" s="10"/>
      <c r="YO78" s="10"/>
      <c r="YP78" s="10"/>
      <c r="YQ78" s="10"/>
      <c r="YR78" s="10"/>
      <c r="YS78" s="10"/>
      <c r="YT78" s="10"/>
      <c r="YU78" s="10"/>
      <c r="YV78" s="10"/>
      <c r="YW78" s="10"/>
      <c r="YX78" s="10"/>
      <c r="YY78" s="10"/>
      <c r="YZ78" s="10"/>
      <c r="ZA78" s="10"/>
      <c r="ZB78" s="10"/>
      <c r="ZC78" s="10"/>
      <c r="ZD78" s="10"/>
      <c r="ZE78" s="10"/>
      <c r="ZF78" s="10"/>
      <c r="ZG78" s="10"/>
      <c r="ZH78" s="10"/>
      <c r="ZI78" s="10"/>
      <c r="ZJ78" s="10"/>
      <c r="ZK78" s="10"/>
      <c r="ZL78" s="10"/>
      <c r="ZM78" s="10"/>
      <c r="ZN78" s="10"/>
      <c r="ZO78" s="10"/>
      <c r="ZP78" s="10"/>
      <c r="ZQ78" s="10"/>
      <c r="ZR78" s="10"/>
      <c r="ZS78" s="10"/>
      <c r="ZT78" s="10"/>
      <c r="ZU78" s="10"/>
      <c r="ZV78" s="10"/>
      <c r="ZW78" s="10"/>
      <c r="ZX78" s="10"/>
      <c r="ZY78" s="10"/>
      <c r="ZZ78" s="10"/>
      <c r="AAA78" s="10"/>
      <c r="AAB78" s="10"/>
      <c r="AAC78" s="10"/>
      <c r="AAD78" s="10"/>
      <c r="AAE78" s="10"/>
      <c r="AAF78" s="10"/>
      <c r="AAG78" s="10"/>
      <c r="AAH78" s="10"/>
      <c r="AAI78" s="10"/>
      <c r="AAJ78" s="10"/>
      <c r="AAK78" s="10"/>
      <c r="AAL78" s="10"/>
      <c r="AAM78" s="10"/>
      <c r="AAN78" s="10"/>
      <c r="AAO78" s="10"/>
      <c r="AAP78" s="10"/>
      <c r="AAQ78" s="10"/>
      <c r="AAR78" s="10"/>
      <c r="AAS78" s="10"/>
      <c r="AAT78" s="10"/>
      <c r="AAU78" s="10"/>
      <c r="AAV78" s="10"/>
      <c r="AAW78" s="10"/>
      <c r="AAX78" s="10"/>
      <c r="AAY78" s="10"/>
      <c r="AAZ78" s="10"/>
      <c r="ABA78" s="10"/>
      <c r="ABB78" s="10"/>
      <c r="ABC78" s="10"/>
      <c r="ABD78" s="10"/>
      <c r="ABE78" s="10"/>
      <c r="ABF78" s="10"/>
      <c r="ABG78" s="10"/>
      <c r="ABH78" s="10"/>
      <c r="ABI78" s="10"/>
      <c r="ABJ78" s="10"/>
      <c r="ABK78" s="10"/>
      <c r="ABL78" s="10"/>
      <c r="ABM78" s="10"/>
      <c r="ABN78" s="10"/>
      <c r="ABO78" s="10"/>
      <c r="ABP78" s="10"/>
      <c r="ABQ78" s="10"/>
      <c r="ABR78" s="10"/>
      <c r="ABS78" s="10"/>
      <c r="ABT78" s="10"/>
      <c r="ABU78" s="10"/>
      <c r="ABV78" s="10"/>
      <c r="ABW78" s="10"/>
      <c r="ABX78" s="10"/>
      <c r="ABY78" s="10"/>
      <c r="ABZ78" s="10"/>
      <c r="ACA78" s="10"/>
      <c r="ACB78" s="10"/>
      <c r="ACC78" s="10"/>
      <c r="ACD78" s="10"/>
      <c r="ACE78" s="10"/>
      <c r="ACF78" s="10"/>
      <c r="ACG78" s="10"/>
      <c r="ACH78" s="10"/>
      <c r="ACI78" s="10"/>
      <c r="ACJ78" s="10"/>
      <c r="ACK78" s="10"/>
      <c r="ACL78" s="10"/>
      <c r="ACM78" s="10"/>
      <c r="ACN78" s="10"/>
      <c r="ACO78" s="10"/>
      <c r="ACP78" s="10"/>
      <c r="ACQ78" s="10"/>
      <c r="ACR78" s="10"/>
      <c r="ACS78" s="10"/>
      <c r="ACT78" s="10"/>
      <c r="ACU78" s="10"/>
      <c r="ACV78" s="10"/>
      <c r="ACW78" s="10"/>
      <c r="ACX78" s="10"/>
      <c r="ACY78" s="10"/>
      <c r="ACZ78" s="10"/>
      <c r="ADA78" s="10"/>
      <c r="ADB78" s="10"/>
      <c r="ADC78" s="10"/>
      <c r="ADD78" s="10"/>
      <c r="ADE78" s="10"/>
      <c r="ADF78" s="10"/>
      <c r="ADG78" s="10"/>
      <c r="ADH78" s="10"/>
      <c r="ADI78" s="10"/>
      <c r="ADJ78" s="10"/>
      <c r="ADK78" s="10"/>
      <c r="ADL78" s="10"/>
      <c r="ADM78" s="10"/>
      <c r="ADN78" s="10"/>
      <c r="ADO78" s="10"/>
      <c r="ADP78" s="10"/>
      <c r="ADQ78" s="10"/>
      <c r="ADR78" s="10"/>
      <c r="ADS78" s="10"/>
      <c r="ADT78" s="10"/>
      <c r="ADU78" s="10"/>
      <c r="ADV78" s="10"/>
      <c r="ADW78" s="10"/>
      <c r="ADX78" s="10"/>
      <c r="ADY78" s="10"/>
      <c r="ADZ78" s="10"/>
      <c r="AEA78" s="10"/>
      <c r="AEB78" s="10"/>
      <c r="AEC78" s="10"/>
      <c r="AED78" s="10"/>
      <c r="AEE78" s="10"/>
      <c r="AEF78" s="10"/>
      <c r="AEG78" s="10"/>
      <c r="AEH78" s="10"/>
      <c r="AEI78" s="10"/>
      <c r="AEJ78" s="10"/>
      <c r="AEK78" s="10"/>
    </row>
    <row r="79" spans="1:817" s="10" customFormat="1" ht="26.1" customHeight="1" x14ac:dyDescent="0.25">
      <c r="A79" s="629"/>
      <c r="B79" s="182">
        <v>1</v>
      </c>
      <c r="C79" s="595">
        <f t="shared" si="24"/>
        <v>1.3424908424908424</v>
      </c>
      <c r="D79" s="19">
        <v>3</v>
      </c>
      <c r="E79" s="436" t="s">
        <v>140</v>
      </c>
      <c r="F79" s="254" t="s">
        <v>47</v>
      </c>
      <c r="G79" s="19"/>
      <c r="H79" s="19"/>
      <c r="I79" s="19"/>
      <c r="J79" s="255"/>
      <c r="K79" s="19">
        <v>1</v>
      </c>
      <c r="L79" s="19" t="s">
        <v>27</v>
      </c>
      <c r="M79" s="19" t="s">
        <v>38</v>
      </c>
      <c r="N79" s="256" t="s">
        <v>35</v>
      </c>
      <c r="O79" s="19">
        <v>2006</v>
      </c>
      <c r="P79" s="257">
        <v>38837</v>
      </c>
      <c r="Q79" s="255"/>
      <c r="R79" s="258">
        <v>5</v>
      </c>
      <c r="S79" s="259">
        <v>17</v>
      </c>
      <c r="T79" s="228" t="s">
        <v>31</v>
      </c>
      <c r="U79" s="260" t="s">
        <v>141</v>
      </c>
      <c r="V79" s="376"/>
      <c r="W79" s="18" t="s">
        <v>134</v>
      </c>
      <c r="X79" s="249" t="str">
        <f t="shared" si="25"/>
        <v>Al</v>
      </c>
      <c r="Y79" s="19"/>
      <c r="Z79" s="19"/>
      <c r="AA79" s="19"/>
      <c r="AB79" s="19"/>
      <c r="AC79" s="19"/>
      <c r="AD79" s="19"/>
      <c r="AE79" s="19"/>
      <c r="AF79" s="1"/>
      <c r="AG79" s="1"/>
      <c r="AH79" s="252">
        <f t="shared" si="18"/>
        <v>0.21089782896502418</v>
      </c>
      <c r="AI79" s="252">
        <f t="shared" si="19"/>
        <v>0</v>
      </c>
      <c r="AJ79" s="252">
        <f t="shared" si="20"/>
        <v>0</v>
      </c>
      <c r="AK79" s="252">
        <f t="shared" si="0"/>
        <v>0.21089782896502418</v>
      </c>
      <c r="AL79" s="262"/>
      <c r="AM79" s="251">
        <f t="shared" si="21"/>
        <v>0</v>
      </c>
      <c r="AN79" s="251">
        <f t="shared" si="22"/>
        <v>0.21089782896502418</v>
      </c>
      <c r="AO79" s="251">
        <f t="shared" si="23"/>
        <v>0</v>
      </c>
      <c r="AP79" s="147"/>
      <c r="AQ79" s="147"/>
      <c r="AR79" s="147"/>
      <c r="AS79" s="147"/>
      <c r="AT79" s="147"/>
      <c r="AU79" s="147"/>
      <c r="AV79" s="147"/>
      <c r="AW79" s="147"/>
      <c r="AX79" s="147"/>
      <c r="AY79" s="147"/>
      <c r="BD79" s="1"/>
      <c r="BE79" s="4"/>
      <c r="BF79" s="4"/>
      <c r="BG79" s="4"/>
      <c r="BH79" s="1"/>
      <c r="BI79" s="1"/>
      <c r="BJ79" s="4"/>
      <c r="BK79" s="4"/>
      <c r="BL79" s="4"/>
      <c r="BM79" s="4"/>
      <c r="BN79" s="4"/>
      <c r="BO79" s="4"/>
      <c r="BP79" s="4"/>
      <c r="BQ79" s="4"/>
      <c r="BR79" s="4"/>
      <c r="BS79" s="4"/>
      <c r="BT79" s="4"/>
      <c r="BU79" s="147"/>
      <c r="BV79" s="4"/>
      <c r="BW79" s="147"/>
      <c r="BX79" s="4"/>
      <c r="BY79" s="147"/>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row>
    <row r="80" spans="1:817" s="10" customFormat="1" ht="26.1" customHeight="1" x14ac:dyDescent="0.25">
      <c r="A80" s="626"/>
      <c r="B80" s="182">
        <v>2</v>
      </c>
      <c r="C80" s="595">
        <f t="shared" si="24"/>
        <v>0.21089782896502418</v>
      </c>
      <c r="D80" s="19"/>
      <c r="E80" s="253" t="s">
        <v>133</v>
      </c>
      <c r="F80" s="254" t="s">
        <v>41</v>
      </c>
      <c r="G80" s="19"/>
      <c r="H80" s="19"/>
      <c r="I80" s="19"/>
      <c r="J80" s="255"/>
      <c r="K80" s="19"/>
      <c r="L80" s="19"/>
      <c r="M80" s="19" t="s">
        <v>38</v>
      </c>
      <c r="N80" s="256" t="s">
        <v>35</v>
      </c>
      <c r="O80" s="19">
        <v>2006</v>
      </c>
      <c r="P80" s="277">
        <v>38777</v>
      </c>
      <c r="Q80" s="255">
        <v>400000</v>
      </c>
      <c r="R80" s="258"/>
      <c r="S80" s="259"/>
      <c r="T80" s="228" t="s">
        <v>813</v>
      </c>
      <c r="U80" s="287" t="s">
        <v>812</v>
      </c>
      <c r="V80" s="376"/>
      <c r="W80" s="18"/>
      <c r="X80" s="249" t="str">
        <f t="shared" si="25"/>
        <v>AU</v>
      </c>
      <c r="Y80" s="19"/>
      <c r="Z80" s="19"/>
      <c r="AA80" s="19"/>
      <c r="AB80" s="19"/>
      <c r="AC80" s="19"/>
      <c r="AD80" s="19"/>
      <c r="AE80" s="19"/>
      <c r="AF80" s="1"/>
      <c r="AG80" s="1"/>
      <c r="AH80" s="252"/>
      <c r="AI80" s="252"/>
      <c r="AJ80" s="252"/>
      <c r="AK80" s="252"/>
      <c r="AL80" s="262"/>
      <c r="AM80" s="251"/>
      <c r="AN80" s="251"/>
      <c r="AO80" s="251"/>
      <c r="AP80" s="147"/>
      <c r="AQ80" s="147"/>
      <c r="AR80" s="147"/>
      <c r="AS80" s="147"/>
      <c r="AT80" s="147"/>
      <c r="AU80" s="147"/>
      <c r="AV80" s="147"/>
      <c r="AW80" s="147"/>
      <c r="AX80" s="147"/>
      <c r="AY80" s="147"/>
      <c r="BD80" s="1"/>
      <c r="BE80" s="4"/>
      <c r="BF80" s="4"/>
      <c r="BG80" s="4"/>
      <c r="BH80" s="1"/>
      <c r="BI80" s="1"/>
      <c r="BJ80" s="4"/>
      <c r="BK80" s="4"/>
      <c r="BL80" s="4"/>
      <c r="BM80" s="4"/>
      <c r="BN80" s="4"/>
      <c r="BO80" s="4"/>
      <c r="BP80" s="4"/>
      <c r="BQ80" s="4"/>
      <c r="BR80" s="4"/>
      <c r="BS80" s="4"/>
      <c r="BT80" s="4"/>
      <c r="BU80" s="147"/>
      <c r="BV80" s="4"/>
      <c r="BW80" s="147"/>
      <c r="BX80" s="4"/>
      <c r="BY80" s="147"/>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row>
    <row r="81" spans="1:817" s="10" customFormat="1" ht="26.1" customHeight="1" x14ac:dyDescent="0.25">
      <c r="A81" s="631"/>
      <c r="B81" s="182"/>
      <c r="C81" s="595"/>
      <c r="D81" s="19"/>
      <c r="E81" s="436" t="s">
        <v>914</v>
      </c>
      <c r="F81" s="254" t="s">
        <v>604</v>
      </c>
      <c r="G81" s="19"/>
      <c r="H81" s="19"/>
      <c r="I81" s="19"/>
      <c r="J81" s="255"/>
      <c r="K81" s="19"/>
      <c r="L81" s="19"/>
      <c r="M81" s="19"/>
      <c r="N81" s="256"/>
      <c r="O81" s="19">
        <v>2005</v>
      </c>
      <c r="P81" s="433">
        <v>38521</v>
      </c>
      <c r="Q81" s="255"/>
      <c r="R81" s="258"/>
      <c r="S81" s="259"/>
      <c r="T81" s="228" t="s">
        <v>912</v>
      </c>
      <c r="U81" s="432" t="s">
        <v>911</v>
      </c>
      <c r="V81" s="33"/>
      <c r="W81" s="18" t="s">
        <v>128</v>
      </c>
      <c r="X81" s="249" t="str">
        <f t="shared" si="25"/>
        <v>P</v>
      </c>
      <c r="Y81" s="19"/>
      <c r="Z81" s="19"/>
      <c r="AA81" s="19"/>
      <c r="AB81" s="19"/>
      <c r="AC81" s="19"/>
      <c r="AD81" s="19"/>
      <c r="AE81" s="19"/>
      <c r="AH81" s="252">
        <f>Q82/1896653</f>
        <v>3.3928188234748267E-2</v>
      </c>
      <c r="AI81" s="252">
        <f>(R82/39)</f>
        <v>0</v>
      </c>
      <c r="AJ81" s="252">
        <f>S82/14</f>
        <v>0</v>
      </c>
      <c r="AK81" s="252">
        <f t="shared" si="0"/>
        <v>3.3928188234748267E-2</v>
      </c>
      <c r="AL81" s="262"/>
      <c r="AM81" s="251">
        <f>IF(B82=1,AK81,0)</f>
        <v>0</v>
      </c>
      <c r="AN81" s="251">
        <f>IF(B82=2,AK81,0)</f>
        <v>0</v>
      </c>
      <c r="AO81" s="251">
        <f>IF(B82=3,AK81,0)</f>
        <v>3.3928188234748267E-2</v>
      </c>
      <c r="AP81" s="147"/>
      <c r="AQ81" s="147"/>
      <c r="AR81" s="147"/>
      <c r="AS81" s="147"/>
      <c r="AT81" s="147"/>
      <c r="AU81" s="147"/>
      <c r="AV81" s="147"/>
      <c r="AW81" s="147"/>
      <c r="AX81" s="147"/>
      <c r="AY81" s="147"/>
      <c r="AZ81" s="1"/>
      <c r="BE81" s="4"/>
      <c r="BF81" s="4"/>
      <c r="BG81" s="4"/>
      <c r="BJ81" s="4"/>
      <c r="BK81" s="4"/>
      <c r="BL81" s="4"/>
      <c r="BM81" s="4"/>
      <c r="BN81" s="4"/>
      <c r="BO81" s="4"/>
      <c r="BP81" s="4"/>
      <c r="BQ81" s="4"/>
      <c r="BR81" s="4"/>
      <c r="BS81" s="4"/>
      <c r="BT81" s="4"/>
      <c r="BU81" s="147"/>
      <c r="BV81" s="4"/>
      <c r="BW81" s="147"/>
      <c r="BX81" s="4"/>
      <c r="BY81" s="147"/>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row>
    <row r="82" spans="1:817" s="10" customFormat="1" ht="26.1" customHeight="1" x14ac:dyDescent="0.25">
      <c r="A82" s="624"/>
      <c r="B82" s="182">
        <v>3</v>
      </c>
      <c r="C82" s="595">
        <f>AK81</f>
        <v>3.3928188234748267E-2</v>
      </c>
      <c r="D82" s="19">
        <v>1</v>
      </c>
      <c r="E82" s="243" t="s">
        <v>142</v>
      </c>
      <c r="F82" s="283" t="s">
        <v>26</v>
      </c>
      <c r="G82" s="283"/>
      <c r="H82" s="283"/>
      <c r="I82" s="283"/>
      <c r="J82" s="284"/>
      <c r="K82" s="283">
        <v>1</v>
      </c>
      <c r="L82" s="19" t="s">
        <v>38</v>
      </c>
      <c r="M82" s="19" t="s">
        <v>38</v>
      </c>
      <c r="N82" s="256" t="s">
        <v>35</v>
      </c>
      <c r="O82" s="19">
        <v>2005</v>
      </c>
      <c r="P82" s="73">
        <v>38456</v>
      </c>
      <c r="Q82" s="265">
        <v>64350</v>
      </c>
      <c r="R82" s="286"/>
      <c r="S82" s="283"/>
      <c r="T82" s="288" t="s">
        <v>31</v>
      </c>
      <c r="U82" s="267" t="s">
        <v>143</v>
      </c>
      <c r="V82" s="444" t="s">
        <v>146</v>
      </c>
      <c r="W82" s="445" t="s">
        <v>144</v>
      </c>
      <c r="X82" s="444">
        <v>1.1000000000000001</v>
      </c>
      <c r="Y82" s="444"/>
      <c r="Z82" s="444"/>
      <c r="AA82" s="444"/>
      <c r="AB82" s="444">
        <v>1940</v>
      </c>
      <c r="AC82" s="444"/>
      <c r="AD82" s="444"/>
      <c r="AE82" s="442"/>
      <c r="AF82" s="446">
        <v>3.690712006887923E-3</v>
      </c>
      <c r="AG82" s="446">
        <v>0</v>
      </c>
      <c r="AH82" s="446">
        <v>0</v>
      </c>
      <c r="AI82" s="446">
        <v>3.690712006887923E-3</v>
      </c>
      <c r="AJ82" s="447"/>
      <c r="AK82" s="447">
        <v>0</v>
      </c>
      <c r="AL82" s="447">
        <v>0</v>
      </c>
      <c r="AM82" s="447">
        <v>3.690712006887923E-3</v>
      </c>
      <c r="AN82" s="442"/>
      <c r="AO82" s="442"/>
      <c r="AP82" s="442"/>
      <c r="AQ82" s="442"/>
      <c r="AR82" s="442"/>
      <c r="AS82" s="442"/>
      <c r="AT82" s="442"/>
      <c r="AU82" s="442"/>
      <c r="AV82" s="442"/>
      <c r="AW82" s="442"/>
      <c r="AX82" s="442"/>
      <c r="AY82" s="442"/>
      <c r="AZ82" s="442"/>
      <c r="BA82" s="442"/>
      <c r="BB82" s="442"/>
      <c r="BC82" s="442"/>
      <c r="BD82" s="442"/>
      <c r="BE82" s="442"/>
      <c r="BF82" s="442"/>
      <c r="BG82" s="442"/>
      <c r="BH82" s="442"/>
      <c r="BI82" s="442"/>
      <c r="BJ82" s="442"/>
      <c r="BK82" s="442"/>
      <c r="BL82" s="442"/>
      <c r="BM82" s="442"/>
      <c r="BN82" s="442"/>
      <c r="BO82" s="442"/>
      <c r="BP82" s="442"/>
      <c r="BQ82" s="442"/>
      <c r="BR82" s="442"/>
      <c r="BS82" s="442"/>
      <c r="BT82" s="442"/>
      <c r="BU82" s="442"/>
      <c r="BV82" s="442"/>
      <c r="BW82" s="442"/>
      <c r="BX82" s="442"/>
      <c r="BY82" s="442"/>
      <c r="BZ82" s="442"/>
      <c r="CA82" s="442"/>
      <c r="CB82" s="442"/>
      <c r="CC82" s="442"/>
      <c r="CD82" s="442"/>
      <c r="CE82" s="442"/>
      <c r="CF82" s="442"/>
      <c r="CG82" s="442"/>
      <c r="CH82" s="442"/>
      <c r="CI82" s="442"/>
      <c r="CJ82" s="442"/>
      <c r="CK82" s="442"/>
      <c r="CL82" s="442"/>
      <c r="CM82" s="442"/>
      <c r="CN82" s="442"/>
      <c r="CO82" s="442"/>
      <c r="CP82" s="442"/>
      <c r="CQ82" s="442"/>
      <c r="CR82" s="442"/>
      <c r="CS82" s="442"/>
      <c r="CT82" s="442"/>
      <c r="CU82" s="442"/>
      <c r="CV82" s="442"/>
      <c r="CW82" s="442"/>
      <c r="CX82" s="442"/>
      <c r="CY82" s="442"/>
      <c r="CZ82" s="442"/>
      <c r="DA82" s="442"/>
      <c r="DB82" s="442"/>
      <c r="DC82" s="442"/>
      <c r="DD82" s="442"/>
      <c r="DE82" s="442"/>
      <c r="DF82" s="442"/>
      <c r="DG82" s="442"/>
      <c r="DH82" s="442"/>
      <c r="DI82" s="442"/>
      <c r="DJ82" s="442"/>
      <c r="DK82" s="442"/>
      <c r="DL82" s="442"/>
      <c r="DM82" s="442"/>
      <c r="DN82" s="442"/>
      <c r="DO82" s="442"/>
      <c r="DP82" s="442"/>
      <c r="DQ82" s="442"/>
      <c r="DR82" s="442"/>
      <c r="DS82" s="442"/>
      <c r="DT82" s="442"/>
      <c r="DU82" s="442"/>
      <c r="DV82" s="442"/>
      <c r="DW82" s="442"/>
      <c r="DX82" s="442"/>
      <c r="DY82" s="442"/>
      <c r="DZ82" s="442"/>
      <c r="EA82" s="442"/>
      <c r="EB82" s="442"/>
      <c r="EC82" s="442"/>
      <c r="ED82" s="442"/>
      <c r="EE82" s="442"/>
      <c r="EF82" s="442"/>
      <c r="EG82" s="442"/>
      <c r="EH82" s="442"/>
      <c r="EI82" s="442"/>
      <c r="EJ82" s="442"/>
      <c r="EK82" s="442"/>
      <c r="EL82" s="442"/>
      <c r="EM82" s="442"/>
      <c r="EN82" s="442"/>
      <c r="EO82" s="442"/>
      <c r="EP82" s="442"/>
      <c r="EQ82" s="442"/>
      <c r="ER82" s="442"/>
      <c r="ES82" s="442"/>
      <c r="ET82" s="442"/>
      <c r="EU82" s="442"/>
      <c r="EV82" s="442"/>
      <c r="EW82" s="442"/>
      <c r="EX82" s="442"/>
      <c r="EY82" s="442"/>
      <c r="EZ82" s="442"/>
      <c r="FA82" s="442"/>
      <c r="FB82" s="442"/>
      <c r="FC82" s="442"/>
      <c r="FD82" s="442"/>
      <c r="FE82" s="442"/>
      <c r="FF82" s="442"/>
      <c r="FG82" s="442"/>
      <c r="FH82" s="442"/>
      <c r="FI82" s="442"/>
      <c r="FJ82" s="442"/>
      <c r="FK82" s="442"/>
      <c r="FL82" s="442"/>
      <c r="FM82" s="442"/>
      <c r="FN82" s="442"/>
      <c r="FO82" s="442"/>
      <c r="FP82" s="442"/>
      <c r="FQ82" s="442"/>
      <c r="FR82" s="442"/>
      <c r="FS82" s="442"/>
      <c r="FT82" s="442"/>
      <c r="FU82" s="442"/>
      <c r="FV82" s="442"/>
      <c r="FW82" s="442"/>
      <c r="FX82" s="442"/>
      <c r="FY82" s="442"/>
      <c r="FZ82" s="442"/>
      <c r="GA82" s="442"/>
      <c r="GB82" s="442"/>
      <c r="GC82" s="442"/>
      <c r="GD82" s="442"/>
      <c r="GE82" s="442"/>
      <c r="GF82" s="442"/>
      <c r="GG82" s="442"/>
      <c r="GH82" s="442"/>
      <c r="GI82" s="442"/>
      <c r="GJ82" s="442"/>
      <c r="GK82" s="442"/>
      <c r="GL82" s="442"/>
      <c r="GM82" s="442"/>
      <c r="GN82" s="442"/>
      <c r="GO82" s="442"/>
      <c r="GP82" s="442"/>
      <c r="GQ82" s="442"/>
      <c r="GR82" s="442"/>
      <c r="GS82" s="442"/>
      <c r="GT82" s="442"/>
      <c r="GU82" s="442"/>
      <c r="GV82" s="442"/>
      <c r="GW82" s="442"/>
      <c r="GX82" s="442"/>
      <c r="GY82" s="442"/>
      <c r="GZ82" s="442"/>
      <c r="HA82" s="442"/>
      <c r="HB82" s="442"/>
      <c r="HC82" s="442"/>
      <c r="HD82" s="442"/>
      <c r="HE82" s="442"/>
      <c r="HF82" s="442"/>
      <c r="HG82" s="442"/>
      <c r="HH82" s="442"/>
      <c r="HI82" s="442"/>
      <c r="HJ82" s="442"/>
      <c r="HK82" s="442"/>
      <c r="HL82" s="442"/>
      <c r="HM82" s="442"/>
      <c r="HN82" s="442"/>
      <c r="HO82" s="442"/>
      <c r="HP82" s="442"/>
      <c r="HQ82" s="442"/>
      <c r="HR82" s="442"/>
      <c r="HS82" s="442"/>
      <c r="HT82" s="442"/>
      <c r="HU82" s="442"/>
      <c r="HV82" s="442"/>
      <c r="HW82" s="442"/>
      <c r="HX82" s="442"/>
      <c r="HY82" s="442"/>
      <c r="HZ82" s="442"/>
      <c r="IA82" s="442"/>
      <c r="IB82" s="442"/>
      <c r="IC82" s="442"/>
      <c r="ID82" s="442"/>
      <c r="IE82" s="442"/>
      <c r="IF82" s="442"/>
      <c r="IG82" s="442"/>
      <c r="IH82" s="442"/>
      <c r="II82" s="442"/>
      <c r="IJ82" s="442"/>
      <c r="IK82" s="442"/>
      <c r="IL82" s="442"/>
      <c r="IM82" s="442"/>
      <c r="IN82" s="442"/>
      <c r="IO82" s="442"/>
      <c r="IP82" s="442"/>
      <c r="IQ82" s="442"/>
      <c r="IR82" s="442"/>
      <c r="IS82" s="442"/>
      <c r="IT82" s="442"/>
      <c r="IU82" s="442"/>
      <c r="IV82" s="442"/>
      <c r="IW82" s="442"/>
      <c r="IX82" s="442"/>
      <c r="IY82" s="442"/>
      <c r="IZ82" s="442"/>
      <c r="JA82" s="442"/>
      <c r="JB82" s="442"/>
      <c r="JC82" s="442"/>
      <c r="JD82" s="442"/>
      <c r="JE82" s="442"/>
      <c r="JF82" s="442"/>
      <c r="JG82" s="442"/>
      <c r="JH82" s="442"/>
      <c r="JI82" s="442"/>
      <c r="JJ82" s="442"/>
      <c r="JK82" s="442"/>
      <c r="JL82" s="442"/>
      <c r="JM82" s="442"/>
      <c r="JN82" s="442"/>
      <c r="JO82" s="442"/>
      <c r="JP82" s="442"/>
      <c r="JQ82" s="442"/>
      <c r="JR82" s="442"/>
      <c r="JS82" s="442"/>
      <c r="JT82" s="442"/>
      <c r="JU82" s="442"/>
      <c r="JV82" s="442"/>
      <c r="JW82" s="442"/>
      <c r="JX82" s="442"/>
      <c r="JY82" s="442"/>
      <c r="JZ82" s="442"/>
      <c r="KA82" s="442"/>
      <c r="KB82" s="442"/>
      <c r="KC82" s="442"/>
      <c r="KD82" s="442"/>
      <c r="KE82" s="442"/>
      <c r="KF82" s="442"/>
      <c r="KG82" s="442"/>
      <c r="KH82" s="442"/>
      <c r="KI82" s="442"/>
      <c r="KJ82" s="442"/>
      <c r="KK82" s="442"/>
      <c r="KL82" s="442"/>
      <c r="KM82" s="442"/>
      <c r="KN82" s="442"/>
      <c r="KO82" s="442"/>
      <c r="KP82" s="442"/>
      <c r="KQ82" s="442"/>
      <c r="KR82" s="442"/>
      <c r="KS82" s="442"/>
      <c r="KT82" s="442"/>
      <c r="KU82" s="442"/>
      <c r="KV82" s="442"/>
      <c r="KW82" s="442"/>
      <c r="KX82" s="442"/>
      <c r="KY82" s="442"/>
      <c r="KZ82" s="442"/>
      <c r="LA82" s="442"/>
      <c r="LB82" s="442"/>
      <c r="LC82" s="442"/>
      <c r="LD82" s="442"/>
      <c r="LE82" s="442"/>
      <c r="LF82" s="442"/>
      <c r="LG82" s="442"/>
      <c r="LH82" s="442"/>
      <c r="LI82" s="442"/>
      <c r="LJ82" s="442"/>
      <c r="LK82" s="442"/>
      <c r="LL82" s="442"/>
      <c r="LM82" s="442"/>
      <c r="LN82" s="442"/>
      <c r="LO82" s="442"/>
      <c r="LP82" s="442"/>
      <c r="LQ82" s="442"/>
      <c r="LR82" s="442"/>
      <c r="LS82" s="442"/>
      <c r="LT82" s="442"/>
      <c r="LU82" s="442"/>
      <c r="LV82" s="442"/>
      <c r="LW82" s="442"/>
      <c r="LX82" s="442"/>
      <c r="LY82" s="442"/>
      <c r="LZ82" s="442"/>
      <c r="MA82" s="442"/>
      <c r="MB82" s="442"/>
      <c r="MC82" s="442"/>
      <c r="MD82" s="442"/>
      <c r="ME82" s="442"/>
      <c r="MF82" s="442"/>
      <c r="MG82" s="442"/>
      <c r="MH82" s="442"/>
      <c r="MI82" s="442"/>
      <c r="MJ82" s="442"/>
      <c r="MK82" s="442"/>
      <c r="ML82" s="442"/>
      <c r="MM82" s="442"/>
      <c r="MN82" s="442"/>
      <c r="MO82" s="442"/>
      <c r="MP82" s="442"/>
      <c r="MQ82" s="442"/>
      <c r="MR82" s="442"/>
      <c r="MS82" s="442"/>
      <c r="MT82" s="442"/>
      <c r="MU82" s="442"/>
      <c r="MV82" s="442"/>
      <c r="MW82" s="442"/>
      <c r="MX82" s="442"/>
      <c r="MY82" s="442"/>
      <c r="MZ82" s="442"/>
      <c r="NA82" s="442"/>
      <c r="NB82" s="442"/>
      <c r="NC82" s="442"/>
      <c r="ND82" s="442"/>
      <c r="NE82" s="442"/>
      <c r="NF82" s="442"/>
      <c r="NG82" s="442"/>
      <c r="NH82" s="442"/>
      <c r="NI82" s="442"/>
      <c r="NJ82" s="442"/>
      <c r="NK82" s="442"/>
      <c r="NL82" s="442"/>
      <c r="NM82" s="442"/>
      <c r="NN82" s="442"/>
      <c r="NO82" s="442"/>
      <c r="NP82" s="442"/>
      <c r="NQ82" s="442"/>
      <c r="NR82" s="442"/>
      <c r="NS82" s="442"/>
      <c r="NT82" s="442"/>
      <c r="NU82" s="442"/>
      <c r="NV82" s="442"/>
      <c r="NW82" s="442"/>
      <c r="NX82" s="442"/>
      <c r="NY82" s="442"/>
      <c r="NZ82" s="442"/>
      <c r="OA82" s="442"/>
      <c r="OB82" s="442"/>
      <c r="OC82" s="442"/>
      <c r="OD82" s="442"/>
      <c r="OE82" s="442"/>
      <c r="OF82" s="442"/>
      <c r="OG82" s="442"/>
      <c r="OH82" s="442"/>
      <c r="OI82" s="442"/>
      <c r="OJ82" s="442"/>
      <c r="OK82" s="442"/>
      <c r="OL82" s="442"/>
      <c r="OM82" s="442"/>
      <c r="ON82" s="442"/>
      <c r="OO82" s="442"/>
      <c r="OP82" s="442"/>
      <c r="OQ82" s="442"/>
      <c r="OR82" s="442"/>
      <c r="OS82" s="442"/>
      <c r="OT82" s="442"/>
      <c r="OU82" s="442"/>
      <c r="OV82" s="442"/>
      <c r="OW82" s="442"/>
      <c r="OX82" s="442"/>
      <c r="OY82" s="442"/>
      <c r="OZ82" s="442"/>
      <c r="PA82" s="442"/>
      <c r="PB82" s="442"/>
      <c r="PC82" s="442"/>
      <c r="PD82" s="442"/>
      <c r="PE82" s="442"/>
      <c r="PF82" s="442"/>
      <c r="PG82" s="442"/>
      <c r="PH82" s="442"/>
      <c r="PI82" s="442"/>
      <c r="PJ82" s="442"/>
      <c r="PK82" s="442"/>
      <c r="PL82" s="442"/>
      <c r="PM82" s="442"/>
      <c r="PN82" s="442"/>
      <c r="PO82" s="442"/>
      <c r="PP82" s="442"/>
      <c r="PQ82" s="442"/>
      <c r="PR82" s="442"/>
      <c r="PS82" s="442"/>
      <c r="PT82" s="442"/>
      <c r="PU82" s="442"/>
      <c r="PV82" s="442"/>
      <c r="PW82" s="442"/>
      <c r="PX82" s="442"/>
      <c r="PY82" s="442"/>
      <c r="PZ82" s="442"/>
      <c r="QA82" s="442"/>
      <c r="QB82" s="442"/>
      <c r="QC82" s="442"/>
      <c r="QD82" s="442"/>
      <c r="QE82" s="442"/>
      <c r="QF82" s="442"/>
      <c r="QG82" s="442"/>
      <c r="QH82" s="442"/>
      <c r="QI82" s="442"/>
      <c r="QJ82" s="442"/>
      <c r="QK82" s="442"/>
      <c r="QL82" s="442"/>
      <c r="QM82" s="442"/>
      <c r="QN82" s="442"/>
      <c r="QO82" s="442"/>
      <c r="QP82" s="442"/>
      <c r="QQ82" s="442"/>
      <c r="QR82" s="442"/>
      <c r="QS82" s="442"/>
      <c r="QT82" s="442"/>
      <c r="QU82" s="442"/>
      <c r="QV82" s="442"/>
      <c r="QW82" s="442"/>
      <c r="QX82" s="442"/>
      <c r="QY82" s="442"/>
      <c r="QZ82" s="442"/>
      <c r="RA82" s="442"/>
      <c r="RB82" s="442"/>
      <c r="RC82" s="442"/>
      <c r="RD82" s="442"/>
      <c r="RE82" s="442"/>
      <c r="RF82" s="442"/>
      <c r="RG82" s="442"/>
      <c r="RH82" s="442"/>
      <c r="RI82" s="442"/>
      <c r="RJ82" s="442"/>
      <c r="RK82" s="442"/>
      <c r="RL82" s="442"/>
      <c r="RM82" s="442"/>
      <c r="RN82" s="442"/>
      <c r="RO82" s="442"/>
      <c r="RP82" s="442"/>
      <c r="RQ82" s="442"/>
      <c r="RR82" s="442"/>
      <c r="RS82" s="442"/>
      <c r="RT82" s="442"/>
      <c r="RU82" s="442"/>
      <c r="RV82" s="442"/>
      <c r="RW82" s="442"/>
      <c r="RX82" s="442"/>
      <c r="RY82" s="442"/>
      <c r="RZ82" s="442"/>
      <c r="SA82" s="442"/>
      <c r="SB82" s="442"/>
      <c r="SC82" s="442"/>
      <c r="SD82" s="442"/>
      <c r="SE82" s="442"/>
      <c r="SF82" s="442"/>
      <c r="SG82" s="442"/>
      <c r="SH82" s="442"/>
      <c r="SI82" s="442"/>
      <c r="SJ82" s="442"/>
      <c r="SK82" s="442"/>
      <c r="SL82" s="442"/>
      <c r="SM82" s="442"/>
      <c r="SN82" s="442"/>
      <c r="SO82" s="442"/>
      <c r="SP82" s="442"/>
      <c r="SQ82" s="442"/>
      <c r="SR82" s="442"/>
      <c r="SS82" s="442"/>
      <c r="ST82" s="442"/>
      <c r="SU82" s="442"/>
      <c r="SV82" s="442"/>
      <c r="SW82" s="442"/>
      <c r="SX82" s="442"/>
      <c r="SY82" s="442"/>
      <c r="SZ82" s="442"/>
      <c r="TA82" s="442"/>
      <c r="TB82" s="442"/>
      <c r="TC82" s="442"/>
      <c r="TD82" s="442"/>
      <c r="TE82" s="442"/>
      <c r="TF82" s="442"/>
      <c r="TG82" s="442"/>
      <c r="TH82" s="442"/>
      <c r="TI82" s="442"/>
      <c r="TJ82" s="442"/>
      <c r="TK82" s="442"/>
      <c r="TL82" s="442"/>
      <c r="TM82" s="442"/>
      <c r="TN82" s="442"/>
      <c r="TO82" s="442"/>
      <c r="TP82" s="442"/>
      <c r="TQ82" s="442"/>
      <c r="TR82" s="442"/>
      <c r="TS82" s="442"/>
      <c r="TT82" s="442"/>
      <c r="TU82" s="442"/>
      <c r="TV82" s="442"/>
      <c r="TW82" s="442"/>
      <c r="TX82" s="442"/>
      <c r="TY82" s="442"/>
      <c r="TZ82" s="442"/>
      <c r="UA82" s="442"/>
      <c r="UB82" s="442"/>
      <c r="UC82" s="442"/>
      <c r="UD82" s="442"/>
      <c r="UE82" s="442"/>
      <c r="UF82" s="442"/>
      <c r="UG82" s="442"/>
      <c r="UH82" s="442"/>
      <c r="UI82" s="442"/>
      <c r="UJ82" s="442"/>
      <c r="UK82" s="442"/>
      <c r="UL82" s="442"/>
      <c r="UM82" s="442"/>
      <c r="UN82" s="442"/>
      <c r="UO82" s="442"/>
      <c r="UP82" s="442"/>
      <c r="UQ82" s="442"/>
      <c r="UR82" s="442"/>
      <c r="US82" s="442"/>
      <c r="UT82" s="442"/>
      <c r="UU82" s="442"/>
      <c r="UV82" s="442"/>
      <c r="UW82" s="442"/>
      <c r="UX82" s="442"/>
      <c r="UY82" s="442"/>
      <c r="UZ82" s="442"/>
      <c r="VA82" s="442"/>
      <c r="VB82" s="442"/>
      <c r="VC82" s="442"/>
      <c r="VD82" s="442"/>
      <c r="VE82" s="442"/>
      <c r="VF82" s="442"/>
      <c r="VG82" s="442"/>
      <c r="VH82" s="442"/>
      <c r="VI82" s="442"/>
      <c r="VJ82" s="442"/>
      <c r="VK82" s="442"/>
      <c r="VL82" s="442"/>
      <c r="VM82" s="442"/>
      <c r="VN82" s="442"/>
      <c r="VO82" s="442"/>
      <c r="VP82" s="442"/>
      <c r="VQ82" s="442"/>
      <c r="VR82" s="442"/>
      <c r="VS82" s="442"/>
      <c r="VT82" s="442"/>
      <c r="VU82" s="442"/>
      <c r="VV82" s="442"/>
      <c r="VW82" s="442"/>
      <c r="VX82" s="442"/>
      <c r="VY82" s="442"/>
      <c r="VZ82" s="442"/>
      <c r="WA82" s="442"/>
      <c r="WB82" s="442"/>
      <c r="WC82" s="442"/>
      <c r="WD82" s="442"/>
      <c r="WE82" s="442"/>
      <c r="WF82" s="442"/>
      <c r="WG82" s="442"/>
      <c r="WH82" s="442"/>
      <c r="WI82" s="442"/>
      <c r="WJ82" s="442"/>
      <c r="WK82" s="442"/>
      <c r="WL82" s="442"/>
      <c r="WM82" s="442"/>
      <c r="WN82" s="442"/>
      <c r="WO82" s="442"/>
      <c r="WP82" s="442"/>
      <c r="WQ82" s="442"/>
      <c r="WR82" s="442"/>
      <c r="WS82" s="442"/>
      <c r="WT82" s="442"/>
      <c r="WU82" s="442"/>
      <c r="WV82" s="442"/>
      <c r="WW82" s="442"/>
      <c r="WX82" s="442"/>
      <c r="WY82" s="442"/>
      <c r="WZ82" s="442"/>
      <c r="XA82" s="442"/>
      <c r="XB82" s="442"/>
      <c r="XC82" s="442"/>
      <c r="XD82" s="442"/>
      <c r="XE82" s="442"/>
      <c r="XF82" s="442"/>
      <c r="XG82" s="442"/>
      <c r="XH82" s="442"/>
      <c r="XI82" s="442"/>
      <c r="XJ82" s="442"/>
      <c r="XK82" s="442"/>
      <c r="XL82" s="442"/>
      <c r="XM82" s="442"/>
      <c r="XN82" s="442"/>
      <c r="XO82" s="442"/>
      <c r="XP82" s="442"/>
      <c r="XQ82" s="442"/>
      <c r="XR82" s="442"/>
      <c r="XS82" s="442"/>
      <c r="XT82" s="442"/>
      <c r="XU82" s="442"/>
      <c r="XV82" s="442"/>
      <c r="XW82" s="442"/>
      <c r="XX82" s="442"/>
      <c r="XY82" s="442"/>
      <c r="XZ82" s="442"/>
      <c r="YA82" s="442"/>
      <c r="YB82" s="442"/>
      <c r="YC82" s="442"/>
      <c r="YD82" s="442"/>
      <c r="YE82" s="442"/>
      <c r="YF82" s="442"/>
      <c r="YG82" s="442"/>
      <c r="YH82" s="442"/>
      <c r="YI82" s="442"/>
      <c r="YJ82" s="442"/>
      <c r="YK82" s="442"/>
      <c r="YL82" s="442"/>
      <c r="YM82" s="442"/>
      <c r="YN82" s="442"/>
      <c r="YO82" s="442"/>
      <c r="YP82" s="442"/>
      <c r="YQ82" s="442"/>
      <c r="YR82" s="442"/>
      <c r="YS82" s="442"/>
      <c r="YT82" s="442"/>
      <c r="YU82" s="442"/>
      <c r="YV82" s="442"/>
      <c r="YW82" s="442"/>
      <c r="YX82" s="442"/>
      <c r="YY82" s="442"/>
      <c r="YZ82" s="442"/>
      <c r="ZA82" s="442"/>
      <c r="ZB82" s="442"/>
      <c r="ZC82" s="442"/>
      <c r="ZD82" s="442"/>
      <c r="ZE82" s="442"/>
      <c r="ZF82" s="442"/>
      <c r="ZG82" s="442"/>
      <c r="ZH82" s="442"/>
      <c r="ZI82" s="442"/>
      <c r="ZJ82" s="442"/>
      <c r="ZK82" s="442"/>
      <c r="ZL82" s="442"/>
      <c r="ZM82" s="442"/>
      <c r="ZN82" s="442"/>
      <c r="ZO82" s="442"/>
      <c r="ZP82" s="442"/>
      <c r="ZQ82" s="442"/>
      <c r="ZR82" s="442"/>
      <c r="ZS82" s="442"/>
      <c r="ZT82" s="442"/>
      <c r="ZU82" s="442"/>
      <c r="ZV82" s="442"/>
      <c r="ZW82" s="442"/>
      <c r="ZX82" s="442"/>
      <c r="ZY82" s="442"/>
      <c r="ZZ82" s="442"/>
      <c r="AAA82" s="442"/>
      <c r="AAB82" s="442"/>
      <c r="AAC82" s="442"/>
      <c r="AAD82" s="442"/>
      <c r="AAE82" s="442"/>
      <c r="AAF82" s="442"/>
      <c r="AAG82" s="442"/>
      <c r="AAH82" s="442"/>
      <c r="AAI82" s="442"/>
      <c r="AAJ82" s="442"/>
      <c r="AAK82" s="442"/>
      <c r="AAL82" s="442"/>
      <c r="AAM82" s="442"/>
      <c r="AAN82" s="442"/>
      <c r="AAO82" s="442"/>
      <c r="AAP82" s="442"/>
      <c r="AAQ82" s="442"/>
      <c r="AAR82" s="442"/>
      <c r="AAS82" s="442"/>
      <c r="AAT82" s="442"/>
      <c r="AAU82" s="442"/>
      <c r="AAV82" s="442"/>
      <c r="AAW82" s="442"/>
      <c r="AAX82" s="442"/>
      <c r="AAY82" s="442"/>
      <c r="AAZ82" s="442"/>
      <c r="ABA82" s="442"/>
      <c r="ABB82" s="442"/>
      <c r="ABC82" s="442"/>
      <c r="ABD82" s="442"/>
      <c r="ABE82" s="442"/>
      <c r="ABF82" s="442"/>
      <c r="ABG82" s="442"/>
      <c r="ABH82" s="442"/>
      <c r="ABI82" s="442"/>
      <c r="ABJ82" s="442"/>
      <c r="ABK82" s="442"/>
      <c r="ABL82" s="442"/>
      <c r="ABM82" s="442"/>
      <c r="ABN82" s="442"/>
      <c r="ABO82" s="442"/>
      <c r="ABP82" s="442"/>
      <c r="ABQ82" s="442"/>
      <c r="ABR82" s="442"/>
      <c r="ABS82" s="442"/>
      <c r="ABT82" s="442"/>
      <c r="ABU82" s="442"/>
      <c r="ABV82" s="442"/>
      <c r="ABW82" s="442"/>
      <c r="ABX82" s="442"/>
      <c r="ABY82" s="442"/>
      <c r="ABZ82" s="442"/>
      <c r="ACA82" s="442"/>
      <c r="ACB82" s="442"/>
      <c r="ACC82" s="442"/>
      <c r="ACD82" s="442"/>
      <c r="ACE82" s="442"/>
      <c r="ACF82" s="442"/>
      <c r="ACG82" s="442"/>
      <c r="ACH82" s="442"/>
      <c r="ACI82" s="442"/>
      <c r="ACJ82" s="442"/>
      <c r="ACK82" s="442"/>
      <c r="ACL82" s="442"/>
      <c r="ACM82" s="442"/>
      <c r="ACN82" s="442"/>
      <c r="ACO82" s="442"/>
      <c r="ACP82" s="442"/>
      <c r="ACQ82" s="442"/>
      <c r="ACR82" s="442"/>
      <c r="ACS82" s="442"/>
      <c r="ACT82" s="442"/>
      <c r="ACU82" s="442"/>
      <c r="ACV82" s="442"/>
      <c r="ACW82" s="442"/>
      <c r="ACX82" s="442"/>
      <c r="ACY82" s="442"/>
      <c r="ACZ82" s="442"/>
      <c r="ADA82" s="442"/>
      <c r="ADB82" s="442"/>
      <c r="ADC82" s="442"/>
      <c r="ADD82" s="442"/>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row>
    <row r="83" spans="1:817" s="1" customFormat="1" ht="26.1" customHeight="1" x14ac:dyDescent="0.25">
      <c r="A83" s="634"/>
      <c r="B83" s="443"/>
      <c r="C83" s="598"/>
      <c r="D83" s="443"/>
      <c r="E83" s="458" t="s">
        <v>917</v>
      </c>
      <c r="F83" s="455" t="s">
        <v>144</v>
      </c>
      <c r="G83" s="448" t="s">
        <v>145</v>
      </c>
      <c r="H83" s="448" t="s">
        <v>78</v>
      </c>
      <c r="I83" s="448">
        <v>12</v>
      </c>
      <c r="J83" s="449"/>
      <c r="K83" s="448"/>
      <c r="L83" s="448" t="s">
        <v>33</v>
      </c>
      <c r="M83" s="448"/>
      <c r="N83" s="450" t="s">
        <v>35</v>
      </c>
      <c r="O83" s="451">
        <v>2004</v>
      </c>
      <c r="P83" s="456">
        <v>38321</v>
      </c>
      <c r="Q83" s="449">
        <v>7000</v>
      </c>
      <c r="R83" s="452"/>
      <c r="S83" s="452"/>
      <c r="T83" s="453" t="s">
        <v>919</v>
      </c>
      <c r="U83" s="454" t="s">
        <v>918</v>
      </c>
      <c r="V83" s="33"/>
      <c r="W83" s="18"/>
      <c r="X83" s="249" t="str">
        <f t="shared" ref="X83:X94" si="26">F84</f>
        <v>Au</v>
      </c>
      <c r="Y83" s="19"/>
      <c r="Z83" s="19"/>
      <c r="AA83" s="19"/>
      <c r="AB83" s="19"/>
      <c r="AC83" s="19"/>
      <c r="AD83" s="19"/>
      <c r="AE83" s="19"/>
      <c r="AH83" s="252"/>
      <c r="AI83" s="252"/>
      <c r="AJ83" s="252"/>
      <c r="AK83" s="252"/>
      <c r="AL83" s="262"/>
      <c r="AM83" s="251"/>
      <c r="AN83" s="251"/>
      <c r="AO83" s="251"/>
      <c r="AP83" s="147"/>
      <c r="AQ83" s="147"/>
      <c r="AR83" s="147"/>
      <c r="AS83" s="147"/>
      <c r="AT83" s="147"/>
      <c r="AU83" s="147"/>
      <c r="AV83" s="147"/>
      <c r="AW83" s="147"/>
      <c r="AX83" s="147"/>
      <c r="AY83" s="147"/>
      <c r="BE83" s="4"/>
      <c r="BF83" s="4"/>
      <c r="BG83" s="4"/>
      <c r="BJ83" s="4"/>
      <c r="BK83" s="4"/>
      <c r="BL83" s="4"/>
      <c r="BM83" s="4"/>
      <c r="BN83" s="4"/>
      <c r="BO83" s="4"/>
      <c r="BP83" s="4"/>
      <c r="BQ83" s="4"/>
      <c r="BR83" s="4"/>
      <c r="BS83" s="4"/>
      <c r="BT83" s="4"/>
      <c r="BU83" s="147"/>
      <c r="BV83" s="4"/>
      <c r="BW83" s="147"/>
      <c r="BX83" s="4"/>
      <c r="BY83" s="147"/>
    </row>
    <row r="84" spans="1:817" s="15" customFormat="1" ht="26.1" customHeight="1" x14ac:dyDescent="0.25">
      <c r="A84" s="631"/>
      <c r="B84" s="182"/>
      <c r="C84" s="595"/>
      <c r="D84" s="19"/>
      <c r="E84" s="436" t="s">
        <v>915</v>
      </c>
      <c r="F84" s="254" t="s">
        <v>47</v>
      </c>
      <c r="G84" s="19"/>
      <c r="H84" s="19"/>
      <c r="I84" s="19"/>
      <c r="J84" s="255"/>
      <c r="K84" s="19"/>
      <c r="L84" s="19"/>
      <c r="M84" s="19" t="s">
        <v>28</v>
      </c>
      <c r="N84" s="256"/>
      <c r="O84" s="19">
        <v>2004</v>
      </c>
      <c r="P84" s="434">
        <v>38283</v>
      </c>
      <c r="Q84" s="255"/>
      <c r="R84" s="258"/>
      <c r="S84" s="259"/>
      <c r="T84" s="228" t="s">
        <v>912</v>
      </c>
      <c r="U84" s="435" t="s">
        <v>913</v>
      </c>
      <c r="V84" s="33"/>
      <c r="W84" s="18" t="s">
        <v>128</v>
      </c>
      <c r="X84" s="249" t="str">
        <f t="shared" si="26"/>
        <v>P</v>
      </c>
      <c r="Y84" s="19"/>
      <c r="Z84" s="19"/>
      <c r="AA84" s="19"/>
      <c r="AB84" s="19"/>
      <c r="AC84" s="19"/>
      <c r="AD84" s="19"/>
      <c r="AE84" s="19"/>
      <c r="AF84" s="1"/>
      <c r="AG84" s="1"/>
      <c r="AH84" s="252">
        <f t="shared" ref="AH84:AH92" si="27">Q85/1896653</f>
        <v>0.11968451793765122</v>
      </c>
      <c r="AI84" s="252">
        <f t="shared" ref="AI84:AI92" si="28">(R85/39)</f>
        <v>0</v>
      </c>
      <c r="AJ84" s="252">
        <f t="shared" ref="AJ84:AJ92" si="29">S85/14</f>
        <v>0</v>
      </c>
      <c r="AK84" s="252">
        <f t="shared" si="0"/>
        <v>0.11968451793765122</v>
      </c>
      <c r="AL84" s="262"/>
      <c r="AM84" s="251">
        <f t="shared" ref="AM84:AM92" si="30">IF(B85=1,AK84,0)</f>
        <v>0</v>
      </c>
      <c r="AN84" s="251">
        <f t="shared" ref="AN84:AN92" si="31">IF(B85=2,AK84,0)</f>
        <v>0.11968451793765122</v>
      </c>
      <c r="AO84" s="251">
        <f t="shared" ref="AO84:AO92" si="32">IF(B85=3,AK84,0)</f>
        <v>0</v>
      </c>
      <c r="AP84" s="147"/>
      <c r="AQ84" s="147"/>
      <c r="AR84" s="147"/>
      <c r="AS84" s="147"/>
      <c r="AT84" s="147"/>
      <c r="AU84" s="147"/>
      <c r="AV84" s="147"/>
      <c r="AW84" s="147"/>
      <c r="AX84" s="147"/>
      <c r="AY84" s="147"/>
      <c r="AZ84" s="1"/>
      <c r="BD84" s="1"/>
      <c r="BE84" s="4"/>
      <c r="BF84" s="4"/>
      <c r="BG84" s="4"/>
      <c r="BH84" s="1"/>
      <c r="BI84" s="1"/>
      <c r="BJ84" s="4"/>
      <c r="BK84" s="4"/>
      <c r="BL84" s="4"/>
      <c r="BM84" s="4"/>
      <c r="BN84" s="4"/>
      <c r="BO84" s="4"/>
      <c r="BP84" s="4"/>
      <c r="BQ84" s="4"/>
      <c r="BR84" s="4"/>
      <c r="BS84" s="4"/>
      <c r="BT84" s="4"/>
      <c r="BU84" s="147"/>
      <c r="BV84" s="4"/>
      <c r="BW84" s="147"/>
      <c r="BX84" s="4"/>
      <c r="BY84" s="147"/>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c r="IW84" s="10"/>
      <c r="IX84" s="10"/>
      <c r="IY84" s="10"/>
      <c r="IZ84" s="10"/>
      <c r="JA84" s="10"/>
      <c r="JB84" s="10"/>
      <c r="JC84" s="10"/>
      <c r="JD84" s="10"/>
      <c r="JE84" s="10"/>
      <c r="JF84" s="10"/>
      <c r="JG84" s="10"/>
      <c r="JH84" s="10"/>
      <c r="JI84" s="10"/>
      <c r="JJ84" s="10"/>
      <c r="JK84" s="10"/>
      <c r="JL84" s="10"/>
      <c r="JM84" s="10"/>
      <c r="JN84" s="10"/>
      <c r="JO84" s="10"/>
      <c r="JP84" s="10"/>
      <c r="JQ84" s="10"/>
      <c r="JR84" s="10"/>
      <c r="JS84" s="10"/>
      <c r="JT84" s="10"/>
      <c r="JU84" s="10"/>
      <c r="JV84" s="10"/>
      <c r="JW84" s="10"/>
      <c r="JX84" s="10"/>
      <c r="JY84" s="10"/>
      <c r="JZ84" s="10"/>
      <c r="KA84" s="10"/>
      <c r="KB84" s="10"/>
      <c r="KC84" s="10"/>
      <c r="KD84" s="10"/>
      <c r="KE84" s="10"/>
      <c r="KF84" s="10"/>
      <c r="KG84" s="10"/>
      <c r="KH84" s="10"/>
      <c r="KI84" s="10"/>
      <c r="KJ84" s="10"/>
      <c r="KK84" s="10"/>
      <c r="KL84" s="10"/>
      <c r="KM84" s="10"/>
      <c r="KN84" s="10"/>
      <c r="KO84" s="10"/>
      <c r="KP84" s="10"/>
      <c r="KQ84" s="10"/>
      <c r="KR84" s="10"/>
      <c r="KS84" s="10"/>
      <c r="KT84" s="10"/>
      <c r="KU84" s="10"/>
      <c r="KV84" s="10"/>
      <c r="KW84" s="10"/>
      <c r="KX84" s="10"/>
      <c r="KY84" s="10"/>
      <c r="KZ84" s="10"/>
      <c r="LA84" s="10"/>
      <c r="LB84" s="10"/>
      <c r="LC84" s="10"/>
      <c r="LD84" s="10"/>
      <c r="LE84" s="10"/>
      <c r="LF84" s="10"/>
      <c r="LG84" s="10"/>
      <c r="LH84" s="10"/>
      <c r="LI84" s="10"/>
      <c r="LJ84" s="10"/>
      <c r="LK84" s="10"/>
      <c r="LL84" s="10"/>
      <c r="LM84" s="10"/>
      <c r="LN84" s="10"/>
      <c r="LO84" s="10"/>
      <c r="LP84" s="10"/>
      <c r="LQ84" s="10"/>
      <c r="LR84" s="10"/>
      <c r="LS84" s="10"/>
      <c r="LT84" s="10"/>
      <c r="LU84" s="10"/>
      <c r="LV84" s="10"/>
      <c r="LW84" s="10"/>
      <c r="LX84" s="10"/>
      <c r="LY84" s="10"/>
      <c r="LZ84" s="10"/>
      <c r="MA84" s="10"/>
      <c r="MB84" s="10"/>
      <c r="MC84" s="10"/>
      <c r="MD84" s="10"/>
      <c r="ME84" s="10"/>
      <c r="MF84" s="10"/>
      <c r="MG84" s="10"/>
      <c r="MH84" s="10"/>
      <c r="MI84" s="10"/>
      <c r="MJ84" s="10"/>
      <c r="MK84" s="10"/>
      <c r="ML84" s="10"/>
      <c r="MM84" s="10"/>
      <c r="MN84" s="10"/>
      <c r="MO84" s="10"/>
      <c r="MP84" s="10"/>
      <c r="MQ84" s="10"/>
      <c r="MR84" s="10"/>
      <c r="MS84" s="10"/>
      <c r="MT84" s="10"/>
      <c r="MU84" s="10"/>
      <c r="MV84" s="10"/>
      <c r="MW84" s="10"/>
      <c r="MX84" s="10"/>
      <c r="MY84" s="10"/>
      <c r="MZ84" s="10"/>
      <c r="NA84" s="10"/>
      <c r="NB84" s="10"/>
      <c r="NC84" s="10"/>
      <c r="ND84" s="10"/>
      <c r="NE84" s="10"/>
      <c r="NF84" s="10"/>
      <c r="NG84" s="10"/>
      <c r="NH84" s="10"/>
      <c r="NI84" s="10"/>
      <c r="NJ84" s="10"/>
      <c r="NK84" s="10"/>
      <c r="NL84" s="10"/>
      <c r="NM84" s="10"/>
      <c r="NN84" s="10"/>
      <c r="NO84" s="10"/>
      <c r="NP84" s="10"/>
      <c r="NQ84" s="10"/>
      <c r="NR84" s="10"/>
      <c r="NS84" s="10"/>
      <c r="NT84" s="10"/>
      <c r="NU84" s="10"/>
      <c r="NV84" s="10"/>
      <c r="NW84" s="10"/>
      <c r="NX84" s="10"/>
      <c r="NY84" s="10"/>
      <c r="NZ84" s="10"/>
      <c r="OA84" s="10"/>
      <c r="OB84" s="10"/>
      <c r="OC84" s="10"/>
      <c r="OD84" s="10"/>
      <c r="OE84" s="10"/>
      <c r="OF84" s="10"/>
      <c r="OG84" s="10"/>
      <c r="OH84" s="10"/>
      <c r="OI84" s="10"/>
      <c r="OJ84" s="10"/>
      <c r="OK84" s="10"/>
      <c r="OL84" s="10"/>
      <c r="OM84" s="10"/>
      <c r="ON84" s="10"/>
      <c r="OO84" s="10"/>
      <c r="OP84" s="10"/>
      <c r="OQ84" s="10"/>
      <c r="OR84" s="10"/>
      <c r="OS84" s="10"/>
      <c r="OT84" s="10"/>
      <c r="OU84" s="10"/>
      <c r="OV84" s="10"/>
      <c r="OW84" s="10"/>
      <c r="OX84" s="10"/>
      <c r="OY84" s="10"/>
      <c r="OZ84" s="10"/>
      <c r="PA84" s="10"/>
      <c r="PB84" s="10"/>
      <c r="PC84" s="10"/>
      <c r="PD84" s="10"/>
      <c r="PE84" s="10"/>
      <c r="PF84" s="10"/>
      <c r="PG84" s="10"/>
      <c r="PH84" s="10"/>
      <c r="PI84" s="10"/>
      <c r="PJ84" s="10"/>
      <c r="PK84" s="10"/>
      <c r="PL84" s="10"/>
      <c r="PM84" s="10"/>
      <c r="PN84" s="10"/>
      <c r="PO84" s="10"/>
      <c r="PP84" s="10"/>
      <c r="PQ84" s="10"/>
      <c r="PR84" s="10"/>
      <c r="PS84" s="10"/>
      <c r="PT84" s="10"/>
      <c r="PU84" s="10"/>
      <c r="PV84" s="10"/>
      <c r="PW84" s="10"/>
      <c r="PX84" s="10"/>
      <c r="PY84" s="10"/>
      <c r="PZ84" s="10"/>
      <c r="QA84" s="10"/>
      <c r="QB84" s="10"/>
      <c r="QC84" s="10"/>
      <c r="QD84" s="10"/>
      <c r="QE84" s="10"/>
      <c r="QF84" s="10"/>
      <c r="QG84" s="10"/>
      <c r="QH84" s="10"/>
      <c r="QI84" s="10"/>
      <c r="QJ84" s="10"/>
      <c r="QK84" s="10"/>
      <c r="QL84" s="10"/>
      <c r="QM84" s="10"/>
      <c r="QN84" s="10"/>
      <c r="QO84" s="10"/>
      <c r="QP84" s="10"/>
      <c r="QQ84" s="10"/>
      <c r="QR84" s="10"/>
      <c r="QS84" s="10"/>
      <c r="QT84" s="10"/>
      <c r="QU84" s="10"/>
      <c r="QV84" s="10"/>
      <c r="QW84" s="10"/>
      <c r="QX84" s="10"/>
      <c r="QY84" s="10"/>
      <c r="QZ84" s="10"/>
      <c r="RA84" s="10"/>
      <c r="RB84" s="10"/>
      <c r="RC84" s="10"/>
      <c r="RD84" s="10"/>
      <c r="RE84" s="10"/>
      <c r="RF84" s="10"/>
      <c r="RG84" s="10"/>
      <c r="RH84" s="10"/>
      <c r="RI84" s="10"/>
      <c r="RJ84" s="10"/>
      <c r="RK84" s="10"/>
      <c r="RL84" s="10"/>
      <c r="RM84" s="10"/>
      <c r="RN84" s="10"/>
      <c r="RO84" s="10"/>
      <c r="RP84" s="10"/>
      <c r="RQ84" s="10"/>
      <c r="RR84" s="10"/>
      <c r="RS84" s="10"/>
      <c r="RT84" s="10"/>
      <c r="RU84" s="10"/>
      <c r="RV84" s="10"/>
      <c r="RW84" s="10"/>
      <c r="RX84" s="10"/>
      <c r="RY84" s="10"/>
      <c r="RZ84" s="10"/>
      <c r="SA84" s="10"/>
      <c r="SB84" s="10"/>
      <c r="SC84" s="10"/>
      <c r="SD84" s="10"/>
      <c r="SE84" s="10"/>
      <c r="SF84" s="10"/>
      <c r="SG84" s="10"/>
      <c r="SH84" s="10"/>
      <c r="SI84" s="10"/>
      <c r="SJ84" s="10"/>
      <c r="SK84" s="10"/>
      <c r="SL84" s="10"/>
      <c r="SM84" s="10"/>
      <c r="SN84" s="10"/>
      <c r="SO84" s="10"/>
      <c r="SP84" s="10"/>
      <c r="SQ84" s="10"/>
      <c r="SR84" s="10"/>
      <c r="SS84" s="10"/>
      <c r="ST84" s="10"/>
      <c r="SU84" s="10"/>
      <c r="SV84" s="10"/>
      <c r="SW84" s="10"/>
      <c r="SX84" s="10"/>
      <c r="SY84" s="10"/>
      <c r="SZ84" s="10"/>
      <c r="TA84" s="10"/>
      <c r="TB84" s="10"/>
      <c r="TC84" s="10"/>
      <c r="TD84" s="10"/>
      <c r="TE84" s="10"/>
      <c r="TF84" s="10"/>
      <c r="TG84" s="10"/>
      <c r="TH84" s="10"/>
      <c r="TI84" s="10"/>
      <c r="TJ84" s="10"/>
      <c r="TK84" s="10"/>
      <c r="TL84" s="10"/>
      <c r="TM84" s="10"/>
      <c r="TN84" s="10"/>
      <c r="TO84" s="10"/>
      <c r="TP84" s="10"/>
      <c r="TQ84" s="10"/>
      <c r="TR84" s="10"/>
      <c r="TS84" s="10"/>
      <c r="TT84" s="10"/>
      <c r="TU84" s="10"/>
      <c r="TV84" s="10"/>
      <c r="TW84" s="10"/>
      <c r="TX84" s="10"/>
      <c r="TY84" s="10"/>
      <c r="TZ84" s="10"/>
      <c r="UA84" s="10"/>
      <c r="UB84" s="10"/>
      <c r="UC84" s="10"/>
      <c r="UD84" s="10"/>
      <c r="UE84" s="10"/>
      <c r="UF84" s="10"/>
      <c r="UG84" s="10"/>
      <c r="UH84" s="10"/>
      <c r="UI84" s="10"/>
      <c r="UJ84" s="10"/>
      <c r="UK84" s="10"/>
      <c r="UL84" s="10"/>
      <c r="UM84" s="10"/>
      <c r="UN84" s="10"/>
      <c r="UO84" s="10"/>
      <c r="UP84" s="10"/>
      <c r="UQ84" s="10"/>
      <c r="UR84" s="10"/>
      <c r="US84" s="10"/>
      <c r="UT84" s="10"/>
      <c r="UU84" s="10"/>
      <c r="UV84" s="10"/>
      <c r="UW84" s="10"/>
      <c r="UX84" s="10"/>
      <c r="UY84" s="10"/>
      <c r="UZ84" s="10"/>
      <c r="VA84" s="10"/>
      <c r="VB84" s="10"/>
      <c r="VC84" s="10"/>
      <c r="VD84" s="10"/>
      <c r="VE84" s="10"/>
      <c r="VF84" s="10"/>
      <c r="VG84" s="10"/>
      <c r="VH84" s="10"/>
      <c r="VI84" s="10"/>
      <c r="VJ84" s="10"/>
      <c r="VK84" s="10"/>
      <c r="VL84" s="10"/>
      <c r="VM84" s="10"/>
      <c r="VN84" s="10"/>
      <c r="VO84" s="10"/>
      <c r="VP84" s="10"/>
      <c r="VQ84" s="10"/>
      <c r="VR84" s="10"/>
      <c r="VS84" s="10"/>
      <c r="VT84" s="10"/>
      <c r="VU84" s="10"/>
      <c r="VV84" s="10"/>
      <c r="VW84" s="10"/>
      <c r="VX84" s="10"/>
      <c r="VY84" s="10"/>
      <c r="VZ84" s="10"/>
      <c r="WA84" s="10"/>
      <c r="WB84" s="10"/>
      <c r="WC84" s="10"/>
      <c r="WD84" s="10"/>
      <c r="WE84" s="10"/>
      <c r="WF84" s="10"/>
      <c r="WG84" s="10"/>
      <c r="WH84" s="10"/>
      <c r="WI84" s="10"/>
      <c r="WJ84" s="10"/>
      <c r="WK84" s="10"/>
      <c r="WL84" s="10"/>
      <c r="WM84" s="10"/>
      <c r="WN84" s="10"/>
      <c r="WO84" s="10"/>
      <c r="WP84" s="10"/>
      <c r="WQ84" s="10"/>
      <c r="WR84" s="10"/>
      <c r="WS84" s="10"/>
      <c r="WT84" s="10"/>
      <c r="WU84" s="10"/>
      <c r="WV84" s="10"/>
      <c r="WW84" s="10"/>
      <c r="WX84" s="10"/>
      <c r="WY84" s="10"/>
      <c r="WZ84" s="10"/>
      <c r="XA84" s="10"/>
      <c r="XB84" s="10"/>
      <c r="XC84" s="10"/>
      <c r="XD84" s="10"/>
      <c r="XE84" s="10"/>
      <c r="XF84" s="10"/>
      <c r="XG84" s="10"/>
      <c r="XH84" s="10"/>
      <c r="XI84" s="10"/>
      <c r="XJ84" s="10"/>
      <c r="XK84" s="10"/>
      <c r="XL84" s="10"/>
      <c r="XM84" s="10"/>
      <c r="XN84" s="10"/>
      <c r="XO84" s="10"/>
      <c r="XP84" s="10"/>
      <c r="XQ84" s="10"/>
      <c r="XR84" s="10"/>
      <c r="XS84" s="10"/>
      <c r="XT84" s="10"/>
      <c r="XU84" s="10"/>
      <c r="XV84" s="10"/>
      <c r="XW84" s="10"/>
      <c r="XX84" s="10"/>
      <c r="XY84" s="10"/>
      <c r="XZ84" s="10"/>
      <c r="YA84" s="10"/>
      <c r="YB84" s="10"/>
      <c r="YC84" s="10"/>
      <c r="YD84" s="10"/>
      <c r="YE84" s="10"/>
      <c r="YF84" s="10"/>
      <c r="YG84" s="10"/>
      <c r="YH84" s="10"/>
      <c r="YI84" s="10"/>
      <c r="YJ84" s="10"/>
      <c r="YK84" s="10"/>
      <c r="YL84" s="10"/>
      <c r="YM84" s="10"/>
      <c r="YN84" s="10"/>
      <c r="YO84" s="10"/>
      <c r="YP84" s="10"/>
      <c r="YQ84" s="10"/>
      <c r="YR84" s="10"/>
      <c r="YS84" s="10"/>
      <c r="YT84" s="10"/>
      <c r="YU84" s="10"/>
      <c r="YV84" s="10"/>
      <c r="YW84" s="10"/>
      <c r="YX84" s="10"/>
      <c r="YY84" s="10"/>
      <c r="YZ84" s="10"/>
      <c r="ZA84" s="10"/>
      <c r="ZB84" s="10"/>
      <c r="ZC84" s="10"/>
      <c r="ZD84" s="10"/>
      <c r="ZE84" s="10"/>
      <c r="ZF84" s="10"/>
      <c r="ZG84" s="10"/>
      <c r="ZH84" s="10"/>
      <c r="ZI84" s="10"/>
      <c r="ZJ84" s="10"/>
      <c r="ZK84" s="10"/>
      <c r="ZL84" s="10"/>
      <c r="ZM84" s="10"/>
      <c r="ZN84" s="10"/>
      <c r="ZO84" s="10"/>
      <c r="ZP84" s="10"/>
      <c r="ZQ84" s="10"/>
      <c r="ZR84" s="10"/>
      <c r="ZS84" s="10"/>
      <c r="ZT84" s="10"/>
      <c r="ZU84" s="10"/>
      <c r="ZV84" s="10"/>
      <c r="ZW84" s="10"/>
      <c r="ZX84" s="10"/>
      <c r="ZY84" s="10"/>
      <c r="ZZ84" s="10"/>
      <c r="AAA84" s="10"/>
      <c r="AAB84" s="10"/>
      <c r="AAC84" s="10"/>
      <c r="AAD84" s="10"/>
      <c r="AAE84" s="10"/>
      <c r="AAF84" s="10"/>
      <c r="AAG84" s="10"/>
      <c r="AAH84" s="10"/>
      <c r="AAI84" s="10"/>
      <c r="AAJ84" s="10"/>
      <c r="AAK84" s="10"/>
      <c r="AAL84" s="10"/>
      <c r="AAM84" s="10"/>
      <c r="AAN84" s="10"/>
      <c r="AAO84" s="10"/>
      <c r="AAP84" s="10"/>
      <c r="AAQ84" s="10"/>
      <c r="AAR84" s="10"/>
      <c r="AAS84" s="10"/>
      <c r="AAT84" s="10"/>
      <c r="AAU84" s="10"/>
      <c r="AAV84" s="10"/>
      <c r="AAW84" s="10"/>
      <c r="AAX84" s="10"/>
      <c r="AAY84" s="10"/>
      <c r="AAZ84" s="10"/>
      <c r="ABA84" s="10"/>
      <c r="ABB84" s="10"/>
      <c r="ABC84" s="10"/>
      <c r="ABD84" s="10"/>
      <c r="ABE84" s="10"/>
      <c r="ABF84" s="10"/>
      <c r="ABG84" s="10"/>
      <c r="ABH84" s="10"/>
      <c r="ABI84" s="10"/>
      <c r="ABJ84" s="10"/>
      <c r="ABK84" s="10"/>
      <c r="ABL84" s="10"/>
      <c r="ABM84" s="10"/>
      <c r="ABN84" s="10"/>
      <c r="ABO84" s="10"/>
      <c r="ABP84" s="10"/>
      <c r="ABQ84" s="10"/>
      <c r="ABR84" s="10"/>
      <c r="ABS84" s="10"/>
      <c r="ABT84" s="10"/>
      <c r="ABU84" s="10"/>
      <c r="ABV84" s="10"/>
      <c r="ABW84" s="10"/>
      <c r="ABX84" s="10"/>
      <c r="ABY84" s="10"/>
      <c r="ABZ84" s="10"/>
      <c r="ACA84" s="10"/>
      <c r="ACB84" s="10"/>
      <c r="ACC84" s="10"/>
      <c r="ACD84" s="10"/>
      <c r="ACE84" s="10"/>
      <c r="ACF84" s="10"/>
      <c r="ACG84" s="10"/>
      <c r="ACH84" s="10"/>
      <c r="ACI84" s="10"/>
      <c r="ACJ84" s="10"/>
      <c r="ACK84" s="10"/>
      <c r="ACL84" s="10"/>
      <c r="ACM84" s="10"/>
      <c r="ACN84" s="10"/>
      <c r="ACO84" s="10"/>
      <c r="ACP84" s="10"/>
      <c r="ACQ84" s="10"/>
      <c r="ACR84" s="10"/>
      <c r="ACS84" s="10"/>
      <c r="ACT84" s="10"/>
      <c r="ACU84" s="10"/>
      <c r="ACV84" s="10"/>
      <c r="ACW84" s="10"/>
      <c r="ACX84" s="10"/>
      <c r="ACY84" s="10"/>
      <c r="ACZ84" s="10"/>
      <c r="ADA84" s="10"/>
      <c r="ADB84" s="10"/>
      <c r="ADC84" s="10"/>
      <c r="ADD84" s="10"/>
      <c r="ADE84" s="10"/>
      <c r="ADF84" s="10"/>
      <c r="ADG84" s="10"/>
      <c r="ADH84" s="10"/>
      <c r="ADI84" s="10"/>
      <c r="ADJ84" s="10"/>
      <c r="ADK84" s="10"/>
      <c r="ADL84" s="10"/>
      <c r="ADM84" s="10"/>
      <c r="ADN84" s="10"/>
      <c r="ADO84" s="10"/>
      <c r="ADP84" s="10"/>
      <c r="ADQ84" s="10"/>
      <c r="ADR84" s="10"/>
      <c r="ADS84" s="10"/>
      <c r="ADT84" s="10"/>
      <c r="ADU84" s="10"/>
      <c r="ADV84" s="10"/>
      <c r="ADW84" s="10"/>
      <c r="ADX84" s="10"/>
      <c r="ADY84" s="10"/>
      <c r="ADZ84" s="10"/>
      <c r="AEA84" s="10"/>
      <c r="AEB84" s="10"/>
      <c r="AEC84" s="10"/>
      <c r="AED84" s="10"/>
      <c r="AEE84" s="10"/>
      <c r="AEF84" s="10"/>
      <c r="AEG84" s="10"/>
      <c r="AEH84" s="10"/>
      <c r="AEI84" s="10"/>
      <c r="AEJ84" s="10"/>
      <c r="AEK84" s="10"/>
    </row>
    <row r="85" spans="1:817" s="10" customFormat="1" ht="26.1" customHeight="1" x14ac:dyDescent="0.25">
      <c r="A85" s="626"/>
      <c r="B85" s="182">
        <v>2</v>
      </c>
      <c r="C85" s="595">
        <f t="shared" ref="C85:C93" si="33">AK84</f>
        <v>0.11968451793765122</v>
      </c>
      <c r="D85" s="19">
        <v>1</v>
      </c>
      <c r="E85" s="253" t="s">
        <v>147</v>
      </c>
      <c r="F85" s="254" t="s">
        <v>26</v>
      </c>
      <c r="G85" s="19"/>
      <c r="H85" s="19"/>
      <c r="I85" s="19"/>
      <c r="J85" s="255"/>
      <c r="K85" s="19">
        <v>1</v>
      </c>
      <c r="L85" s="19" t="s">
        <v>38</v>
      </c>
      <c r="M85" s="19" t="s">
        <v>38</v>
      </c>
      <c r="N85" s="256" t="s">
        <v>35</v>
      </c>
      <c r="O85" s="19">
        <v>2004</v>
      </c>
      <c r="P85" s="275">
        <v>38235</v>
      </c>
      <c r="Q85" s="255">
        <v>227000</v>
      </c>
      <c r="R85" s="258"/>
      <c r="S85" s="259"/>
      <c r="T85" s="228" t="s">
        <v>31</v>
      </c>
      <c r="U85" s="260" t="s">
        <v>148</v>
      </c>
      <c r="V85" s="33"/>
      <c r="W85" s="18" t="s">
        <v>128</v>
      </c>
      <c r="X85" s="249" t="str">
        <f t="shared" si="26"/>
        <v>Coal</v>
      </c>
      <c r="Y85" s="19"/>
      <c r="Z85" s="19"/>
      <c r="AA85" s="19"/>
      <c r="AB85" s="19"/>
      <c r="AC85" s="19"/>
      <c r="AD85" s="19"/>
      <c r="AE85" s="19"/>
      <c r="AF85" s="1"/>
      <c r="AG85" s="1"/>
      <c r="AH85" s="252">
        <f t="shared" si="27"/>
        <v>8.4359131586009675E-2</v>
      </c>
      <c r="AI85" s="252">
        <f t="shared" si="28"/>
        <v>0</v>
      </c>
      <c r="AJ85" s="252">
        <f t="shared" si="29"/>
        <v>0</v>
      </c>
      <c r="AK85" s="252">
        <f t="shared" si="0"/>
        <v>8.4359131586009675E-2</v>
      </c>
      <c r="AL85" s="262"/>
      <c r="AM85" s="251">
        <f t="shared" si="30"/>
        <v>0</v>
      </c>
      <c r="AN85" s="251">
        <f t="shared" si="31"/>
        <v>8.4359131586009675E-2</v>
      </c>
      <c r="AO85" s="251">
        <f t="shared" si="32"/>
        <v>0</v>
      </c>
      <c r="AP85" s="147"/>
      <c r="AQ85" s="147"/>
      <c r="AR85" s="147"/>
      <c r="AS85" s="147"/>
      <c r="AT85" s="147"/>
      <c r="AU85" s="147"/>
      <c r="AV85" s="147"/>
      <c r="AW85" s="147"/>
      <c r="AX85" s="147"/>
      <c r="AY85" s="147"/>
      <c r="AZ85" s="1"/>
      <c r="BD85" s="1"/>
      <c r="BE85" s="4"/>
      <c r="BF85" s="4"/>
      <c r="BG85" s="4"/>
      <c r="BH85" s="1"/>
      <c r="BI85" s="1"/>
      <c r="BJ85" s="4"/>
      <c r="BK85" s="4"/>
      <c r="BL85" s="4"/>
      <c r="BM85" s="4"/>
      <c r="BN85" s="4"/>
      <c r="BO85" s="4"/>
      <c r="BP85" s="4"/>
      <c r="BQ85" s="4"/>
      <c r="BR85" s="4"/>
      <c r="BS85" s="4"/>
      <c r="BT85" s="4"/>
      <c r="BU85" s="147"/>
      <c r="BV85" s="4"/>
      <c r="BW85" s="147"/>
      <c r="BX85" s="4"/>
      <c r="BY85" s="147"/>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row>
    <row r="86" spans="1:817" s="1" customFormat="1" ht="26.1" customHeight="1" x14ac:dyDescent="0.25">
      <c r="A86" s="626"/>
      <c r="B86" s="182">
        <v>2</v>
      </c>
      <c r="C86" s="595">
        <f t="shared" si="33"/>
        <v>8.4359131586009675E-2</v>
      </c>
      <c r="D86" s="19">
        <v>1</v>
      </c>
      <c r="E86" s="253" t="s">
        <v>965</v>
      </c>
      <c r="F86" s="254" t="s">
        <v>64</v>
      </c>
      <c r="G86" s="19" t="s">
        <v>149</v>
      </c>
      <c r="H86" s="19"/>
      <c r="I86" s="19"/>
      <c r="J86" s="255">
        <v>20000000</v>
      </c>
      <c r="K86" s="19">
        <v>1</v>
      </c>
      <c r="L86" s="19" t="s">
        <v>27</v>
      </c>
      <c r="M86" s="19" t="s">
        <v>38</v>
      </c>
      <c r="N86" s="256" t="s">
        <v>35</v>
      </c>
      <c r="O86" s="19">
        <v>2004</v>
      </c>
      <c r="P86" s="275">
        <v>38129</v>
      </c>
      <c r="Q86" s="255">
        <v>160000</v>
      </c>
      <c r="R86" s="258"/>
      <c r="S86" s="259"/>
      <c r="T86" s="228" t="s">
        <v>964</v>
      </c>
      <c r="U86" s="260" t="s">
        <v>150</v>
      </c>
      <c r="V86" s="33"/>
      <c r="W86" s="18"/>
      <c r="X86" s="249" t="str">
        <f t="shared" si="26"/>
        <v>U</v>
      </c>
      <c r="Y86" s="19"/>
      <c r="Z86" s="19"/>
      <c r="AA86" s="19"/>
      <c r="AB86" s="19"/>
      <c r="AC86" s="19"/>
      <c r="AD86" s="19"/>
      <c r="AE86" s="19"/>
      <c r="AH86" s="252">
        <f t="shared" si="27"/>
        <v>1.5817337172376815E-2</v>
      </c>
      <c r="AI86" s="252">
        <f t="shared" si="28"/>
        <v>0</v>
      </c>
      <c r="AJ86" s="252">
        <f t="shared" si="29"/>
        <v>0</v>
      </c>
      <c r="AK86" s="252">
        <f t="shared" si="0"/>
        <v>1.5817337172376815E-2</v>
      </c>
      <c r="AL86" s="262"/>
      <c r="AM86" s="251">
        <f t="shared" si="30"/>
        <v>0</v>
      </c>
      <c r="AN86" s="251">
        <f t="shared" si="31"/>
        <v>0</v>
      </c>
      <c r="AO86" s="251">
        <f t="shared" si="32"/>
        <v>1.5817337172376815E-2</v>
      </c>
      <c r="AP86" s="147"/>
      <c r="AQ86" s="147"/>
      <c r="AR86" s="147"/>
      <c r="AS86" s="147"/>
      <c r="AT86" s="147"/>
      <c r="AU86" s="147"/>
      <c r="AV86" s="147"/>
      <c r="AW86" s="147"/>
      <c r="AX86" s="147"/>
      <c r="AY86" s="147"/>
      <c r="BE86" s="4"/>
      <c r="BF86" s="4"/>
      <c r="BG86" s="4"/>
      <c r="BJ86" s="4"/>
      <c r="BK86" s="4"/>
      <c r="BL86" s="4"/>
      <c r="BM86" s="4"/>
      <c r="BN86" s="4"/>
      <c r="BO86" s="4"/>
      <c r="BP86" s="4"/>
      <c r="BQ86" s="4"/>
      <c r="BR86" s="4"/>
      <c r="BS86" s="4"/>
      <c r="BT86" s="4"/>
      <c r="BU86" s="147"/>
      <c r="BV86" s="4"/>
      <c r="BW86" s="147"/>
      <c r="BX86" s="4"/>
      <c r="BY86" s="147"/>
    </row>
    <row r="87" spans="1:817" s="1" customFormat="1" ht="26.1" customHeight="1" x14ac:dyDescent="0.25">
      <c r="A87" s="624"/>
      <c r="B87" s="182">
        <v>3</v>
      </c>
      <c r="C87" s="595">
        <f t="shared" si="33"/>
        <v>1.5817337172376815E-2</v>
      </c>
      <c r="D87" s="19">
        <v>1</v>
      </c>
      <c r="E87" s="253" t="s">
        <v>151</v>
      </c>
      <c r="F87" s="254" t="s">
        <v>38</v>
      </c>
      <c r="G87" s="19"/>
      <c r="H87" s="19"/>
      <c r="I87" s="19"/>
      <c r="J87" s="255"/>
      <c r="K87" s="19">
        <v>1</v>
      </c>
      <c r="L87" s="19" t="s">
        <v>27</v>
      </c>
      <c r="M87" s="19" t="s">
        <v>38</v>
      </c>
      <c r="N87" s="256" t="s">
        <v>35</v>
      </c>
      <c r="O87" s="19">
        <v>2004</v>
      </c>
      <c r="P87" s="275">
        <v>38066</v>
      </c>
      <c r="Q87" s="255">
        <v>30000</v>
      </c>
      <c r="R87" s="258"/>
      <c r="S87" s="259"/>
      <c r="T87" s="228" t="s">
        <v>31</v>
      </c>
      <c r="U87" s="260" t="s">
        <v>152</v>
      </c>
      <c r="V87" s="33"/>
      <c r="W87" s="18"/>
      <c r="X87" s="249" t="str">
        <f t="shared" si="26"/>
        <v>Cu</v>
      </c>
      <c r="Y87" s="19"/>
      <c r="Z87" s="19"/>
      <c r="AA87" s="19"/>
      <c r="AB87" s="19"/>
      <c r="AC87" s="19"/>
      <c r="AD87" s="19"/>
      <c r="AE87" s="19"/>
      <c r="AH87" s="252">
        <f t="shared" si="27"/>
        <v>4.2179565793004838E-2</v>
      </c>
      <c r="AI87" s="252">
        <f t="shared" si="28"/>
        <v>0.51282051282051277</v>
      </c>
      <c r="AJ87" s="252">
        <f t="shared" si="29"/>
        <v>0</v>
      </c>
      <c r="AK87" s="252">
        <f t="shared" si="0"/>
        <v>0.55500007861351763</v>
      </c>
      <c r="AL87" s="262"/>
      <c r="AM87" s="251">
        <f t="shared" si="30"/>
        <v>0</v>
      </c>
      <c r="AN87" s="251">
        <f t="shared" si="31"/>
        <v>0.55500007861351763</v>
      </c>
      <c r="AO87" s="251">
        <f t="shared" si="32"/>
        <v>0</v>
      </c>
      <c r="AP87" s="147"/>
      <c r="AQ87" s="147"/>
      <c r="AR87" s="147"/>
      <c r="AS87" s="147"/>
      <c r="AT87" s="147"/>
      <c r="AU87" s="147"/>
      <c r="AV87" s="147"/>
      <c r="AW87" s="147"/>
      <c r="AX87" s="147"/>
      <c r="AY87" s="147"/>
      <c r="BE87" s="4"/>
      <c r="BF87" s="4"/>
      <c r="BG87" s="4"/>
      <c r="BJ87" s="4"/>
      <c r="BK87" s="4"/>
      <c r="BL87" s="4"/>
      <c r="BM87" s="4"/>
      <c r="BN87" s="4"/>
      <c r="BO87" s="4"/>
      <c r="BP87" s="4"/>
      <c r="BQ87" s="4"/>
      <c r="BR87" s="4"/>
      <c r="BS87" s="4"/>
      <c r="BT87" s="4"/>
      <c r="BU87" s="147"/>
      <c r="BV87" s="4"/>
      <c r="BW87" s="147"/>
      <c r="BX87" s="4"/>
      <c r="BY87" s="147"/>
    </row>
    <row r="88" spans="1:817" s="15" customFormat="1" ht="26.1" customHeight="1" x14ac:dyDescent="0.25">
      <c r="A88" s="626"/>
      <c r="B88" s="182">
        <v>2</v>
      </c>
      <c r="C88" s="595">
        <f t="shared" si="33"/>
        <v>0.55500007861351763</v>
      </c>
      <c r="D88" s="19">
        <v>1</v>
      </c>
      <c r="E88" s="253" t="s">
        <v>153</v>
      </c>
      <c r="F88" s="254" t="s">
        <v>54</v>
      </c>
      <c r="G88" s="19" t="s">
        <v>44</v>
      </c>
      <c r="H88" s="19" t="s">
        <v>154</v>
      </c>
      <c r="I88" s="19"/>
      <c r="J88" s="255"/>
      <c r="K88" s="19">
        <v>1</v>
      </c>
      <c r="L88" s="19" t="s">
        <v>27</v>
      </c>
      <c r="M88" s="19" t="s">
        <v>94</v>
      </c>
      <c r="N88" s="256" t="s">
        <v>35</v>
      </c>
      <c r="O88" s="19">
        <v>2003</v>
      </c>
      <c r="P88" s="275">
        <v>37897</v>
      </c>
      <c r="Q88" s="255">
        <v>80000</v>
      </c>
      <c r="R88" s="258">
        <v>20</v>
      </c>
      <c r="S88" s="259"/>
      <c r="T88" s="228" t="s">
        <v>155</v>
      </c>
      <c r="U88" s="260" t="s">
        <v>791</v>
      </c>
      <c r="V88" s="376"/>
      <c r="W88" s="18"/>
      <c r="X88" s="249" t="str">
        <f t="shared" si="26"/>
        <v>Pb-Zn</v>
      </c>
      <c r="Y88" s="19"/>
      <c r="Z88" s="19"/>
      <c r="AA88" s="19"/>
      <c r="AB88" s="19"/>
      <c r="AC88" s="19"/>
      <c r="AD88" s="19"/>
      <c r="AE88" s="19"/>
      <c r="AF88" s="1"/>
      <c r="AG88" s="1"/>
      <c r="AH88" s="252">
        <f t="shared" si="27"/>
        <v>4.4815788655067634E-2</v>
      </c>
      <c r="AI88" s="252">
        <f t="shared" si="28"/>
        <v>0.30769230769230771</v>
      </c>
      <c r="AJ88" s="252">
        <f t="shared" si="29"/>
        <v>0</v>
      </c>
      <c r="AK88" s="252">
        <f t="shared" si="0"/>
        <v>0.35250809634737534</v>
      </c>
      <c r="AL88" s="262"/>
      <c r="AM88" s="251">
        <f t="shared" si="30"/>
        <v>0</v>
      </c>
      <c r="AN88" s="251">
        <f t="shared" si="31"/>
        <v>0.35250809634737534</v>
      </c>
      <c r="AO88" s="251">
        <f t="shared" si="32"/>
        <v>0</v>
      </c>
      <c r="AP88" s="147"/>
      <c r="AQ88" s="147"/>
      <c r="AR88" s="147"/>
      <c r="AS88" s="147"/>
      <c r="AT88" s="147"/>
      <c r="AU88" s="147"/>
      <c r="AV88" s="147"/>
      <c r="AW88" s="147"/>
      <c r="AX88" s="147"/>
      <c r="AY88" s="147"/>
      <c r="AZ88" s="1"/>
      <c r="BD88" s="1"/>
      <c r="BE88" s="4"/>
      <c r="BF88" s="4"/>
      <c r="BG88" s="4"/>
      <c r="BH88" s="1"/>
      <c r="BI88" s="1"/>
      <c r="BJ88" s="4"/>
      <c r="BK88" s="4"/>
      <c r="BL88" s="4"/>
      <c r="BM88" s="4"/>
      <c r="BN88" s="4"/>
      <c r="BO88" s="4"/>
      <c r="BP88" s="4"/>
      <c r="BQ88" s="4"/>
      <c r="BR88" s="4"/>
      <c r="BS88" s="4"/>
      <c r="BT88" s="4"/>
      <c r="BU88" s="147"/>
      <c r="BV88" s="4"/>
      <c r="BW88" s="147"/>
      <c r="BX88" s="4"/>
      <c r="BY88" s="147"/>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row>
    <row r="89" spans="1:817" s="15" customFormat="1" ht="26.1" customHeight="1" x14ac:dyDescent="0.25">
      <c r="A89" s="626"/>
      <c r="B89" s="182">
        <v>2</v>
      </c>
      <c r="C89" s="595">
        <f t="shared" si="33"/>
        <v>0.35250809634737534</v>
      </c>
      <c r="D89" s="19">
        <v>1</v>
      </c>
      <c r="E89" s="253" t="s">
        <v>156</v>
      </c>
      <c r="F89" s="254" t="s">
        <v>157</v>
      </c>
      <c r="G89" s="19"/>
      <c r="H89" s="19"/>
      <c r="I89" s="19"/>
      <c r="J89" s="255">
        <v>2000000</v>
      </c>
      <c r="K89" s="19">
        <v>1</v>
      </c>
      <c r="L89" s="19" t="s">
        <v>27</v>
      </c>
      <c r="M89" s="19" t="s">
        <v>34</v>
      </c>
      <c r="N89" s="256" t="s">
        <v>35</v>
      </c>
      <c r="O89" s="19">
        <v>2003</v>
      </c>
      <c r="P89" s="275">
        <v>37863</v>
      </c>
      <c r="Q89" s="289">
        <v>85000</v>
      </c>
      <c r="R89" s="258">
        <v>12</v>
      </c>
      <c r="S89" s="259"/>
      <c r="T89" s="228" t="s">
        <v>158</v>
      </c>
      <c r="U89" s="287" t="s">
        <v>159</v>
      </c>
      <c r="V89" s="376"/>
      <c r="W89" s="18" t="s">
        <v>134</v>
      </c>
      <c r="X89" s="249" t="str">
        <f t="shared" si="26"/>
        <v>Al</v>
      </c>
      <c r="Y89" s="19"/>
      <c r="Z89" s="19"/>
      <c r="AA89" s="19"/>
      <c r="AB89" s="19"/>
      <c r="AC89" s="19"/>
      <c r="AD89" s="19"/>
      <c r="AE89" s="19"/>
      <c r="AF89" s="1"/>
      <c r="AG89" s="1"/>
      <c r="AH89" s="252">
        <f t="shared" si="27"/>
        <v>0.63269348689507254</v>
      </c>
      <c r="AI89" s="252">
        <f t="shared" si="28"/>
        <v>0</v>
      </c>
      <c r="AJ89" s="252">
        <f t="shared" si="29"/>
        <v>0</v>
      </c>
      <c r="AK89" s="252">
        <f t="shared" si="0"/>
        <v>0.63269348689507254</v>
      </c>
      <c r="AL89" s="262"/>
      <c r="AM89" s="251">
        <f t="shared" si="30"/>
        <v>0.63269348689507254</v>
      </c>
      <c r="AN89" s="251">
        <f t="shared" si="31"/>
        <v>0</v>
      </c>
      <c r="AO89" s="251">
        <f t="shared" si="32"/>
        <v>0</v>
      </c>
      <c r="AP89" s="147"/>
      <c r="AQ89" s="147"/>
      <c r="AR89" s="147"/>
      <c r="AS89" s="147"/>
      <c r="AT89" s="147"/>
      <c r="AU89" s="147"/>
      <c r="AV89" s="147"/>
      <c r="AW89" s="147"/>
      <c r="AX89" s="147"/>
      <c r="AY89" s="147"/>
      <c r="AZ89" s="1"/>
      <c r="BD89" s="1"/>
      <c r="BE89" s="4"/>
      <c r="BF89" s="4"/>
      <c r="BG89" s="4"/>
      <c r="BH89" s="1"/>
      <c r="BI89" s="1"/>
      <c r="BJ89" s="4"/>
      <c r="BK89" s="4"/>
      <c r="BL89" s="4"/>
      <c r="BM89" s="4"/>
      <c r="BN89" s="4"/>
      <c r="BO89" s="4"/>
      <c r="BP89" s="4"/>
      <c r="BQ89" s="4"/>
      <c r="BR89" s="4"/>
      <c r="BS89" s="4"/>
      <c r="BT89" s="4"/>
      <c r="BU89" s="147"/>
      <c r="BV89" s="4"/>
      <c r="BW89" s="147"/>
      <c r="BX89" s="4"/>
      <c r="BY89" s="147"/>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row>
    <row r="90" spans="1:817" s="15" customFormat="1" ht="26.1" customHeight="1" x14ac:dyDescent="0.25">
      <c r="A90" s="629"/>
      <c r="B90" s="182">
        <v>1</v>
      </c>
      <c r="C90" s="595">
        <f t="shared" si="33"/>
        <v>0.63269348689507254</v>
      </c>
      <c r="D90" s="19">
        <v>1</v>
      </c>
      <c r="E90" s="253" t="s">
        <v>133</v>
      </c>
      <c r="F90" s="254" t="s">
        <v>41</v>
      </c>
      <c r="G90" s="19"/>
      <c r="H90" s="19"/>
      <c r="I90" s="19"/>
      <c r="J90" s="255"/>
      <c r="K90" s="19">
        <v>1</v>
      </c>
      <c r="L90" s="19" t="s">
        <v>27</v>
      </c>
      <c r="M90" s="19" t="s">
        <v>38</v>
      </c>
      <c r="N90" s="256" t="s">
        <v>35</v>
      </c>
      <c r="O90" s="19">
        <v>2003</v>
      </c>
      <c r="P90" s="290">
        <v>2003</v>
      </c>
      <c r="Q90" s="255">
        <v>1200000</v>
      </c>
      <c r="R90" s="258"/>
      <c r="S90" s="259"/>
      <c r="T90" s="228" t="s">
        <v>810</v>
      </c>
      <c r="U90" s="287" t="s">
        <v>811</v>
      </c>
      <c r="V90" s="33"/>
      <c r="W90" s="18" t="s">
        <v>162</v>
      </c>
      <c r="X90" s="249" t="str">
        <f t="shared" si="26"/>
        <v>Cu</v>
      </c>
      <c r="Y90" s="19">
        <v>580</v>
      </c>
      <c r="Z90" s="19">
        <v>1.1000000000000001</v>
      </c>
      <c r="AA90" s="19"/>
      <c r="AB90" s="19">
        <v>1.1000000000000001</v>
      </c>
      <c r="AC90" s="19" t="s">
        <v>163</v>
      </c>
      <c r="AD90" s="19">
        <v>200</v>
      </c>
      <c r="AE90" s="19" t="s">
        <v>57</v>
      </c>
      <c r="AF90" s="1"/>
      <c r="AG90" s="1"/>
      <c r="AH90" s="252">
        <f t="shared" si="27"/>
        <v>2.3726005758565221E-3</v>
      </c>
      <c r="AI90" s="252">
        <f t="shared" si="28"/>
        <v>0</v>
      </c>
      <c r="AJ90" s="252">
        <f t="shared" si="29"/>
        <v>0</v>
      </c>
      <c r="AK90" s="252">
        <f t="shared" si="0"/>
        <v>2.3726005758565221E-3</v>
      </c>
      <c r="AL90" s="262"/>
      <c r="AM90" s="251">
        <f t="shared" si="30"/>
        <v>0</v>
      </c>
      <c r="AN90" s="251">
        <f t="shared" si="31"/>
        <v>0</v>
      </c>
      <c r="AO90" s="251">
        <f t="shared" si="32"/>
        <v>2.3726005758565221E-3</v>
      </c>
      <c r="AP90" s="147"/>
      <c r="AQ90" s="147"/>
      <c r="AR90" s="147"/>
      <c r="AS90" s="147"/>
      <c r="AT90" s="147"/>
      <c r="AU90" s="147"/>
      <c r="AV90" s="147"/>
      <c r="AW90" s="147"/>
      <c r="AX90" s="147"/>
      <c r="AY90" s="147"/>
      <c r="AZ90" s="1"/>
      <c r="BD90" s="1"/>
      <c r="BE90" s="4"/>
      <c r="BF90" s="4"/>
      <c r="BG90" s="4"/>
      <c r="BH90" s="1"/>
      <c r="BI90" s="1"/>
      <c r="BJ90" s="4"/>
      <c r="BK90" s="4"/>
      <c r="BL90" s="4"/>
      <c r="BM90" s="4"/>
      <c r="BN90" s="4"/>
      <c r="BO90" s="4"/>
      <c r="BP90" s="4"/>
      <c r="BQ90" s="4"/>
      <c r="BR90" s="4"/>
      <c r="BS90" s="4"/>
      <c r="BT90" s="4"/>
      <c r="BU90" s="147"/>
      <c r="BV90" s="4"/>
      <c r="BW90" s="147"/>
      <c r="BX90" s="4"/>
      <c r="BY90" s="147"/>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row>
    <row r="91" spans="1:817" s="15" customFormat="1" ht="26.1" customHeight="1" x14ac:dyDescent="0.25">
      <c r="A91" s="624"/>
      <c r="B91" s="182">
        <v>3</v>
      </c>
      <c r="C91" s="595">
        <f t="shared" si="33"/>
        <v>2.3726005758565221E-3</v>
      </c>
      <c r="D91" s="19">
        <v>1</v>
      </c>
      <c r="E91" s="253" t="s">
        <v>160</v>
      </c>
      <c r="F91" s="254" t="s">
        <v>54</v>
      </c>
      <c r="G91" s="19" t="s">
        <v>44</v>
      </c>
      <c r="H91" s="19" t="s">
        <v>154</v>
      </c>
      <c r="I91" s="19"/>
      <c r="J91" s="255"/>
      <c r="K91" s="19">
        <v>1</v>
      </c>
      <c r="L91" s="19" t="s">
        <v>33</v>
      </c>
      <c r="M91" s="19" t="s">
        <v>73</v>
      </c>
      <c r="N91" s="256" t="s">
        <v>35</v>
      </c>
      <c r="O91" s="19">
        <v>2002</v>
      </c>
      <c r="P91" s="275">
        <v>37568</v>
      </c>
      <c r="Q91" s="255">
        <v>4500</v>
      </c>
      <c r="R91" s="258"/>
      <c r="S91" s="259"/>
      <c r="T91" s="228" t="s">
        <v>110</v>
      </c>
      <c r="U91" s="260" t="s">
        <v>161</v>
      </c>
      <c r="V91" s="33"/>
      <c r="W91" s="18" t="s">
        <v>162</v>
      </c>
      <c r="X91" s="249" t="str">
        <f t="shared" si="26"/>
        <v>Cu</v>
      </c>
      <c r="Y91" s="19">
        <v>580</v>
      </c>
      <c r="Z91" s="19">
        <v>1.1000000000000001</v>
      </c>
      <c r="AA91" s="19"/>
      <c r="AB91" s="19">
        <v>1.1000000000000001</v>
      </c>
      <c r="AC91" s="19" t="s">
        <v>163</v>
      </c>
      <c r="AD91" s="19">
        <v>200</v>
      </c>
      <c r="AE91" s="19" t="s">
        <v>57</v>
      </c>
      <c r="AF91" s="1"/>
      <c r="AG91" s="1"/>
      <c r="AH91" s="252">
        <f t="shared" si="27"/>
        <v>4.2179565793004836E-3</v>
      </c>
      <c r="AI91" s="252">
        <f t="shared" si="28"/>
        <v>0</v>
      </c>
      <c r="AJ91" s="252">
        <f t="shared" si="29"/>
        <v>0</v>
      </c>
      <c r="AK91" s="252">
        <f t="shared" si="0"/>
        <v>4.2179565793004836E-3</v>
      </c>
      <c r="AL91" s="262"/>
      <c r="AM91" s="251">
        <f t="shared" si="30"/>
        <v>0</v>
      </c>
      <c r="AN91" s="251">
        <f t="shared" si="31"/>
        <v>0</v>
      </c>
      <c r="AO91" s="251">
        <f t="shared" si="32"/>
        <v>4.2179565793004836E-3</v>
      </c>
      <c r="AP91" s="147"/>
      <c r="AQ91" s="147"/>
      <c r="AR91" s="147"/>
      <c r="AS91" s="147"/>
      <c r="AT91" s="147"/>
      <c r="AU91" s="147"/>
      <c r="AV91" s="147"/>
      <c r="AW91" s="147"/>
      <c r="AX91" s="147"/>
      <c r="AY91" s="147"/>
      <c r="AZ91" s="1"/>
      <c r="BD91" s="1"/>
      <c r="BE91" s="4"/>
      <c r="BF91" s="4"/>
      <c r="BG91" s="4"/>
      <c r="BH91" s="1"/>
      <c r="BI91" s="1"/>
      <c r="BJ91" s="4"/>
      <c r="BK91" s="4"/>
      <c r="BL91" s="4"/>
      <c r="BM91" s="4"/>
      <c r="BN91" s="4"/>
      <c r="BO91" s="4"/>
      <c r="BP91" s="4"/>
      <c r="BQ91" s="4"/>
      <c r="BR91" s="4"/>
      <c r="BS91" s="4"/>
      <c r="BT91" s="4"/>
      <c r="BU91" s="147"/>
      <c r="BV91" s="4"/>
      <c r="BW91" s="147"/>
      <c r="BX91" s="4"/>
      <c r="BY91" s="147"/>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row>
    <row r="92" spans="1:817" s="15" customFormat="1" ht="26.1" customHeight="1" x14ac:dyDescent="0.25">
      <c r="A92" s="624"/>
      <c r="B92" s="182">
        <v>3</v>
      </c>
      <c r="C92" s="595">
        <f t="shared" si="33"/>
        <v>4.2179565793004836E-3</v>
      </c>
      <c r="D92" s="19">
        <v>1</v>
      </c>
      <c r="E92" s="253" t="s">
        <v>164</v>
      </c>
      <c r="F92" s="254" t="s">
        <v>54</v>
      </c>
      <c r="G92" s="19" t="s">
        <v>44</v>
      </c>
      <c r="H92" s="19" t="s">
        <v>154</v>
      </c>
      <c r="I92" s="19"/>
      <c r="J92" s="255"/>
      <c r="K92" s="19">
        <v>1</v>
      </c>
      <c r="L92" s="19" t="s">
        <v>33</v>
      </c>
      <c r="M92" s="19" t="s">
        <v>73</v>
      </c>
      <c r="N92" s="256" t="s">
        <v>35</v>
      </c>
      <c r="O92" s="19">
        <v>2002</v>
      </c>
      <c r="P92" s="275">
        <v>37521</v>
      </c>
      <c r="Q92" s="255">
        <v>8000</v>
      </c>
      <c r="R92" s="258"/>
      <c r="S92" s="259"/>
      <c r="T92" s="228" t="s">
        <v>110</v>
      </c>
      <c r="U92" s="260" t="s">
        <v>161</v>
      </c>
      <c r="V92" s="33"/>
      <c r="W92" s="18" t="s">
        <v>56</v>
      </c>
      <c r="X92" s="249" t="str">
        <f t="shared" si="26"/>
        <v>Cu Au</v>
      </c>
      <c r="Y92" s="19">
        <v>187</v>
      </c>
      <c r="Z92" s="19">
        <v>0.36</v>
      </c>
      <c r="AA92" s="19">
        <v>0.93</v>
      </c>
      <c r="AB92" s="19">
        <v>1.105946996091747</v>
      </c>
      <c r="AC92" s="19">
        <v>1980</v>
      </c>
      <c r="AD92" s="19">
        <v>97</v>
      </c>
      <c r="AE92" s="19" t="s">
        <v>57</v>
      </c>
      <c r="AF92" s="1"/>
      <c r="AG92" s="1"/>
      <c r="AH92" s="252">
        <f t="shared" si="27"/>
        <v>0.5272445724125604</v>
      </c>
      <c r="AI92" s="252">
        <f t="shared" si="28"/>
        <v>0</v>
      </c>
      <c r="AJ92" s="252">
        <f t="shared" si="29"/>
        <v>0</v>
      </c>
      <c r="AK92" s="252">
        <f t="shared" si="0"/>
        <v>0.5272445724125604</v>
      </c>
      <c r="AL92" s="262"/>
      <c r="AM92" s="251">
        <f t="shared" si="30"/>
        <v>0.5272445724125604</v>
      </c>
      <c r="AN92" s="251">
        <f t="shared" si="31"/>
        <v>0</v>
      </c>
      <c r="AO92" s="251">
        <f t="shared" si="32"/>
        <v>0</v>
      </c>
      <c r="AP92" s="147"/>
      <c r="AQ92" s="147"/>
      <c r="AR92" s="147"/>
      <c r="AS92" s="147"/>
      <c r="AT92" s="147"/>
      <c r="AU92" s="147"/>
      <c r="AV92" s="147"/>
      <c r="AW92" s="147"/>
      <c r="AX92" s="147"/>
      <c r="AY92" s="147"/>
      <c r="AZ92" s="1"/>
      <c r="BD92" s="1"/>
      <c r="BE92" s="4"/>
      <c r="BF92" s="4"/>
      <c r="BG92" s="4"/>
      <c r="BH92" s="1"/>
      <c r="BI92" s="1"/>
      <c r="BJ92" s="4"/>
      <c r="BK92" s="4"/>
      <c r="BL92" s="4"/>
      <c r="BM92" s="4"/>
      <c r="BN92" s="4"/>
      <c r="BO92" s="4"/>
      <c r="BP92" s="4"/>
      <c r="BQ92" s="4"/>
      <c r="BR92" s="4"/>
      <c r="BS92" s="4"/>
      <c r="BT92" s="4"/>
      <c r="BU92" s="147"/>
      <c r="BV92" s="4"/>
      <c r="BW92" s="147"/>
      <c r="BX92" s="4"/>
      <c r="BY92" s="147"/>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row>
    <row r="93" spans="1:817" s="15" customFormat="1" ht="26.1" customHeight="1" x14ac:dyDescent="0.25">
      <c r="A93" s="629"/>
      <c r="B93" s="182">
        <v>1</v>
      </c>
      <c r="C93" s="595">
        <f t="shared" si="33"/>
        <v>0.5272445724125604</v>
      </c>
      <c r="D93" s="19">
        <v>1</v>
      </c>
      <c r="E93" s="253" t="s">
        <v>165</v>
      </c>
      <c r="F93" s="254" t="s">
        <v>59</v>
      </c>
      <c r="G93" s="19"/>
      <c r="H93" s="19"/>
      <c r="I93" s="19"/>
      <c r="J93" s="255">
        <v>47000000</v>
      </c>
      <c r="K93" s="19">
        <v>1</v>
      </c>
      <c r="L93" s="19" t="s">
        <v>33</v>
      </c>
      <c r="M93" s="19" t="s">
        <v>73</v>
      </c>
      <c r="N93" s="256" t="s">
        <v>35</v>
      </c>
      <c r="O93" s="19">
        <v>2002</v>
      </c>
      <c r="P93" s="275">
        <v>37510</v>
      </c>
      <c r="Q93" s="255">
        <v>1000000</v>
      </c>
      <c r="R93" s="258"/>
      <c r="S93" s="259"/>
      <c r="T93" s="228" t="s">
        <v>166</v>
      </c>
      <c r="U93" s="260" t="s">
        <v>167</v>
      </c>
      <c r="V93" s="33"/>
      <c r="W93" s="18" t="s">
        <v>208</v>
      </c>
      <c r="X93" s="249" t="str">
        <f t="shared" si="26"/>
        <v>Cu Pb Zn</v>
      </c>
      <c r="Y93" s="19"/>
      <c r="Z93" s="19"/>
      <c r="AA93" s="19"/>
      <c r="AB93" s="19"/>
      <c r="AC93" s="19">
        <v>1988</v>
      </c>
      <c r="AD93" s="19"/>
      <c r="AE93" s="19"/>
      <c r="AF93" s="1"/>
      <c r="AG93" s="1"/>
      <c r="AH93" s="252"/>
      <c r="AI93" s="252"/>
      <c r="AJ93" s="252"/>
      <c r="AK93" s="252"/>
      <c r="AL93" s="262"/>
      <c r="AM93" s="251"/>
      <c r="AN93" s="251"/>
      <c r="AO93" s="251"/>
      <c r="AP93" s="147"/>
      <c r="AQ93" s="147"/>
      <c r="AR93" s="147"/>
      <c r="AS93" s="147"/>
      <c r="AT93" s="147"/>
      <c r="AU93" s="147"/>
      <c r="AV93" s="147"/>
      <c r="AW93" s="147"/>
      <c r="AX93" s="147"/>
      <c r="AY93" s="147"/>
      <c r="AZ93" s="1"/>
      <c r="BD93" s="1"/>
      <c r="BE93" s="4"/>
      <c r="BF93" s="4"/>
      <c r="BG93" s="4"/>
      <c r="BH93" s="1"/>
      <c r="BI93" s="1"/>
      <c r="BJ93" s="4"/>
      <c r="BK93" s="4"/>
      <c r="BL93" s="4"/>
      <c r="BM93" s="4"/>
      <c r="BN93" s="4"/>
      <c r="BO93" s="4"/>
      <c r="BP93" s="4"/>
      <c r="BQ93" s="4"/>
      <c r="BR93" s="4"/>
      <c r="BS93" s="4"/>
      <c r="BT93" s="4"/>
      <c r="BU93" s="147"/>
      <c r="BV93" s="4"/>
      <c r="BW93" s="147"/>
      <c r="BX93" s="4"/>
      <c r="BY93" s="147"/>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row>
    <row r="94" spans="1:817" s="15" customFormat="1" ht="26.1" customHeight="1" x14ac:dyDescent="0.25">
      <c r="A94" s="624"/>
      <c r="B94" s="182">
        <v>3</v>
      </c>
      <c r="C94" s="595"/>
      <c r="D94" s="19">
        <v>4</v>
      </c>
      <c r="E94" s="253" t="s">
        <v>884</v>
      </c>
      <c r="F94" s="254" t="s">
        <v>885</v>
      </c>
      <c r="G94" s="19" t="s">
        <v>886</v>
      </c>
      <c r="H94" s="19" t="s">
        <v>35</v>
      </c>
      <c r="I94" s="421" t="s">
        <v>887</v>
      </c>
      <c r="J94" s="255">
        <v>290000</v>
      </c>
      <c r="K94" s="19">
        <v>2</v>
      </c>
      <c r="L94" s="19" t="s">
        <v>33</v>
      </c>
      <c r="M94" s="19"/>
      <c r="N94" s="256"/>
      <c r="O94" s="19">
        <v>2002</v>
      </c>
      <c r="P94" s="275" t="s">
        <v>888</v>
      </c>
      <c r="Q94" s="255"/>
      <c r="R94" s="258"/>
      <c r="S94" s="259">
        <v>0</v>
      </c>
      <c r="T94" s="396" t="s">
        <v>889</v>
      </c>
      <c r="U94" s="260" t="s">
        <v>890</v>
      </c>
      <c r="V94" s="33"/>
      <c r="W94" s="18" t="s">
        <v>56</v>
      </c>
      <c r="X94" s="249" t="str">
        <f t="shared" si="26"/>
        <v>Cu Au</v>
      </c>
      <c r="Y94" s="19">
        <v>187</v>
      </c>
      <c r="Z94" s="19">
        <v>0.36</v>
      </c>
      <c r="AA94" s="19">
        <v>0.93</v>
      </c>
      <c r="AB94" s="19">
        <v>1.105946996091747</v>
      </c>
      <c r="AC94" s="19">
        <v>1980</v>
      </c>
      <c r="AD94" s="19">
        <v>97</v>
      </c>
      <c r="AE94" s="19" t="s">
        <v>57</v>
      </c>
      <c r="AF94" s="1"/>
      <c r="AG94" s="1"/>
      <c r="AH94" s="252">
        <f>Q95/1896653</f>
        <v>0</v>
      </c>
      <c r="AI94" s="252">
        <f>(R95/39)</f>
        <v>0</v>
      </c>
      <c r="AJ94" s="252">
        <f>S95/14</f>
        <v>0</v>
      </c>
      <c r="AK94" s="252">
        <f t="shared" si="0"/>
        <v>0</v>
      </c>
      <c r="AL94" s="262"/>
      <c r="AM94" s="251">
        <f>IF(B95=1,AK94,0)</f>
        <v>0</v>
      </c>
      <c r="AN94" s="251">
        <f>IF(B95=2,AK94,0)</f>
        <v>0</v>
      </c>
      <c r="AO94" s="251">
        <f>IF(B95=3,AK94,0)</f>
        <v>0</v>
      </c>
      <c r="AP94" s="147"/>
      <c r="AQ94" s="147"/>
      <c r="AR94" s="147"/>
      <c r="AS94" s="147"/>
      <c r="AT94" s="147"/>
      <c r="AU94" s="147"/>
      <c r="AV94" s="147"/>
      <c r="AW94" s="147"/>
      <c r="AX94" s="147"/>
      <c r="AY94" s="147"/>
      <c r="AZ94" s="1"/>
      <c r="BD94" s="1"/>
      <c r="BE94" s="4"/>
      <c r="BF94" s="4"/>
      <c r="BG94" s="4"/>
      <c r="BH94" s="1"/>
      <c r="BI94" s="1"/>
      <c r="BJ94" s="4"/>
      <c r="BK94" s="4"/>
      <c r="BL94" s="4"/>
      <c r="BM94" s="4"/>
      <c r="BN94" s="4"/>
      <c r="BO94" s="4"/>
      <c r="BP94" s="4"/>
      <c r="BQ94" s="4"/>
      <c r="BR94" s="4"/>
      <c r="BS94" s="4"/>
      <c r="BT94" s="4"/>
      <c r="BU94" s="147"/>
      <c r="BV94" s="4"/>
      <c r="BW94" s="147"/>
      <c r="BX94" s="4"/>
      <c r="BY94" s="147"/>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row>
    <row r="95" spans="1:817" s="15" customFormat="1" ht="26.1" customHeight="1" x14ac:dyDescent="0.25">
      <c r="A95" s="624"/>
      <c r="B95" s="182">
        <v>3</v>
      </c>
      <c r="C95" s="595">
        <f>AK94</f>
        <v>0</v>
      </c>
      <c r="D95" s="19">
        <v>1</v>
      </c>
      <c r="E95" s="253" t="s">
        <v>168</v>
      </c>
      <c r="F95" s="254" t="s">
        <v>59</v>
      </c>
      <c r="G95" s="19"/>
      <c r="H95" s="19"/>
      <c r="I95" s="19"/>
      <c r="J95" s="255"/>
      <c r="K95" s="19">
        <v>1</v>
      </c>
      <c r="L95" s="19" t="s">
        <v>33</v>
      </c>
      <c r="M95" s="19" t="s">
        <v>73</v>
      </c>
      <c r="N95" s="256" t="s">
        <v>35</v>
      </c>
      <c r="O95" s="19">
        <v>2002</v>
      </c>
      <c r="P95" s="275">
        <v>37495</v>
      </c>
      <c r="Q95" s="255"/>
      <c r="R95" s="258"/>
      <c r="S95" s="259"/>
      <c r="T95" s="228" t="s">
        <v>166</v>
      </c>
      <c r="U95" s="260" t="s">
        <v>169</v>
      </c>
      <c r="V95" s="33"/>
      <c r="W95" s="18"/>
      <c r="X95" s="249"/>
      <c r="Y95" s="19"/>
      <c r="Z95" s="19"/>
      <c r="AA95" s="19"/>
      <c r="AB95" s="19"/>
      <c r="AC95" s="19"/>
      <c r="AD95" s="19"/>
      <c r="AE95" s="19"/>
      <c r="AF95" s="1"/>
      <c r="AG95" s="1"/>
      <c r="AH95" s="252"/>
      <c r="AI95" s="252"/>
      <c r="AJ95" s="252"/>
      <c r="AK95" s="252"/>
      <c r="AL95" s="262"/>
      <c r="AM95" s="251"/>
      <c r="AN95" s="251"/>
      <c r="AO95" s="251"/>
      <c r="AP95" s="147"/>
      <c r="AQ95" s="147"/>
      <c r="AR95" s="147"/>
      <c r="AS95" s="147"/>
      <c r="AT95" s="147"/>
      <c r="AU95" s="147"/>
      <c r="AV95" s="147"/>
      <c r="AW95" s="147"/>
      <c r="AX95" s="147"/>
      <c r="AY95" s="147"/>
      <c r="AZ95" s="1"/>
      <c r="BD95" s="1"/>
      <c r="BE95" s="4"/>
      <c r="BF95" s="4"/>
      <c r="BG95" s="4"/>
      <c r="BH95" s="1"/>
      <c r="BI95" s="1"/>
      <c r="BJ95" s="4"/>
      <c r="BK95" s="4"/>
      <c r="BL95" s="4"/>
      <c r="BM95" s="4"/>
      <c r="BN95" s="4"/>
      <c r="BO95" s="4"/>
      <c r="BP95" s="4"/>
      <c r="BQ95" s="4"/>
      <c r="BR95" s="4"/>
      <c r="BS95" s="4"/>
      <c r="BT95" s="4"/>
      <c r="BU95" s="147"/>
      <c r="BV95" s="4"/>
      <c r="BW95" s="147"/>
      <c r="BX95" s="4"/>
      <c r="BY95" s="147"/>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row>
    <row r="96" spans="1:817" s="15" customFormat="1" ht="26.1" customHeight="1" x14ac:dyDescent="0.25">
      <c r="A96" s="627"/>
      <c r="B96" s="182"/>
      <c r="C96" s="595"/>
      <c r="D96" s="19">
        <v>1</v>
      </c>
      <c r="E96" s="253" t="s">
        <v>955</v>
      </c>
      <c r="F96" s="254"/>
      <c r="G96" s="19"/>
      <c r="H96" s="19"/>
      <c r="I96" s="19"/>
      <c r="J96" s="255"/>
      <c r="K96" s="19">
        <v>1</v>
      </c>
      <c r="L96" s="19" t="s">
        <v>27</v>
      </c>
      <c r="M96" s="470" t="s">
        <v>109</v>
      </c>
      <c r="N96" s="256"/>
      <c r="O96" s="19">
        <v>2001</v>
      </c>
      <c r="P96" s="275" t="s">
        <v>956</v>
      </c>
      <c r="Q96" s="255"/>
      <c r="R96" s="258"/>
      <c r="S96" s="259"/>
      <c r="T96" s="228" t="s">
        <v>949</v>
      </c>
      <c r="U96" s="260"/>
      <c r="V96" s="377"/>
      <c r="W96" s="18"/>
      <c r="X96" s="249" t="str">
        <f t="shared" ref="X96:X114" si="34">F97</f>
        <v>Au</v>
      </c>
      <c r="Y96" s="19"/>
      <c r="Z96" s="19"/>
      <c r="AA96" s="19"/>
      <c r="AB96" s="19"/>
      <c r="AC96" s="19"/>
      <c r="AD96" s="19"/>
      <c r="AE96" s="19"/>
      <c r="AF96" s="1"/>
      <c r="AG96" s="1"/>
      <c r="AH96" s="252">
        <f t="shared" ref="AH96:AH117" si="35">Q97/1896653</f>
        <v>0</v>
      </c>
      <c r="AI96" s="252">
        <f t="shared" ref="AI96:AI114" si="36">(R97/39)</f>
        <v>0</v>
      </c>
      <c r="AJ96" s="252">
        <f t="shared" ref="AJ96:AJ114" si="37">S97/14</f>
        <v>0</v>
      </c>
      <c r="AK96" s="252">
        <f t="shared" si="0"/>
        <v>0</v>
      </c>
      <c r="AL96" s="262"/>
      <c r="AM96" s="251">
        <f t="shared" ref="AM96:AM117" si="38">IF(B97=1,AK96,0)</f>
        <v>0</v>
      </c>
      <c r="AN96" s="251">
        <f t="shared" ref="AN96:AN117" si="39">IF(B97=2,AK96,0)</f>
        <v>0</v>
      </c>
      <c r="AO96" s="251">
        <f t="shared" ref="AO96:AO117" si="40">IF(B97=3,AK96,0)</f>
        <v>0</v>
      </c>
      <c r="AP96" s="147"/>
      <c r="AQ96" s="147"/>
      <c r="AR96" s="147"/>
      <c r="AS96" s="147"/>
      <c r="AT96" s="147"/>
      <c r="AU96" s="147"/>
      <c r="AV96" s="147"/>
      <c r="AW96" s="147"/>
      <c r="AX96" s="147"/>
      <c r="AY96" s="147"/>
      <c r="AZ96" s="1"/>
      <c r="BD96" s="1"/>
      <c r="BE96" s="4"/>
      <c r="BF96" s="4"/>
      <c r="BG96" s="4"/>
      <c r="BH96" s="1"/>
      <c r="BI96" s="1"/>
      <c r="BJ96" s="4"/>
      <c r="BK96" s="4"/>
      <c r="BL96" s="4"/>
      <c r="BM96" s="4"/>
      <c r="BN96" s="4"/>
      <c r="BO96" s="4"/>
      <c r="BP96" s="4"/>
      <c r="BQ96" s="4"/>
      <c r="BR96" s="4"/>
      <c r="BS96" s="4"/>
      <c r="BT96" s="4"/>
      <c r="BU96" s="147"/>
      <c r="BV96" s="4"/>
      <c r="BW96" s="147"/>
      <c r="BX96" s="4"/>
      <c r="BY96" s="147"/>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row>
    <row r="97" spans="1:817" s="15" customFormat="1" ht="26.1" customHeight="1" x14ac:dyDescent="0.25">
      <c r="A97" s="624"/>
      <c r="B97" s="182">
        <v>3</v>
      </c>
      <c r="C97" s="595">
        <f t="shared" ref="C97:C110" si="41">AK96</f>
        <v>0</v>
      </c>
      <c r="D97" s="19">
        <v>2</v>
      </c>
      <c r="E97" s="253" t="s">
        <v>170</v>
      </c>
      <c r="F97" s="254" t="s">
        <v>47</v>
      </c>
      <c r="G97" s="19"/>
      <c r="H97" s="19"/>
      <c r="I97" s="19"/>
      <c r="J97" s="255"/>
      <c r="K97" s="19">
        <v>2</v>
      </c>
      <c r="L97" s="19" t="s">
        <v>27</v>
      </c>
      <c r="M97" s="19" t="s">
        <v>28</v>
      </c>
      <c r="N97" s="256"/>
      <c r="O97" s="19">
        <v>2001</v>
      </c>
      <c r="P97" s="275">
        <v>37180</v>
      </c>
      <c r="Q97" s="255"/>
      <c r="R97" s="258"/>
      <c r="S97" s="259"/>
      <c r="T97" s="228" t="s">
        <v>792</v>
      </c>
      <c r="U97" s="391" t="s">
        <v>628</v>
      </c>
      <c r="V97" s="33"/>
      <c r="W97" s="18" t="s">
        <v>128</v>
      </c>
      <c r="X97" s="249" t="str">
        <f t="shared" si="34"/>
        <v>Fe</v>
      </c>
      <c r="Y97" s="19"/>
      <c r="Z97" s="19"/>
      <c r="AA97" s="19"/>
      <c r="AB97" s="19"/>
      <c r="AC97" s="19"/>
      <c r="AD97" s="19"/>
      <c r="AE97" s="19"/>
      <c r="AF97" s="1"/>
      <c r="AG97" s="1"/>
      <c r="AH97" s="252">
        <f t="shared" si="35"/>
        <v>0</v>
      </c>
      <c r="AI97" s="252">
        <f t="shared" si="36"/>
        <v>0.20512820512820512</v>
      </c>
      <c r="AJ97" s="252">
        <f t="shared" si="37"/>
        <v>0.14285714285714285</v>
      </c>
      <c r="AK97" s="252">
        <f t="shared" ref="AK97:AK165" si="42">SUM(AH97:AJ97)</f>
        <v>0.34798534798534797</v>
      </c>
      <c r="AL97" s="262"/>
      <c r="AM97" s="251">
        <f t="shared" si="38"/>
        <v>0</v>
      </c>
      <c r="AN97" s="251">
        <f t="shared" si="39"/>
        <v>0.34798534798534797</v>
      </c>
      <c r="AO97" s="251">
        <f t="shared" si="40"/>
        <v>0</v>
      </c>
      <c r="AP97" s="147"/>
      <c r="AQ97" s="147"/>
      <c r="AR97" s="147"/>
      <c r="AS97" s="147"/>
      <c r="AT97" s="147"/>
      <c r="AU97" s="147"/>
      <c r="AV97" s="147"/>
      <c r="AW97" s="147"/>
      <c r="AX97" s="147"/>
      <c r="AY97" s="147"/>
      <c r="AZ97" s="1"/>
      <c r="BD97" s="1"/>
      <c r="BE97" s="4"/>
      <c r="BF97" s="4"/>
      <c r="BG97" s="4"/>
      <c r="BH97" s="1"/>
      <c r="BI97" s="1"/>
      <c r="BJ97" s="4"/>
      <c r="BK97" s="4"/>
      <c r="BL97" s="4"/>
      <c r="BM97" s="4"/>
      <c r="BN97" s="4"/>
      <c r="BO97" s="4"/>
      <c r="BP97" s="4"/>
      <c r="BQ97" s="4"/>
      <c r="BR97" s="4"/>
      <c r="BS97" s="4"/>
      <c r="BT97" s="4"/>
      <c r="BU97" s="147"/>
      <c r="BV97" s="4"/>
      <c r="BW97" s="147"/>
      <c r="BX97" s="4"/>
      <c r="BY97" s="147"/>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row>
    <row r="98" spans="1:817" s="15" customFormat="1" ht="26.1" customHeight="1" x14ac:dyDescent="0.25">
      <c r="A98" s="626"/>
      <c r="B98" s="182">
        <v>2</v>
      </c>
      <c r="C98" s="595">
        <f t="shared" si="41"/>
        <v>0.34798534798534797</v>
      </c>
      <c r="D98" s="19">
        <v>3</v>
      </c>
      <c r="E98" s="253" t="s">
        <v>171</v>
      </c>
      <c r="F98" s="254" t="s">
        <v>43</v>
      </c>
      <c r="G98" s="19"/>
      <c r="H98" s="19"/>
      <c r="I98" s="19"/>
      <c r="J98" s="255"/>
      <c r="K98" s="19">
        <v>1</v>
      </c>
      <c r="L98" s="19" t="s">
        <v>27</v>
      </c>
      <c r="M98" s="19" t="s">
        <v>38</v>
      </c>
      <c r="N98" s="256" t="s">
        <v>35</v>
      </c>
      <c r="O98" s="19">
        <v>2001</v>
      </c>
      <c r="P98" s="275">
        <v>37064</v>
      </c>
      <c r="Q98" s="255"/>
      <c r="R98" s="258">
        <v>8</v>
      </c>
      <c r="S98" s="259">
        <v>2</v>
      </c>
      <c r="T98" s="228" t="s">
        <v>31</v>
      </c>
      <c r="U98" s="260" t="s">
        <v>804</v>
      </c>
      <c r="V98" s="33"/>
      <c r="W98" s="18"/>
      <c r="X98" s="249" t="str">
        <f t="shared" si="34"/>
        <v>Sn</v>
      </c>
      <c r="Y98" s="19"/>
      <c r="Z98" s="19"/>
      <c r="AA98" s="19"/>
      <c r="AB98" s="19"/>
      <c r="AC98" s="19"/>
      <c r="AD98" s="19"/>
      <c r="AE98" s="19" t="s">
        <v>175</v>
      </c>
      <c r="AF98" s="1"/>
      <c r="AG98" s="174"/>
      <c r="AH98" s="252">
        <f t="shared" si="35"/>
        <v>0</v>
      </c>
      <c r="AI98" s="252">
        <f t="shared" si="36"/>
        <v>0</v>
      </c>
      <c r="AJ98" s="252">
        <f t="shared" si="37"/>
        <v>2</v>
      </c>
      <c r="AK98" s="252">
        <f t="shared" si="42"/>
        <v>2</v>
      </c>
      <c r="AL98" s="262"/>
      <c r="AM98" s="251">
        <f t="shared" si="38"/>
        <v>2</v>
      </c>
      <c r="AN98" s="251">
        <f t="shared" si="39"/>
        <v>0</v>
      </c>
      <c r="AO98" s="251">
        <f t="shared" si="40"/>
        <v>0</v>
      </c>
      <c r="AP98" s="147"/>
      <c r="AQ98" s="147"/>
      <c r="AR98" s="147"/>
      <c r="AS98" s="147"/>
      <c r="AT98" s="147"/>
      <c r="AU98" s="147"/>
      <c r="AV98" s="147"/>
      <c r="AW98" s="147"/>
      <c r="AX98" s="147"/>
      <c r="AY98" s="147"/>
      <c r="AZ98" s="1"/>
      <c r="BD98" s="1"/>
      <c r="BE98" s="4"/>
      <c r="BF98" s="4"/>
      <c r="BG98" s="4"/>
      <c r="BH98" s="1"/>
      <c r="BI98" s="1"/>
      <c r="BJ98" s="4"/>
      <c r="BK98" s="4"/>
      <c r="BL98" s="4"/>
      <c r="BM98" s="4"/>
      <c r="BN98" s="4"/>
      <c r="BO98" s="4"/>
      <c r="BP98" s="4"/>
      <c r="BQ98" s="4"/>
      <c r="BR98" s="4"/>
      <c r="BS98" s="4"/>
      <c r="BT98" s="4"/>
      <c r="BU98" s="147"/>
      <c r="BV98" s="4"/>
      <c r="BW98" s="147"/>
      <c r="BX98" s="4"/>
      <c r="BY98" s="147"/>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row>
    <row r="99" spans="1:817" s="15" customFormat="1" ht="26.1" customHeight="1" x14ac:dyDescent="0.25">
      <c r="A99" s="629"/>
      <c r="B99" s="182">
        <v>1</v>
      </c>
      <c r="C99" s="595">
        <f t="shared" si="41"/>
        <v>2</v>
      </c>
      <c r="D99" s="19">
        <v>1</v>
      </c>
      <c r="E99" s="253" t="s">
        <v>172</v>
      </c>
      <c r="F99" s="254" t="s">
        <v>104</v>
      </c>
      <c r="G99" s="19"/>
      <c r="H99" s="19"/>
      <c r="I99" s="19"/>
      <c r="J99" s="255"/>
      <c r="K99" s="19">
        <v>1</v>
      </c>
      <c r="L99" s="19" t="s">
        <v>27</v>
      </c>
      <c r="M99" s="19" t="s">
        <v>38</v>
      </c>
      <c r="N99" s="90"/>
      <c r="O99" s="19">
        <v>2000</v>
      </c>
      <c r="P99" s="275">
        <v>36817</v>
      </c>
      <c r="Q99" s="255"/>
      <c r="R99" s="258"/>
      <c r="S99" s="259">
        <v>28</v>
      </c>
      <c r="T99" s="228" t="s">
        <v>173</v>
      </c>
      <c r="U99" s="260" t="s">
        <v>174</v>
      </c>
      <c r="V99" s="33"/>
      <c r="W99" s="18"/>
      <c r="X99" s="249" t="str">
        <f>F100</f>
        <v>Coal</v>
      </c>
      <c r="Y99" s="19"/>
      <c r="Z99" s="19"/>
      <c r="AA99" s="19"/>
      <c r="AB99" s="19"/>
      <c r="AC99" s="19"/>
      <c r="AD99" s="19"/>
      <c r="AE99" s="19"/>
      <c r="AF99" s="1"/>
      <c r="AG99" s="1"/>
      <c r="AH99" s="252">
        <f>Q100/1896653</f>
        <v>0.56336082562282086</v>
      </c>
      <c r="AI99" s="252">
        <f>(R100/39)</f>
        <v>3.0769230769230771</v>
      </c>
      <c r="AJ99" s="252">
        <f>S100/14</f>
        <v>0</v>
      </c>
      <c r="AK99" s="252">
        <f t="shared" si="42"/>
        <v>3.6402839025458977</v>
      </c>
      <c r="AL99" s="262"/>
      <c r="AM99" s="251">
        <f>IF(B100=1,AK99,0)</f>
        <v>3.6402839025458977</v>
      </c>
      <c r="AN99" s="251">
        <f>IF(B100=2,AK99,0)</f>
        <v>0</v>
      </c>
      <c r="AO99" s="251">
        <f>IF(B100=3,AK99,0)</f>
        <v>0</v>
      </c>
      <c r="AP99" s="147"/>
      <c r="AQ99" s="147"/>
      <c r="AR99" s="147"/>
      <c r="AS99" s="147"/>
      <c r="AT99" s="147"/>
      <c r="AU99" s="147"/>
      <c r="AV99" s="147"/>
      <c r="AW99" s="147"/>
      <c r="AX99" s="147"/>
      <c r="AY99" s="147"/>
      <c r="AZ99" s="1"/>
      <c r="BD99" s="1"/>
      <c r="BE99" s="4"/>
      <c r="BF99" s="4"/>
      <c r="BG99" s="4"/>
      <c r="BH99" s="1"/>
      <c r="BI99" s="1"/>
      <c r="BJ99" s="4"/>
      <c r="BK99" s="4"/>
      <c r="BL99" s="4"/>
      <c r="BM99" s="4"/>
      <c r="BN99" s="4"/>
      <c r="BO99" s="4"/>
      <c r="BP99" s="4"/>
      <c r="BQ99" s="4"/>
      <c r="BR99" s="4"/>
      <c r="BS99" s="4"/>
      <c r="BT99" s="4"/>
      <c r="BU99" s="147"/>
      <c r="BV99" s="4"/>
      <c r="BW99" s="147"/>
      <c r="BX99" s="4"/>
      <c r="BY99" s="147"/>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row>
    <row r="100" spans="1:817" s="15" customFormat="1" ht="26.1" customHeight="1" x14ac:dyDescent="0.25">
      <c r="A100" s="629"/>
      <c r="B100" s="182">
        <v>1</v>
      </c>
      <c r="C100" s="595">
        <f>AK99</f>
        <v>3.6402839025458977</v>
      </c>
      <c r="D100" s="19">
        <v>1</v>
      </c>
      <c r="E100" s="253" t="s">
        <v>176</v>
      </c>
      <c r="F100" s="254" t="s">
        <v>64</v>
      </c>
      <c r="G100" s="19"/>
      <c r="H100" s="19"/>
      <c r="I100" s="19"/>
      <c r="J100" s="255"/>
      <c r="K100" s="19">
        <v>1</v>
      </c>
      <c r="L100" s="19" t="s">
        <v>27</v>
      </c>
      <c r="M100" s="19" t="s">
        <v>38</v>
      </c>
      <c r="N100" s="19" t="s">
        <v>177</v>
      </c>
      <c r="O100" s="19">
        <v>2000</v>
      </c>
      <c r="P100" s="275">
        <v>36810</v>
      </c>
      <c r="Q100" s="255">
        <v>1068500</v>
      </c>
      <c r="R100" s="258">
        <v>120</v>
      </c>
      <c r="S100" s="259"/>
      <c r="T100" s="228" t="s">
        <v>178</v>
      </c>
      <c r="U100" s="260" t="s">
        <v>179</v>
      </c>
      <c r="V100" s="33"/>
      <c r="W100" s="18" t="s">
        <v>56</v>
      </c>
      <c r="X100" s="249" t="str">
        <f t="shared" si="34"/>
        <v>Cu</v>
      </c>
      <c r="Y100" s="19">
        <v>1340</v>
      </c>
      <c r="Z100" s="19">
        <v>0.4</v>
      </c>
      <c r="AA100" s="19">
        <v>0.2</v>
      </c>
      <c r="AB100" s="19">
        <v>0.5604187088369349</v>
      </c>
      <c r="AC100" s="19">
        <v>1968</v>
      </c>
      <c r="AD100" s="19">
        <v>317</v>
      </c>
      <c r="AE100" s="19" t="s">
        <v>57</v>
      </c>
      <c r="AF100" s="1"/>
      <c r="AG100" s="1"/>
      <c r="AH100" s="252">
        <f t="shared" si="35"/>
        <v>0.94904023034260876</v>
      </c>
      <c r="AI100" s="252">
        <f t="shared" si="36"/>
        <v>0.13333333333333333</v>
      </c>
      <c r="AJ100" s="252">
        <f t="shared" si="37"/>
        <v>0</v>
      </c>
      <c r="AK100" s="252">
        <f t="shared" si="42"/>
        <v>1.0823735636759422</v>
      </c>
      <c r="AL100" s="262"/>
      <c r="AM100" s="251">
        <f t="shared" si="38"/>
        <v>1.0823735636759422</v>
      </c>
      <c r="AN100" s="251">
        <f t="shared" si="39"/>
        <v>0</v>
      </c>
      <c r="AO100" s="251">
        <f t="shared" si="40"/>
        <v>0</v>
      </c>
      <c r="AP100" s="147"/>
      <c r="AQ100" s="147"/>
      <c r="AR100" s="147"/>
      <c r="AS100" s="147"/>
      <c r="AT100" s="147"/>
      <c r="AU100" s="147"/>
      <c r="AV100" s="147"/>
      <c r="AW100" s="147"/>
      <c r="AX100" s="147"/>
      <c r="AY100" s="147"/>
      <c r="AZ100" s="1"/>
      <c r="BD100" s="1"/>
      <c r="BE100" s="4"/>
      <c r="BF100" s="4"/>
      <c r="BG100" s="4"/>
      <c r="BH100" s="1"/>
      <c r="BI100" s="1"/>
      <c r="BJ100" s="4"/>
      <c r="BK100" s="4"/>
      <c r="BL100" s="4"/>
      <c r="BM100" s="4"/>
      <c r="BN100" s="4"/>
      <c r="BO100" s="4"/>
      <c r="BP100" s="4"/>
      <c r="BQ100" s="4"/>
      <c r="BR100" s="4"/>
      <c r="BS100" s="4"/>
      <c r="BT100" s="4"/>
      <c r="BU100" s="147"/>
      <c r="BV100" s="4"/>
      <c r="BW100" s="147"/>
      <c r="BX100" s="4"/>
      <c r="BY100" s="147"/>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row>
    <row r="101" spans="1:817" s="15" customFormat="1" ht="26.1" customHeight="1" x14ac:dyDescent="0.25">
      <c r="A101" s="629"/>
      <c r="B101" s="182">
        <v>1</v>
      </c>
      <c r="C101" s="595">
        <f t="shared" si="41"/>
        <v>1.0823735636759422</v>
      </c>
      <c r="D101" s="19">
        <v>1</v>
      </c>
      <c r="E101" s="253" t="s">
        <v>180</v>
      </c>
      <c r="F101" s="254" t="s">
        <v>54</v>
      </c>
      <c r="G101" s="19" t="s">
        <v>77</v>
      </c>
      <c r="H101" s="19" t="s">
        <v>181</v>
      </c>
      <c r="I101" s="19">
        <v>15</v>
      </c>
      <c r="J101" s="255">
        <v>15000000</v>
      </c>
      <c r="K101" s="19">
        <v>1</v>
      </c>
      <c r="L101" s="19" t="s">
        <v>27</v>
      </c>
      <c r="M101" s="19" t="s">
        <v>94</v>
      </c>
      <c r="N101" s="19" t="s">
        <v>177</v>
      </c>
      <c r="O101" s="19">
        <v>2000</v>
      </c>
      <c r="P101" s="275">
        <v>36777</v>
      </c>
      <c r="Q101" s="255">
        <v>1800000</v>
      </c>
      <c r="R101" s="258">
        <v>5.2</v>
      </c>
      <c r="S101" s="259"/>
      <c r="T101" s="228" t="s">
        <v>178</v>
      </c>
      <c r="U101" s="260" t="s">
        <v>182</v>
      </c>
      <c r="V101" s="33"/>
      <c r="W101" s="18"/>
      <c r="X101" s="249" t="str">
        <f t="shared" si="34"/>
        <v>Pb Zn</v>
      </c>
      <c r="Y101" s="19"/>
      <c r="Z101" s="19"/>
      <c r="AA101" s="19"/>
      <c r="AB101" s="19"/>
      <c r="AC101" s="19"/>
      <c r="AD101" s="19"/>
      <c r="AE101" s="19" t="s">
        <v>57</v>
      </c>
      <c r="AF101" s="1"/>
      <c r="AG101" s="1"/>
      <c r="AH101" s="252">
        <f t="shared" si="35"/>
        <v>4.8190153918508021E-3</v>
      </c>
      <c r="AI101" s="252">
        <f t="shared" si="36"/>
        <v>0</v>
      </c>
      <c r="AJ101" s="252">
        <f t="shared" si="37"/>
        <v>0</v>
      </c>
      <c r="AK101" s="252">
        <f t="shared" si="42"/>
        <v>4.8190153918508021E-3</v>
      </c>
      <c r="AL101" s="262"/>
      <c r="AM101" s="251">
        <f t="shared" si="38"/>
        <v>0</v>
      </c>
      <c r="AN101" s="251">
        <f t="shared" si="39"/>
        <v>0</v>
      </c>
      <c r="AO101" s="251">
        <f t="shared" si="40"/>
        <v>4.8190153918508021E-3</v>
      </c>
      <c r="AP101" s="147"/>
      <c r="AQ101" s="147"/>
      <c r="AR101" s="147"/>
      <c r="AS101" s="147"/>
      <c r="AT101" s="147"/>
      <c r="AU101" s="147"/>
      <c r="AV101" s="147"/>
      <c r="AW101" s="147"/>
      <c r="AX101" s="147"/>
      <c r="AY101" s="147"/>
      <c r="AZ101" s="1"/>
      <c r="BD101" s="1"/>
      <c r="BE101" s="4"/>
      <c r="BF101" s="4"/>
      <c r="BG101" s="4"/>
      <c r="BH101" s="1"/>
      <c r="BI101" s="1"/>
      <c r="BJ101" s="4"/>
      <c r="BK101" s="4"/>
      <c r="BL101" s="4"/>
      <c r="BM101" s="4"/>
      <c r="BN101" s="4"/>
      <c r="BO101" s="4"/>
      <c r="BP101" s="4"/>
      <c r="BQ101" s="4"/>
      <c r="BR101" s="4"/>
      <c r="BS101" s="4"/>
      <c r="BT101" s="4"/>
      <c r="BU101" s="147"/>
      <c r="BV101" s="4"/>
      <c r="BW101" s="147"/>
      <c r="BX101" s="4"/>
      <c r="BY101" s="147"/>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row>
    <row r="102" spans="1:817" s="16" customFormat="1" ht="26.1" customHeight="1" x14ac:dyDescent="0.25">
      <c r="A102" s="624"/>
      <c r="B102" s="182">
        <v>3</v>
      </c>
      <c r="C102" s="595">
        <f t="shared" si="41"/>
        <v>4.8190153918508021E-3</v>
      </c>
      <c r="D102" s="19">
        <v>1</v>
      </c>
      <c r="E102" s="253" t="s">
        <v>183</v>
      </c>
      <c r="F102" s="254" t="s">
        <v>90</v>
      </c>
      <c r="G102" s="19"/>
      <c r="H102" s="19"/>
      <c r="I102" s="19"/>
      <c r="J102" s="255"/>
      <c r="K102" s="19">
        <v>1</v>
      </c>
      <c r="L102" s="19" t="s">
        <v>27</v>
      </c>
      <c r="M102" s="19" t="s">
        <v>38</v>
      </c>
      <c r="N102" s="19" t="s">
        <v>177</v>
      </c>
      <c r="O102" s="19">
        <v>2000</v>
      </c>
      <c r="P102" s="292">
        <v>36595</v>
      </c>
      <c r="Q102" s="255">
        <v>9140</v>
      </c>
      <c r="R102" s="258"/>
      <c r="S102" s="259"/>
      <c r="T102" s="228" t="s">
        <v>793</v>
      </c>
      <c r="U102" s="260" t="s">
        <v>184</v>
      </c>
      <c r="V102" s="33"/>
      <c r="W102" s="18" t="s">
        <v>189</v>
      </c>
      <c r="X102" s="249" t="str">
        <f t="shared" si="34"/>
        <v>Au</v>
      </c>
      <c r="Y102" s="19"/>
      <c r="Z102" s="19"/>
      <c r="AA102" s="19"/>
      <c r="AB102" s="19"/>
      <c r="AC102" s="19">
        <v>1999</v>
      </c>
      <c r="AD102" s="19"/>
      <c r="AE102" s="19" t="s">
        <v>190</v>
      </c>
      <c r="AF102" s="1"/>
      <c r="AG102" s="1"/>
      <c r="AH102" s="252">
        <f t="shared" si="35"/>
        <v>5.2724457241256045E-2</v>
      </c>
      <c r="AI102" s="252">
        <f t="shared" si="36"/>
        <v>2.5641025641025643</v>
      </c>
      <c r="AJ102" s="252">
        <f t="shared" si="37"/>
        <v>0</v>
      </c>
      <c r="AK102" s="252">
        <f t="shared" si="42"/>
        <v>2.6168270213438203</v>
      </c>
      <c r="AL102" s="262"/>
      <c r="AM102" s="251">
        <f t="shared" si="38"/>
        <v>2.6168270213438203</v>
      </c>
      <c r="AN102" s="251">
        <f t="shared" si="39"/>
        <v>0</v>
      </c>
      <c r="AO102" s="251">
        <f t="shared" si="40"/>
        <v>0</v>
      </c>
      <c r="AP102" s="147"/>
      <c r="AQ102" s="147"/>
      <c r="AR102" s="147"/>
      <c r="AS102" s="147"/>
      <c r="AT102" s="147"/>
      <c r="AU102" s="147"/>
      <c r="AV102" s="147"/>
      <c r="AW102" s="147"/>
      <c r="AX102" s="147"/>
      <c r="AY102" s="147"/>
      <c r="AZ102" s="1"/>
      <c r="BD102" s="1"/>
      <c r="BE102" s="4"/>
      <c r="BF102" s="4"/>
      <c r="BG102" s="4"/>
      <c r="BH102" s="1"/>
      <c r="BI102" s="1"/>
      <c r="BJ102" s="4"/>
      <c r="BK102" s="4"/>
      <c r="BL102" s="4"/>
      <c r="BM102" s="4"/>
      <c r="BN102" s="4"/>
      <c r="BO102" s="4"/>
      <c r="BP102" s="4"/>
      <c r="BQ102" s="4"/>
      <c r="BR102" s="4"/>
      <c r="BS102" s="4"/>
      <c r="BT102" s="4"/>
      <c r="BU102" s="147"/>
      <c r="BV102" s="4"/>
      <c r="BW102" s="147"/>
      <c r="BX102" s="4"/>
      <c r="BY102" s="147"/>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row>
    <row r="103" spans="1:817" s="15" customFormat="1" ht="26.1" customHeight="1" x14ac:dyDescent="0.25">
      <c r="A103" s="629"/>
      <c r="B103" s="182">
        <v>1</v>
      </c>
      <c r="C103" s="595">
        <f t="shared" si="41"/>
        <v>2.6168270213438203</v>
      </c>
      <c r="D103" s="19">
        <v>1</v>
      </c>
      <c r="E103" s="436" t="s">
        <v>185</v>
      </c>
      <c r="F103" s="254" t="s">
        <v>47</v>
      </c>
      <c r="G103" s="19" t="s">
        <v>186</v>
      </c>
      <c r="H103" s="19" t="s">
        <v>154</v>
      </c>
      <c r="I103" s="19"/>
      <c r="J103" s="255">
        <v>800000</v>
      </c>
      <c r="K103" s="19">
        <v>1</v>
      </c>
      <c r="L103" s="19" t="s">
        <v>27</v>
      </c>
      <c r="M103" s="19" t="s">
        <v>34</v>
      </c>
      <c r="N103" s="19">
        <v>221</v>
      </c>
      <c r="O103" s="19">
        <v>2000</v>
      </c>
      <c r="P103" s="275">
        <v>36555</v>
      </c>
      <c r="Q103" s="255">
        <v>100000</v>
      </c>
      <c r="R103" s="258">
        <v>100</v>
      </c>
      <c r="S103" s="259"/>
      <c r="T103" s="228" t="s">
        <v>187</v>
      </c>
      <c r="U103" s="260" t="s">
        <v>188</v>
      </c>
      <c r="V103" s="33"/>
      <c r="W103" s="18" t="s">
        <v>56</v>
      </c>
      <c r="X103" s="249" t="str">
        <f t="shared" si="34"/>
        <v>Cu</v>
      </c>
      <c r="Y103" s="19">
        <v>2000</v>
      </c>
      <c r="Z103" s="19">
        <v>0.34</v>
      </c>
      <c r="AA103" s="19">
        <v>0.24</v>
      </c>
      <c r="AB103" s="19">
        <v>0.53250245060432189</v>
      </c>
      <c r="AC103" s="19">
        <v>1955</v>
      </c>
      <c r="AD103" s="19">
        <v>575</v>
      </c>
      <c r="AE103" s="19" t="s">
        <v>57</v>
      </c>
      <c r="AF103" s="1"/>
      <c r="AG103" s="1"/>
      <c r="AH103" s="252">
        <f t="shared" si="35"/>
        <v>3.0052940627515947</v>
      </c>
      <c r="AI103" s="252">
        <f t="shared" si="36"/>
        <v>0</v>
      </c>
      <c r="AJ103" s="252">
        <f t="shared" si="37"/>
        <v>0</v>
      </c>
      <c r="AK103" s="252">
        <f t="shared" si="42"/>
        <v>3.0052940627515947</v>
      </c>
      <c r="AL103" s="262"/>
      <c r="AM103" s="251">
        <f t="shared" si="38"/>
        <v>3.0052940627515947</v>
      </c>
      <c r="AN103" s="251">
        <f t="shared" si="39"/>
        <v>0</v>
      </c>
      <c r="AO103" s="251">
        <f t="shared" si="40"/>
        <v>0</v>
      </c>
      <c r="AP103" s="147"/>
      <c r="AQ103" s="147"/>
      <c r="AR103" s="147"/>
      <c r="AS103" s="147"/>
      <c r="AT103" s="147"/>
      <c r="AU103" s="147"/>
      <c r="AV103" s="147"/>
      <c r="AW103" s="147"/>
      <c r="AX103" s="147"/>
      <c r="AY103" s="147"/>
      <c r="AZ103" s="1"/>
      <c r="BD103" s="1"/>
      <c r="BE103" s="4"/>
      <c r="BF103" s="4"/>
      <c r="BG103" s="4"/>
      <c r="BH103" s="1"/>
      <c r="BI103" s="1"/>
      <c r="BJ103" s="4"/>
      <c r="BK103" s="4"/>
      <c r="BL103" s="4"/>
      <c r="BM103" s="4"/>
      <c r="BN103" s="4"/>
      <c r="BO103" s="4"/>
      <c r="BP103" s="4"/>
      <c r="BQ103" s="4"/>
      <c r="BR103" s="4"/>
      <c r="BS103" s="4"/>
      <c r="BT103" s="4"/>
      <c r="BU103" s="147"/>
      <c r="BV103" s="4"/>
      <c r="BW103" s="147"/>
      <c r="BX103" s="4"/>
      <c r="BY103" s="147"/>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row>
    <row r="104" spans="1:817" s="15" customFormat="1" ht="26.1" customHeight="1" x14ac:dyDescent="0.25">
      <c r="A104" s="629"/>
      <c r="B104" s="182">
        <v>1</v>
      </c>
      <c r="C104" s="595">
        <f t="shared" si="41"/>
        <v>3.0052940627515947</v>
      </c>
      <c r="D104" s="19">
        <v>2</v>
      </c>
      <c r="E104" s="253" t="s">
        <v>191</v>
      </c>
      <c r="F104" s="254" t="s">
        <v>54</v>
      </c>
      <c r="G104" s="19"/>
      <c r="H104" s="19"/>
      <c r="I104" s="19"/>
      <c r="J104" s="255"/>
      <c r="K104" s="19">
        <v>1</v>
      </c>
      <c r="L104" s="19" t="s">
        <v>33</v>
      </c>
      <c r="M104" s="19" t="s">
        <v>34</v>
      </c>
      <c r="N104" s="90"/>
      <c r="O104" s="19">
        <v>1999</v>
      </c>
      <c r="P104" s="275">
        <v>36381</v>
      </c>
      <c r="Q104" s="255">
        <v>5700000</v>
      </c>
      <c r="R104" s="258"/>
      <c r="S104" s="259"/>
      <c r="T104" s="228" t="s">
        <v>192</v>
      </c>
      <c r="U104" s="260" t="s">
        <v>193</v>
      </c>
      <c r="V104" s="33"/>
      <c r="W104" s="18"/>
      <c r="X104" s="249" t="str">
        <f t="shared" si="34"/>
        <v>Au Ag</v>
      </c>
      <c r="Y104" s="19"/>
      <c r="Z104" s="19"/>
      <c r="AA104" s="19"/>
      <c r="AB104" s="19"/>
      <c r="AC104" s="19"/>
      <c r="AD104" s="19"/>
      <c r="AE104" s="19"/>
      <c r="AF104" s="1"/>
      <c r="AG104" s="1"/>
      <c r="AH104" s="252">
        <f t="shared" si="35"/>
        <v>5.2724457241256047E-3</v>
      </c>
      <c r="AI104" s="252">
        <f t="shared" si="36"/>
        <v>0</v>
      </c>
      <c r="AJ104" s="252">
        <f t="shared" si="37"/>
        <v>0</v>
      </c>
      <c r="AK104" s="252">
        <f t="shared" si="42"/>
        <v>5.2724457241256047E-3</v>
      </c>
      <c r="AL104" s="262"/>
      <c r="AM104" s="251">
        <f t="shared" si="38"/>
        <v>0</v>
      </c>
      <c r="AN104" s="251">
        <f t="shared" si="39"/>
        <v>0</v>
      </c>
      <c r="AO104" s="251">
        <f t="shared" si="40"/>
        <v>5.2724457241256047E-3</v>
      </c>
      <c r="AP104" s="147"/>
      <c r="AQ104" s="147"/>
      <c r="AR104" s="147"/>
      <c r="AS104" s="147"/>
      <c r="AT104" s="147"/>
      <c r="AU104" s="147"/>
      <c r="AV104" s="147"/>
      <c r="AW104" s="147"/>
      <c r="AX104" s="147"/>
      <c r="AY104" s="147"/>
      <c r="AZ104" s="1"/>
      <c r="BD104" s="1"/>
      <c r="BE104" s="4"/>
      <c r="BF104" s="4"/>
      <c r="BG104" s="4"/>
      <c r="BH104" s="1"/>
      <c r="BI104" s="1"/>
      <c r="BJ104" s="4"/>
      <c r="BK104" s="4"/>
      <c r="BL104" s="4"/>
      <c r="BM104" s="4"/>
      <c r="BN104" s="4"/>
      <c r="BO104" s="4"/>
      <c r="BP104" s="4"/>
      <c r="BQ104" s="4"/>
      <c r="BR104" s="4"/>
      <c r="BS104" s="4"/>
      <c r="BT104" s="4"/>
      <c r="BU104" s="147"/>
      <c r="BV104" s="4"/>
      <c r="BW104" s="147"/>
      <c r="BX104" s="4"/>
      <c r="BY104" s="147"/>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row>
    <row r="105" spans="1:817" s="15" customFormat="1" ht="26.1" customHeight="1" x14ac:dyDescent="0.25">
      <c r="A105" s="624"/>
      <c r="B105" s="182">
        <v>3</v>
      </c>
      <c r="C105" s="595">
        <f t="shared" si="41"/>
        <v>5.2724457241256047E-3</v>
      </c>
      <c r="D105" s="19">
        <v>2</v>
      </c>
      <c r="E105" s="253" t="s">
        <v>194</v>
      </c>
      <c r="F105" s="254" t="s">
        <v>195</v>
      </c>
      <c r="G105" s="19" t="s">
        <v>196</v>
      </c>
      <c r="H105" s="19"/>
      <c r="I105" s="19"/>
      <c r="J105" s="255"/>
      <c r="K105" s="19">
        <v>1</v>
      </c>
      <c r="L105" s="19" t="s">
        <v>27</v>
      </c>
      <c r="M105" s="19" t="s">
        <v>83</v>
      </c>
      <c r="N105" s="90"/>
      <c r="O105" s="19">
        <v>1999</v>
      </c>
      <c r="P105" s="275">
        <v>36316</v>
      </c>
      <c r="Q105" s="255">
        <v>10000</v>
      </c>
      <c r="R105" s="258"/>
      <c r="S105" s="259"/>
      <c r="T105" s="228" t="s">
        <v>197</v>
      </c>
      <c r="U105" s="260" t="s">
        <v>198</v>
      </c>
      <c r="V105" s="33"/>
      <c r="W105" s="18" t="s">
        <v>201</v>
      </c>
      <c r="X105" s="249" t="str">
        <f t="shared" si="34"/>
        <v>Au</v>
      </c>
      <c r="Y105" s="19"/>
      <c r="Z105" s="19"/>
      <c r="AA105" s="19"/>
      <c r="AB105" s="19"/>
      <c r="AC105" s="19"/>
      <c r="AD105" s="19"/>
      <c r="AE105" s="19"/>
      <c r="AF105" s="1"/>
      <c r="AG105" s="1"/>
      <c r="AH105" s="252">
        <f t="shared" si="35"/>
        <v>1.5290092599964254E-2</v>
      </c>
      <c r="AI105" s="252">
        <f t="shared" si="36"/>
        <v>0.30769230769230771</v>
      </c>
      <c r="AJ105" s="252">
        <f t="shared" si="37"/>
        <v>0.2857142857142857</v>
      </c>
      <c r="AK105" s="252">
        <f t="shared" si="42"/>
        <v>0.60869668600655769</v>
      </c>
      <c r="AL105" s="262"/>
      <c r="AM105" s="251">
        <f t="shared" si="38"/>
        <v>0</v>
      </c>
      <c r="AN105" s="251">
        <f t="shared" si="39"/>
        <v>0.60869668600655769</v>
      </c>
      <c r="AO105" s="251">
        <f t="shared" si="40"/>
        <v>0</v>
      </c>
      <c r="AP105" s="147"/>
      <c r="AQ105" s="147"/>
      <c r="AR105" s="147"/>
      <c r="AS105" s="147"/>
      <c r="AT105" s="147"/>
      <c r="AU105" s="147"/>
      <c r="AV105" s="147"/>
      <c r="AW105" s="147"/>
      <c r="AX105" s="147"/>
      <c r="AY105" s="147"/>
      <c r="AZ105" s="1"/>
      <c r="BD105" s="1"/>
      <c r="BE105" s="4"/>
      <c r="BF105" s="4"/>
      <c r="BG105" s="4"/>
      <c r="BH105" s="1"/>
      <c r="BI105" s="1"/>
      <c r="BJ105" s="4"/>
      <c r="BK105" s="4"/>
      <c r="BL105" s="4"/>
      <c r="BM105" s="4"/>
      <c r="BN105" s="4"/>
      <c r="BO105" s="4"/>
      <c r="BP105" s="4"/>
      <c r="BQ105" s="4"/>
      <c r="BR105" s="4"/>
      <c r="BS105" s="4"/>
      <c r="BT105" s="4"/>
      <c r="BU105" s="147"/>
      <c r="BV105" s="4"/>
      <c r="BW105" s="147"/>
      <c r="BX105" s="4"/>
      <c r="BY105" s="147"/>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row>
    <row r="106" spans="1:817" s="15" customFormat="1" ht="26.1" customHeight="1" x14ac:dyDescent="0.25">
      <c r="A106" s="626"/>
      <c r="B106" s="182">
        <v>2</v>
      </c>
      <c r="C106" s="595">
        <f t="shared" si="41"/>
        <v>0.60869668600655769</v>
      </c>
      <c r="D106" s="19">
        <v>2</v>
      </c>
      <c r="E106" s="253" t="s">
        <v>780</v>
      </c>
      <c r="F106" s="19" t="s">
        <v>47</v>
      </c>
      <c r="G106" s="19"/>
      <c r="H106" s="19"/>
      <c r="I106" s="19"/>
      <c r="J106" s="255"/>
      <c r="K106" s="19">
        <v>3</v>
      </c>
      <c r="L106" s="19" t="s">
        <v>38</v>
      </c>
      <c r="M106" s="19" t="s">
        <v>38</v>
      </c>
      <c r="N106" s="19" t="s">
        <v>177</v>
      </c>
      <c r="O106" s="19">
        <v>1999</v>
      </c>
      <c r="P106" s="275">
        <v>36276</v>
      </c>
      <c r="Q106" s="255">
        <v>29000</v>
      </c>
      <c r="R106" s="258">
        <v>12</v>
      </c>
      <c r="S106" s="259">
        <v>4</v>
      </c>
      <c r="T106" s="228" t="s">
        <v>199</v>
      </c>
      <c r="U106" s="260" t="s">
        <v>200</v>
      </c>
      <c r="V106" s="33"/>
      <c r="W106" s="18" t="s">
        <v>128</v>
      </c>
      <c r="X106" s="249" t="str">
        <f t="shared" si="34"/>
        <v>P</v>
      </c>
      <c r="Y106" s="19"/>
      <c r="Z106" s="19"/>
      <c r="AA106" s="19"/>
      <c r="AB106" s="19"/>
      <c r="AC106" s="19"/>
      <c r="AD106" s="19"/>
      <c r="AE106" s="19"/>
      <c r="AF106" s="1"/>
      <c r="AG106" s="1"/>
      <c r="AH106" s="252">
        <f t="shared" si="35"/>
        <v>2.6362228620628023E-2</v>
      </c>
      <c r="AI106" s="252">
        <f t="shared" si="36"/>
        <v>0</v>
      </c>
      <c r="AJ106" s="252">
        <f t="shared" si="37"/>
        <v>0</v>
      </c>
      <c r="AK106" s="252">
        <f t="shared" si="42"/>
        <v>2.6362228620628023E-2</v>
      </c>
      <c r="AL106" s="262"/>
      <c r="AM106" s="251">
        <f t="shared" si="38"/>
        <v>0</v>
      </c>
      <c r="AN106" s="251">
        <f t="shared" si="39"/>
        <v>0</v>
      </c>
      <c r="AO106" s="251">
        <f t="shared" si="40"/>
        <v>2.6362228620628023E-2</v>
      </c>
      <c r="AP106" s="147"/>
      <c r="AQ106" s="147"/>
      <c r="AR106" s="147"/>
      <c r="AS106" s="147"/>
      <c r="AT106" s="147"/>
      <c r="AU106" s="147"/>
      <c r="AV106" s="147"/>
      <c r="AW106" s="147"/>
      <c r="AX106" s="147"/>
      <c r="AY106" s="147"/>
      <c r="AZ106" s="1"/>
      <c r="BD106" s="1"/>
      <c r="BE106" s="4"/>
      <c r="BF106" s="4"/>
      <c r="BG106" s="4"/>
      <c r="BH106" s="1"/>
      <c r="BI106" s="1"/>
      <c r="BJ106" s="4"/>
      <c r="BK106" s="4"/>
      <c r="BL106" s="4"/>
      <c r="BM106" s="4"/>
      <c r="BN106" s="4"/>
      <c r="BO106" s="4"/>
      <c r="BP106" s="4"/>
      <c r="BQ106" s="4"/>
      <c r="BR106" s="4"/>
      <c r="BS106" s="4"/>
      <c r="BT106" s="4"/>
      <c r="BU106" s="147"/>
      <c r="BV106" s="4"/>
      <c r="BW106" s="147"/>
      <c r="BX106" s="4"/>
      <c r="BY106" s="147"/>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row>
    <row r="107" spans="1:817" s="15" customFormat="1" ht="26.1" customHeight="1" x14ac:dyDescent="0.25">
      <c r="A107" s="624"/>
      <c r="B107" s="182">
        <v>3</v>
      </c>
      <c r="C107" s="595">
        <f t="shared" si="41"/>
        <v>2.6362228620628023E-2</v>
      </c>
      <c r="D107" s="19">
        <v>1</v>
      </c>
      <c r="E107" s="253" t="s">
        <v>202</v>
      </c>
      <c r="F107" s="254" t="s">
        <v>26</v>
      </c>
      <c r="G107" s="19"/>
      <c r="H107" s="19"/>
      <c r="I107" s="19"/>
      <c r="J107" s="255"/>
      <c r="K107" s="19">
        <v>1</v>
      </c>
      <c r="L107" s="19" t="s">
        <v>27</v>
      </c>
      <c r="M107" s="19" t="s">
        <v>73</v>
      </c>
      <c r="N107" s="19" t="s">
        <v>177</v>
      </c>
      <c r="O107" s="19">
        <v>1998</v>
      </c>
      <c r="P107" s="275">
        <v>36160</v>
      </c>
      <c r="Q107" s="255">
        <v>50000</v>
      </c>
      <c r="R107" s="258"/>
      <c r="S107" s="259"/>
      <c r="T107" s="228" t="s">
        <v>178</v>
      </c>
      <c r="U107" s="260" t="s">
        <v>203</v>
      </c>
      <c r="V107" s="33"/>
      <c r="W107" s="18"/>
      <c r="X107" s="249" t="str">
        <f t="shared" si="34"/>
        <v>Au</v>
      </c>
      <c r="Y107" s="19"/>
      <c r="Z107" s="19"/>
      <c r="AA107" s="19"/>
      <c r="AB107" s="19"/>
      <c r="AC107" s="19"/>
      <c r="AD107" s="19"/>
      <c r="AE107" s="19"/>
      <c r="AF107" s="1"/>
      <c r="AG107" s="1"/>
      <c r="AH107" s="252">
        <f t="shared" si="35"/>
        <v>0</v>
      </c>
      <c r="AI107" s="252">
        <f t="shared" si="36"/>
        <v>0</v>
      </c>
      <c r="AJ107" s="252">
        <f t="shared" si="37"/>
        <v>0</v>
      </c>
      <c r="AK107" s="252">
        <f t="shared" si="42"/>
        <v>0</v>
      </c>
      <c r="AL107" s="262"/>
      <c r="AM107" s="251">
        <f t="shared" si="38"/>
        <v>0</v>
      </c>
      <c r="AN107" s="251">
        <f t="shared" si="39"/>
        <v>0</v>
      </c>
      <c r="AO107" s="251">
        <f t="shared" si="40"/>
        <v>0</v>
      </c>
      <c r="AP107" s="147"/>
      <c r="AQ107" s="147"/>
      <c r="AR107" s="147"/>
      <c r="AS107" s="147"/>
      <c r="AT107" s="147"/>
      <c r="AU107" s="147"/>
      <c r="AV107" s="147"/>
      <c r="AW107" s="147"/>
      <c r="AX107" s="147"/>
      <c r="AY107" s="147"/>
      <c r="AZ107" s="1"/>
      <c r="BD107" s="1"/>
      <c r="BE107" s="4"/>
      <c r="BF107" s="4"/>
      <c r="BG107" s="4"/>
      <c r="BH107" s="1"/>
      <c r="BI107" s="1"/>
      <c r="BJ107" s="4"/>
      <c r="BK107" s="4"/>
      <c r="BL107" s="4"/>
      <c r="BM107" s="4"/>
      <c r="BN107" s="4"/>
      <c r="BO107" s="4"/>
      <c r="BP107" s="4"/>
      <c r="BQ107" s="4"/>
      <c r="BR107" s="4"/>
      <c r="BS107" s="4"/>
      <c r="BT107" s="4"/>
      <c r="BU107" s="147"/>
      <c r="BV107" s="4"/>
      <c r="BW107" s="147"/>
      <c r="BX107" s="4"/>
      <c r="BY107" s="147"/>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row>
    <row r="108" spans="1:817" s="15" customFormat="1" ht="26.1" customHeight="1" x14ac:dyDescent="0.25">
      <c r="A108" s="624"/>
      <c r="B108" s="182">
        <v>3</v>
      </c>
      <c r="C108" s="595">
        <f t="shared" si="41"/>
        <v>0</v>
      </c>
      <c r="D108" s="19">
        <v>1</v>
      </c>
      <c r="E108" s="253" t="s">
        <v>204</v>
      </c>
      <c r="F108" s="254" t="s">
        <v>47</v>
      </c>
      <c r="G108" s="19"/>
      <c r="H108" s="19"/>
      <c r="I108" s="19"/>
      <c r="J108" s="255"/>
      <c r="K108" s="19">
        <v>1</v>
      </c>
      <c r="L108" s="19" t="s">
        <v>27</v>
      </c>
      <c r="M108" s="19" t="s">
        <v>73</v>
      </c>
      <c r="N108" s="90" t="s">
        <v>35</v>
      </c>
      <c r="O108" s="19">
        <v>1998</v>
      </c>
      <c r="P108" s="275">
        <v>35973</v>
      </c>
      <c r="Q108" s="255"/>
      <c r="R108" s="258"/>
      <c r="S108" s="259"/>
      <c r="T108" s="228" t="s">
        <v>192</v>
      </c>
      <c r="U108" s="260" t="s">
        <v>205</v>
      </c>
      <c r="V108" s="33"/>
      <c r="W108" s="18" t="s">
        <v>208</v>
      </c>
      <c r="X108" s="249" t="str">
        <f t="shared" si="34"/>
        <v>Pb Zn</v>
      </c>
      <c r="Y108" s="19">
        <v>161</v>
      </c>
      <c r="Z108" s="19">
        <v>0.44</v>
      </c>
      <c r="AA108" s="19"/>
      <c r="AB108" s="19">
        <v>2.5392712696151634</v>
      </c>
      <c r="AC108" s="19">
        <v>1979</v>
      </c>
      <c r="AD108" s="19"/>
      <c r="AE108" s="19" t="s">
        <v>209</v>
      </c>
      <c r="AF108" s="1"/>
      <c r="AG108" s="1"/>
      <c r="AH108" s="252">
        <f t="shared" si="35"/>
        <v>3.5852630924054112</v>
      </c>
      <c r="AI108" s="252">
        <f t="shared" si="36"/>
        <v>1.0512820512820513</v>
      </c>
      <c r="AJ108" s="252">
        <f t="shared" si="37"/>
        <v>0</v>
      </c>
      <c r="AK108" s="252">
        <f t="shared" si="42"/>
        <v>4.6365451436874627</v>
      </c>
      <c r="AL108" s="262"/>
      <c r="AM108" s="251">
        <f t="shared" si="38"/>
        <v>4.6365451436874627</v>
      </c>
      <c r="AN108" s="251">
        <f t="shared" si="39"/>
        <v>0</v>
      </c>
      <c r="AO108" s="251">
        <f t="shared" si="40"/>
        <v>0</v>
      </c>
      <c r="AP108" s="147"/>
      <c r="AQ108" s="147"/>
      <c r="AR108" s="147"/>
      <c r="AS108" s="147"/>
      <c r="AT108" s="147"/>
      <c r="AU108" s="147"/>
      <c r="AV108" s="147"/>
      <c r="AW108" s="147"/>
      <c r="AX108" s="147"/>
      <c r="AY108" s="147"/>
      <c r="AZ108" s="180"/>
      <c r="BD108" s="1"/>
      <c r="BE108" s="4"/>
      <c r="BF108" s="4"/>
      <c r="BG108" s="4"/>
      <c r="BH108" s="1"/>
      <c r="BI108" s="1"/>
      <c r="BJ108" s="4"/>
      <c r="BK108" s="4"/>
      <c r="BL108" s="4"/>
      <c r="BM108" s="4"/>
      <c r="BN108" s="4"/>
      <c r="BO108" s="4"/>
      <c r="BP108" s="4"/>
      <c r="BQ108" s="4"/>
      <c r="BR108" s="4"/>
      <c r="BS108" s="4"/>
      <c r="BT108" s="4"/>
      <c r="BU108" s="147"/>
      <c r="BV108" s="4"/>
      <c r="BW108" s="147"/>
      <c r="BX108" s="4"/>
      <c r="BY108" s="147"/>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row>
    <row r="109" spans="1:817" s="1" customFormat="1" ht="26.1" customHeight="1" x14ac:dyDescent="0.25">
      <c r="A109" s="629"/>
      <c r="B109" s="182">
        <v>1</v>
      </c>
      <c r="C109" s="595">
        <f t="shared" si="41"/>
        <v>4.6365451436874627</v>
      </c>
      <c r="D109" s="19">
        <v>1</v>
      </c>
      <c r="E109" s="253" t="s">
        <v>206</v>
      </c>
      <c r="F109" s="254" t="s">
        <v>90</v>
      </c>
      <c r="G109" s="19" t="s">
        <v>145</v>
      </c>
      <c r="H109" s="19" t="s">
        <v>207</v>
      </c>
      <c r="I109" s="19">
        <v>27</v>
      </c>
      <c r="J109" s="255">
        <v>15000000</v>
      </c>
      <c r="K109" s="19">
        <v>1</v>
      </c>
      <c r="L109" s="19" t="s">
        <v>27</v>
      </c>
      <c r="M109" s="19" t="s">
        <v>61</v>
      </c>
      <c r="N109" s="19">
        <v>209</v>
      </c>
      <c r="O109" s="19">
        <v>1998</v>
      </c>
      <c r="P109" s="275">
        <v>35910</v>
      </c>
      <c r="Q109" s="255">
        <v>6800000</v>
      </c>
      <c r="R109" s="258">
        <v>41</v>
      </c>
      <c r="S109" s="259"/>
      <c r="T109" s="228" t="s">
        <v>187</v>
      </c>
      <c r="U109" s="260" t="s">
        <v>794</v>
      </c>
      <c r="V109" s="33"/>
      <c r="W109" s="378" t="s">
        <v>128</v>
      </c>
      <c r="X109" s="249" t="str">
        <f t="shared" si="34"/>
        <v>P</v>
      </c>
      <c r="Y109" s="293"/>
      <c r="Z109" s="293"/>
      <c r="AA109" s="293"/>
      <c r="AB109" s="293"/>
      <c r="AC109" s="293"/>
      <c r="AD109" s="293"/>
      <c r="AE109" s="293"/>
      <c r="AF109" s="17"/>
      <c r="AG109" s="180"/>
      <c r="AH109" s="252">
        <f t="shared" si="35"/>
        <v>0.10544891448251209</v>
      </c>
      <c r="AI109" s="252">
        <f t="shared" si="36"/>
        <v>0</v>
      </c>
      <c r="AJ109" s="252">
        <f t="shared" si="37"/>
        <v>0</v>
      </c>
      <c r="AK109" s="252">
        <f t="shared" si="42"/>
        <v>0.10544891448251209</v>
      </c>
      <c r="AL109" s="262"/>
      <c r="AM109" s="251">
        <f t="shared" si="38"/>
        <v>0</v>
      </c>
      <c r="AN109" s="251">
        <f t="shared" si="39"/>
        <v>0.10544891448251209</v>
      </c>
      <c r="AO109" s="251">
        <f t="shared" si="40"/>
        <v>0</v>
      </c>
      <c r="AP109" s="147"/>
      <c r="AQ109" s="147"/>
      <c r="AR109" s="147"/>
      <c r="AS109" s="147"/>
      <c r="AT109" s="147"/>
      <c r="AU109" s="147"/>
      <c r="AV109" s="147"/>
      <c r="AW109" s="147"/>
      <c r="AX109" s="147"/>
      <c r="AY109" s="147"/>
      <c r="BD109" s="180"/>
      <c r="BE109" s="4"/>
      <c r="BF109" s="4"/>
      <c r="BG109" s="4"/>
      <c r="BH109" s="180"/>
      <c r="BI109" s="180"/>
      <c r="BJ109" s="4"/>
      <c r="BK109" s="4"/>
      <c r="BL109" s="4"/>
      <c r="BM109" s="4"/>
      <c r="BN109" s="4"/>
      <c r="BO109" s="4"/>
      <c r="BP109" s="4"/>
      <c r="BQ109" s="4"/>
      <c r="BR109" s="4"/>
      <c r="BS109" s="4"/>
      <c r="BT109" s="4"/>
      <c r="BU109" s="147"/>
      <c r="BV109" s="4"/>
      <c r="BW109" s="147"/>
      <c r="BX109" s="4"/>
      <c r="BY109" s="147"/>
    </row>
    <row r="110" spans="1:817" s="1" customFormat="1" ht="26.1" customHeight="1" x14ac:dyDescent="0.25">
      <c r="A110" s="626"/>
      <c r="B110" s="182">
        <v>2</v>
      </c>
      <c r="C110" s="595">
        <f t="shared" si="41"/>
        <v>0.10544891448251209</v>
      </c>
      <c r="D110" s="19">
        <v>1</v>
      </c>
      <c r="E110" s="253" t="s">
        <v>210</v>
      </c>
      <c r="F110" s="254" t="s">
        <v>26</v>
      </c>
      <c r="G110" s="19"/>
      <c r="H110" s="19"/>
      <c r="I110" s="19"/>
      <c r="J110" s="255"/>
      <c r="K110" s="19">
        <v>1</v>
      </c>
      <c r="L110" s="19" t="s">
        <v>27</v>
      </c>
      <c r="M110" s="19" t="s">
        <v>83</v>
      </c>
      <c r="N110" s="90" t="s">
        <v>35</v>
      </c>
      <c r="O110" s="19">
        <v>1997</v>
      </c>
      <c r="P110" s="275">
        <v>35771</v>
      </c>
      <c r="Q110" s="255">
        <v>200000</v>
      </c>
      <c r="R110" s="258"/>
      <c r="S110" s="259"/>
      <c r="T110" s="228" t="s">
        <v>211</v>
      </c>
      <c r="U110" s="260" t="s">
        <v>736</v>
      </c>
      <c r="V110" s="33"/>
      <c r="W110" s="18"/>
      <c r="X110" s="249" t="str">
        <f t="shared" si="34"/>
        <v>Au</v>
      </c>
      <c r="Y110" s="19"/>
      <c r="Z110" s="19"/>
      <c r="AA110" s="19"/>
      <c r="AB110" s="19"/>
      <c r="AC110" s="19"/>
      <c r="AD110" s="19"/>
      <c r="AE110" s="19"/>
      <c r="AH110" s="252">
        <f t="shared" si="35"/>
        <v>0</v>
      </c>
      <c r="AI110" s="252">
        <f t="shared" si="36"/>
        <v>0</v>
      </c>
      <c r="AJ110" s="252">
        <f t="shared" si="37"/>
        <v>0</v>
      </c>
      <c r="AK110" s="252">
        <f t="shared" si="42"/>
        <v>0</v>
      </c>
      <c r="AL110" s="262"/>
      <c r="AM110" s="251">
        <f t="shared" si="38"/>
        <v>0</v>
      </c>
      <c r="AN110" s="251">
        <f t="shared" si="39"/>
        <v>0</v>
      </c>
      <c r="AO110" s="251">
        <f t="shared" si="40"/>
        <v>0</v>
      </c>
      <c r="AP110" s="147"/>
      <c r="AQ110" s="147"/>
      <c r="AR110" s="147"/>
      <c r="AS110" s="147"/>
      <c r="AT110" s="147"/>
      <c r="AU110" s="147"/>
      <c r="AV110" s="147"/>
      <c r="AW110" s="147"/>
      <c r="AX110" s="147"/>
      <c r="AY110" s="147"/>
      <c r="AZ110" s="180"/>
      <c r="BE110" s="4"/>
      <c r="BF110" s="4"/>
      <c r="BG110" s="4"/>
      <c r="BJ110" s="4"/>
      <c r="BK110" s="4"/>
      <c r="BL110" s="4"/>
      <c r="BM110" s="4"/>
      <c r="BN110" s="4"/>
      <c r="BO110" s="4"/>
      <c r="BP110" s="4"/>
      <c r="BQ110" s="4"/>
      <c r="BR110" s="4"/>
      <c r="BS110" s="4"/>
      <c r="BT110" s="4"/>
      <c r="BU110" s="147"/>
      <c r="BV110" s="4"/>
      <c r="BW110" s="147"/>
      <c r="BX110" s="4"/>
      <c r="BY110" s="147"/>
    </row>
    <row r="111" spans="1:817" s="1" customFormat="1" ht="26.1" customHeight="1" x14ac:dyDescent="0.25">
      <c r="A111" s="624"/>
      <c r="B111" s="182">
        <v>3</v>
      </c>
      <c r="C111" s="595"/>
      <c r="D111" s="19">
        <v>1</v>
      </c>
      <c r="E111" s="253" t="s">
        <v>204</v>
      </c>
      <c r="F111" s="254" t="s">
        <v>47</v>
      </c>
      <c r="G111" s="19"/>
      <c r="H111" s="19"/>
      <c r="I111" s="19"/>
      <c r="J111" s="255"/>
      <c r="K111" s="19">
        <v>1</v>
      </c>
      <c r="L111" s="19" t="s">
        <v>27</v>
      </c>
      <c r="M111" s="19" t="s">
        <v>73</v>
      </c>
      <c r="N111" s="90" t="s">
        <v>35</v>
      </c>
      <c r="O111" s="19">
        <v>1997</v>
      </c>
      <c r="P111" s="275">
        <v>35740</v>
      </c>
      <c r="Q111" s="255"/>
      <c r="R111" s="258"/>
      <c r="S111" s="259"/>
      <c r="T111" s="228" t="s">
        <v>192</v>
      </c>
      <c r="U111" s="260" t="s">
        <v>212</v>
      </c>
      <c r="V111" s="33"/>
      <c r="W111" s="378" t="s">
        <v>56</v>
      </c>
      <c r="X111" s="249" t="str">
        <f t="shared" si="34"/>
        <v>Cu</v>
      </c>
      <c r="Y111" s="293"/>
      <c r="Z111" s="293"/>
      <c r="AA111" s="293"/>
      <c r="AB111" s="293"/>
      <c r="AC111" s="293"/>
      <c r="AD111" s="293"/>
      <c r="AE111" s="293"/>
      <c r="AF111" s="17"/>
      <c r="AG111" s="180"/>
      <c r="AH111" s="252">
        <f t="shared" si="35"/>
        <v>0.1212662516548889</v>
      </c>
      <c r="AI111" s="252">
        <f t="shared" si="36"/>
        <v>0</v>
      </c>
      <c r="AJ111" s="252">
        <f t="shared" si="37"/>
        <v>0</v>
      </c>
      <c r="AK111" s="252">
        <f t="shared" si="42"/>
        <v>0.1212662516548889</v>
      </c>
      <c r="AL111" s="262"/>
      <c r="AM111" s="251">
        <f t="shared" si="38"/>
        <v>0</v>
      </c>
      <c r="AN111" s="251">
        <f t="shared" si="39"/>
        <v>0.1212662516548889</v>
      </c>
      <c r="AO111" s="251">
        <f t="shared" si="40"/>
        <v>0</v>
      </c>
      <c r="AP111" s="147"/>
      <c r="AQ111" s="147"/>
      <c r="AR111" s="147"/>
      <c r="AS111" s="147"/>
      <c r="AT111" s="147"/>
      <c r="AU111" s="147"/>
      <c r="AV111" s="147"/>
      <c r="AW111" s="147"/>
      <c r="AX111" s="147"/>
      <c r="AY111" s="147"/>
      <c r="BE111" s="4"/>
      <c r="BF111" s="4"/>
      <c r="BG111" s="4"/>
      <c r="BJ111" s="4"/>
      <c r="BK111" s="4"/>
      <c r="BL111" s="4"/>
      <c r="BM111" s="4"/>
      <c r="BN111" s="4"/>
      <c r="BO111" s="4"/>
      <c r="BP111" s="4"/>
      <c r="BQ111" s="4"/>
      <c r="BR111" s="4"/>
      <c r="BS111" s="4"/>
      <c r="BT111" s="4"/>
      <c r="BU111" s="147"/>
      <c r="BV111" s="4"/>
      <c r="BW111" s="147"/>
      <c r="BX111" s="4"/>
      <c r="BY111" s="147"/>
      <c r="BZ111" s="180"/>
      <c r="CA111" s="180"/>
      <c r="CB111" s="180"/>
      <c r="CC111" s="180"/>
      <c r="CD111" s="180"/>
      <c r="CE111" s="180"/>
      <c r="CF111" s="180"/>
      <c r="CG111" s="180"/>
      <c r="CH111" s="180"/>
      <c r="CI111" s="180"/>
      <c r="CJ111" s="180"/>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0"/>
      <c r="DF111" s="180"/>
      <c r="DG111" s="180"/>
      <c r="DH111" s="180"/>
      <c r="DI111" s="180"/>
      <c r="DJ111" s="180"/>
      <c r="DK111" s="180"/>
      <c r="DL111" s="180"/>
      <c r="DM111" s="180"/>
      <c r="DN111" s="180"/>
      <c r="DO111" s="180"/>
      <c r="DP111" s="180"/>
      <c r="DQ111" s="180"/>
      <c r="DR111" s="180"/>
      <c r="DS111" s="180"/>
      <c r="DT111" s="180"/>
      <c r="DU111" s="180"/>
      <c r="DV111" s="180"/>
      <c r="DW111" s="180"/>
      <c r="DX111" s="180"/>
      <c r="DY111" s="180"/>
      <c r="DZ111" s="180"/>
      <c r="EA111" s="180"/>
      <c r="EB111" s="180"/>
      <c r="EC111" s="180"/>
      <c r="ED111" s="180"/>
      <c r="EE111" s="180"/>
      <c r="EF111" s="180"/>
      <c r="EG111" s="180"/>
      <c r="EH111" s="180"/>
      <c r="EI111" s="180"/>
      <c r="EJ111" s="180"/>
      <c r="EK111" s="180"/>
      <c r="EL111" s="180"/>
      <c r="EM111" s="180"/>
      <c r="EN111" s="180"/>
      <c r="EO111" s="180"/>
      <c r="EP111" s="180"/>
      <c r="EQ111" s="180"/>
      <c r="ER111" s="180"/>
      <c r="ES111" s="180"/>
      <c r="ET111" s="180"/>
      <c r="EU111" s="180"/>
      <c r="EV111" s="180"/>
      <c r="EW111" s="180"/>
      <c r="EX111" s="180"/>
      <c r="EY111" s="180"/>
      <c r="EZ111" s="180"/>
      <c r="FA111" s="180"/>
      <c r="FB111" s="180"/>
      <c r="FC111" s="180"/>
      <c r="FD111" s="180"/>
      <c r="FE111" s="180"/>
      <c r="FF111" s="180"/>
      <c r="FG111" s="180"/>
      <c r="FH111" s="180"/>
      <c r="FI111" s="180"/>
      <c r="FJ111" s="180"/>
      <c r="FK111" s="180"/>
      <c r="FL111" s="180"/>
      <c r="FM111" s="180"/>
      <c r="FN111" s="180"/>
      <c r="FO111" s="180"/>
      <c r="FP111" s="180"/>
      <c r="FQ111" s="180"/>
      <c r="FR111" s="180"/>
      <c r="FS111" s="180"/>
      <c r="FT111" s="180"/>
      <c r="FU111" s="180"/>
      <c r="FV111" s="180"/>
      <c r="FW111" s="180"/>
      <c r="FX111" s="180"/>
      <c r="FY111" s="180"/>
      <c r="FZ111" s="180"/>
      <c r="GA111" s="180"/>
      <c r="GB111" s="180"/>
      <c r="GC111" s="180"/>
      <c r="GD111" s="180"/>
      <c r="GE111" s="180"/>
      <c r="GF111" s="180"/>
      <c r="GG111" s="180"/>
      <c r="GH111" s="180"/>
      <c r="GI111" s="180"/>
      <c r="GJ111" s="180"/>
      <c r="GK111" s="180"/>
      <c r="GL111" s="180"/>
      <c r="GM111" s="180"/>
      <c r="GN111" s="180"/>
      <c r="GO111" s="180"/>
      <c r="GP111" s="180"/>
      <c r="GQ111" s="180"/>
      <c r="GR111" s="180"/>
      <c r="GS111" s="180"/>
      <c r="GT111" s="180"/>
      <c r="GU111" s="180"/>
      <c r="GV111" s="180"/>
      <c r="GW111" s="180"/>
      <c r="GX111" s="180"/>
      <c r="GY111" s="180"/>
      <c r="GZ111" s="180"/>
      <c r="HA111" s="180"/>
      <c r="HB111" s="180"/>
      <c r="HC111" s="180"/>
      <c r="HD111" s="180"/>
      <c r="HE111" s="180"/>
      <c r="HF111" s="180"/>
      <c r="HG111" s="180"/>
      <c r="HH111" s="180"/>
      <c r="HI111" s="180"/>
      <c r="HJ111" s="180"/>
      <c r="HK111" s="180"/>
      <c r="HL111" s="180"/>
      <c r="HM111" s="180"/>
      <c r="HN111" s="180"/>
      <c r="HO111" s="180"/>
      <c r="HP111" s="180"/>
      <c r="HQ111" s="180"/>
      <c r="HR111" s="180"/>
      <c r="HS111" s="180"/>
      <c r="HT111" s="180"/>
      <c r="HU111" s="180"/>
      <c r="HV111" s="180"/>
      <c r="HW111" s="180"/>
      <c r="HX111" s="180"/>
      <c r="HY111" s="180"/>
      <c r="HZ111" s="180"/>
      <c r="IA111" s="180"/>
      <c r="IB111" s="180"/>
      <c r="IC111" s="180"/>
      <c r="ID111" s="180"/>
      <c r="IE111" s="180"/>
      <c r="IF111" s="180"/>
      <c r="IG111" s="180"/>
      <c r="IH111" s="180"/>
      <c r="II111" s="180"/>
      <c r="IJ111" s="180"/>
      <c r="IK111" s="180"/>
      <c r="IL111" s="180"/>
      <c r="IM111" s="180"/>
      <c r="IN111" s="180"/>
      <c r="IO111" s="180"/>
      <c r="IP111" s="180"/>
      <c r="IQ111" s="180"/>
      <c r="IR111" s="180"/>
      <c r="IS111" s="180"/>
      <c r="IT111" s="180"/>
      <c r="IU111" s="180"/>
      <c r="IV111" s="180"/>
      <c r="IW111" s="180"/>
      <c r="IX111" s="180"/>
      <c r="IY111" s="180"/>
      <c r="IZ111" s="180"/>
      <c r="JA111" s="180"/>
      <c r="JB111" s="180"/>
      <c r="JC111" s="180"/>
      <c r="JD111" s="180"/>
      <c r="JE111" s="180"/>
      <c r="JF111" s="180"/>
      <c r="JG111" s="180"/>
      <c r="JH111" s="180"/>
      <c r="JI111" s="180"/>
      <c r="JJ111" s="180"/>
      <c r="JK111" s="180"/>
      <c r="JL111" s="180"/>
      <c r="JM111" s="180"/>
      <c r="JN111" s="180"/>
      <c r="JO111" s="180"/>
      <c r="JP111" s="180"/>
      <c r="JQ111" s="180"/>
      <c r="JR111" s="180"/>
      <c r="JS111" s="180"/>
      <c r="JT111" s="180"/>
      <c r="JU111" s="180"/>
      <c r="JV111" s="180"/>
      <c r="JW111" s="180"/>
      <c r="JX111" s="180"/>
      <c r="JY111" s="180"/>
      <c r="JZ111" s="180"/>
      <c r="KA111" s="180"/>
      <c r="KB111" s="180"/>
      <c r="KC111" s="180"/>
      <c r="KD111" s="180"/>
      <c r="KE111" s="180"/>
      <c r="KF111" s="180"/>
      <c r="KG111" s="180"/>
      <c r="KH111" s="180"/>
      <c r="KI111" s="180"/>
      <c r="KJ111" s="180"/>
      <c r="KK111" s="180"/>
      <c r="KL111" s="180"/>
      <c r="KM111" s="180"/>
      <c r="KN111" s="180"/>
      <c r="KO111" s="180"/>
      <c r="KP111" s="180"/>
      <c r="KQ111" s="180"/>
      <c r="KR111" s="180"/>
      <c r="KS111" s="180"/>
      <c r="KT111" s="180"/>
      <c r="KU111" s="180"/>
      <c r="KV111" s="180"/>
      <c r="KW111" s="180"/>
      <c r="KX111" s="180"/>
      <c r="KY111" s="180"/>
      <c r="KZ111" s="180"/>
      <c r="LA111" s="180"/>
      <c r="LB111" s="180"/>
      <c r="LC111" s="180"/>
      <c r="LD111" s="180"/>
      <c r="LE111" s="180"/>
      <c r="LF111" s="180"/>
      <c r="LG111" s="180"/>
      <c r="LH111" s="180"/>
      <c r="LI111" s="180"/>
      <c r="LJ111" s="180"/>
      <c r="LK111" s="180"/>
      <c r="LL111" s="180"/>
      <c r="LM111" s="180"/>
      <c r="LN111" s="180"/>
      <c r="LO111" s="180"/>
      <c r="LP111" s="180"/>
      <c r="LQ111" s="180"/>
      <c r="LR111" s="180"/>
      <c r="LS111" s="180"/>
      <c r="LT111" s="180"/>
      <c r="LU111" s="180"/>
      <c r="LV111" s="180"/>
      <c r="LW111" s="180"/>
      <c r="LX111" s="180"/>
      <c r="LY111" s="180"/>
      <c r="LZ111" s="180"/>
      <c r="MA111" s="180"/>
      <c r="MB111" s="180"/>
      <c r="MC111" s="180"/>
      <c r="MD111" s="180"/>
      <c r="ME111" s="180"/>
      <c r="MF111" s="180"/>
      <c r="MG111" s="180"/>
      <c r="MH111" s="180"/>
      <c r="MI111" s="180"/>
      <c r="MJ111" s="180"/>
      <c r="MK111" s="180"/>
      <c r="ML111" s="180"/>
      <c r="MM111" s="180"/>
      <c r="MN111" s="180"/>
      <c r="MO111" s="180"/>
      <c r="MP111" s="180"/>
      <c r="MQ111" s="180"/>
      <c r="MR111" s="180"/>
      <c r="MS111" s="180"/>
      <c r="MT111" s="180"/>
      <c r="MU111" s="180"/>
      <c r="MV111" s="180"/>
      <c r="MW111" s="180"/>
      <c r="MX111" s="180"/>
      <c r="MY111" s="180"/>
      <c r="MZ111" s="180"/>
      <c r="NA111" s="180"/>
      <c r="NB111" s="180"/>
      <c r="NC111" s="180"/>
      <c r="ND111" s="180"/>
      <c r="NE111" s="180"/>
      <c r="NF111" s="180"/>
      <c r="NG111" s="180"/>
      <c r="NH111" s="180"/>
      <c r="NI111" s="180"/>
      <c r="NJ111" s="180"/>
      <c r="NK111" s="180"/>
      <c r="NL111" s="180"/>
      <c r="NM111" s="180"/>
      <c r="NN111" s="180"/>
      <c r="NO111" s="180"/>
      <c r="NP111" s="180"/>
      <c r="NQ111" s="180"/>
      <c r="NR111" s="180"/>
      <c r="NS111" s="180"/>
      <c r="NT111" s="180"/>
      <c r="NU111" s="180"/>
      <c r="NV111" s="180"/>
      <c r="NW111" s="180"/>
      <c r="NX111" s="180"/>
      <c r="NY111" s="180"/>
      <c r="NZ111" s="180"/>
      <c r="OA111" s="180"/>
      <c r="OB111" s="180"/>
      <c r="OC111" s="180"/>
      <c r="OD111" s="180"/>
      <c r="OE111" s="180"/>
      <c r="OF111" s="180"/>
      <c r="OG111" s="180"/>
      <c r="OH111" s="180"/>
      <c r="OI111" s="180"/>
      <c r="OJ111" s="180"/>
      <c r="OK111" s="180"/>
      <c r="OL111" s="180"/>
      <c r="OM111" s="180"/>
      <c r="ON111" s="180"/>
      <c r="OO111" s="180"/>
      <c r="OP111" s="180"/>
      <c r="OQ111" s="180"/>
      <c r="OR111" s="180"/>
      <c r="OS111" s="180"/>
      <c r="OT111" s="180"/>
      <c r="OU111" s="180"/>
      <c r="OV111" s="180"/>
      <c r="OW111" s="180"/>
      <c r="OX111" s="180"/>
      <c r="OY111" s="180"/>
      <c r="OZ111" s="180"/>
      <c r="PA111" s="180"/>
      <c r="PB111" s="180"/>
      <c r="PC111" s="180"/>
      <c r="PD111" s="180"/>
      <c r="PE111" s="180"/>
      <c r="PF111" s="180"/>
      <c r="PG111" s="180"/>
      <c r="PH111" s="180"/>
      <c r="PI111" s="180"/>
      <c r="PJ111" s="180"/>
      <c r="PK111" s="180"/>
      <c r="PL111" s="180"/>
      <c r="PM111" s="180"/>
      <c r="PN111" s="180"/>
      <c r="PO111" s="180"/>
      <c r="PP111" s="180"/>
      <c r="PQ111" s="180"/>
      <c r="PR111" s="180"/>
      <c r="PS111" s="180"/>
      <c r="PT111" s="180"/>
      <c r="PU111" s="180"/>
      <c r="PV111" s="180"/>
      <c r="PW111" s="180"/>
      <c r="PX111" s="180"/>
      <c r="PY111" s="180"/>
      <c r="PZ111" s="180"/>
      <c r="QA111" s="180"/>
      <c r="QB111" s="180"/>
      <c r="QC111" s="180"/>
      <c r="QD111" s="180"/>
      <c r="QE111" s="180"/>
      <c r="QF111" s="180"/>
      <c r="QG111" s="180"/>
      <c r="QH111" s="180"/>
      <c r="QI111" s="180"/>
      <c r="QJ111" s="180"/>
      <c r="QK111" s="180"/>
      <c r="QL111" s="180"/>
      <c r="QM111" s="180"/>
      <c r="QN111" s="180"/>
      <c r="QO111" s="180"/>
      <c r="QP111" s="180"/>
      <c r="QQ111" s="180"/>
      <c r="QR111" s="180"/>
      <c r="QS111" s="180"/>
      <c r="QT111" s="180"/>
      <c r="QU111" s="180"/>
      <c r="QV111" s="180"/>
      <c r="QW111" s="180"/>
      <c r="QX111" s="180"/>
      <c r="QY111" s="180"/>
      <c r="QZ111" s="180"/>
      <c r="RA111" s="180"/>
      <c r="RB111" s="180"/>
      <c r="RC111" s="180"/>
      <c r="RD111" s="180"/>
      <c r="RE111" s="180"/>
      <c r="RF111" s="180"/>
      <c r="RG111" s="180"/>
      <c r="RH111" s="180"/>
      <c r="RI111" s="180"/>
      <c r="RJ111" s="180"/>
      <c r="RK111" s="180"/>
      <c r="RL111" s="180"/>
      <c r="RM111" s="180"/>
      <c r="RN111" s="180"/>
      <c r="RO111" s="180"/>
      <c r="RP111" s="180"/>
      <c r="RQ111" s="180"/>
      <c r="RR111" s="180"/>
      <c r="RS111" s="180"/>
      <c r="RT111" s="180"/>
      <c r="RU111" s="180"/>
      <c r="RV111" s="180"/>
      <c r="RW111" s="180"/>
      <c r="RX111" s="180"/>
      <c r="RY111" s="180"/>
      <c r="RZ111" s="180"/>
      <c r="SA111" s="180"/>
      <c r="SB111" s="180"/>
      <c r="SC111" s="180"/>
      <c r="SD111" s="180"/>
      <c r="SE111" s="180"/>
      <c r="SF111" s="180"/>
      <c r="SG111" s="180"/>
      <c r="SH111" s="180"/>
      <c r="SI111" s="180"/>
      <c r="SJ111" s="180"/>
      <c r="SK111" s="180"/>
      <c r="SL111" s="180"/>
      <c r="SM111" s="180"/>
      <c r="SN111" s="180"/>
      <c r="SO111" s="180"/>
      <c r="SP111" s="180"/>
      <c r="SQ111" s="180"/>
      <c r="SR111" s="180"/>
      <c r="SS111" s="180"/>
      <c r="ST111" s="180"/>
      <c r="SU111" s="180"/>
      <c r="SV111" s="180"/>
      <c r="SW111" s="180"/>
      <c r="SX111" s="180"/>
      <c r="SY111" s="180"/>
      <c r="SZ111" s="180"/>
      <c r="TA111" s="180"/>
      <c r="TB111" s="180"/>
      <c r="TC111" s="180"/>
      <c r="TD111" s="180"/>
      <c r="TE111" s="180"/>
      <c r="TF111" s="180"/>
      <c r="TG111" s="180"/>
      <c r="TH111" s="180"/>
      <c r="TI111" s="180"/>
      <c r="TJ111" s="180"/>
      <c r="TK111" s="180"/>
      <c r="TL111" s="180"/>
      <c r="TM111" s="180"/>
      <c r="TN111" s="180"/>
      <c r="TO111" s="180"/>
      <c r="TP111" s="180"/>
      <c r="TQ111" s="180"/>
      <c r="TR111" s="180"/>
      <c r="TS111" s="180"/>
      <c r="TT111" s="180"/>
      <c r="TU111" s="180"/>
      <c r="TV111" s="180"/>
      <c r="TW111" s="180"/>
      <c r="TX111" s="180"/>
      <c r="TY111" s="180"/>
      <c r="TZ111" s="180"/>
      <c r="UA111" s="180"/>
      <c r="UB111" s="180"/>
      <c r="UC111" s="180"/>
      <c r="UD111" s="180"/>
      <c r="UE111" s="180"/>
      <c r="UF111" s="180"/>
      <c r="UG111" s="180"/>
      <c r="UH111" s="180"/>
      <c r="UI111" s="180"/>
      <c r="UJ111" s="180"/>
      <c r="UK111" s="180"/>
      <c r="UL111" s="180"/>
      <c r="UM111" s="180"/>
      <c r="UN111" s="180"/>
      <c r="UO111" s="180"/>
      <c r="UP111" s="180"/>
      <c r="UQ111" s="180"/>
      <c r="UR111" s="180"/>
      <c r="US111" s="180"/>
      <c r="UT111" s="180"/>
      <c r="UU111" s="180"/>
      <c r="UV111" s="180"/>
      <c r="UW111" s="180"/>
      <c r="UX111" s="180"/>
      <c r="UY111" s="180"/>
      <c r="UZ111" s="180"/>
      <c r="VA111" s="180"/>
      <c r="VB111" s="180"/>
      <c r="VC111" s="180"/>
      <c r="VD111" s="180"/>
      <c r="VE111" s="180"/>
      <c r="VF111" s="180"/>
      <c r="VG111" s="180"/>
      <c r="VH111" s="180"/>
      <c r="VI111" s="180"/>
      <c r="VJ111" s="180"/>
      <c r="VK111" s="180"/>
      <c r="VL111" s="180"/>
      <c r="VM111" s="180"/>
      <c r="VN111" s="180"/>
      <c r="VO111" s="180"/>
      <c r="VP111" s="180"/>
      <c r="VQ111" s="180"/>
      <c r="VR111" s="180"/>
      <c r="VS111" s="180"/>
      <c r="VT111" s="180"/>
      <c r="VU111" s="180"/>
      <c r="VV111" s="180"/>
      <c r="VW111" s="180"/>
      <c r="VX111" s="180"/>
      <c r="VY111" s="180"/>
      <c r="VZ111" s="180"/>
      <c r="WA111" s="180"/>
      <c r="WB111" s="180"/>
      <c r="WC111" s="180"/>
      <c r="WD111" s="180"/>
      <c r="WE111" s="180"/>
      <c r="WF111" s="180"/>
      <c r="WG111" s="180"/>
      <c r="WH111" s="180"/>
      <c r="WI111" s="180"/>
      <c r="WJ111" s="180"/>
      <c r="WK111" s="180"/>
      <c r="WL111" s="180"/>
      <c r="WM111" s="180"/>
      <c r="WN111" s="180"/>
      <c r="WO111" s="180"/>
      <c r="WP111" s="180"/>
      <c r="WQ111" s="180"/>
      <c r="WR111" s="180"/>
      <c r="WS111" s="180"/>
      <c r="WT111" s="180"/>
      <c r="WU111" s="180"/>
      <c r="WV111" s="180"/>
      <c r="WW111" s="180"/>
      <c r="WX111" s="180"/>
      <c r="WY111" s="180"/>
      <c r="WZ111" s="180"/>
      <c r="XA111" s="180"/>
      <c r="XB111" s="180"/>
      <c r="XC111" s="180"/>
      <c r="XD111" s="180"/>
      <c r="XE111" s="180"/>
      <c r="XF111" s="180"/>
      <c r="XG111" s="180"/>
      <c r="XH111" s="180"/>
      <c r="XI111" s="180"/>
      <c r="XJ111" s="180"/>
      <c r="XK111" s="180"/>
      <c r="XL111" s="180"/>
      <c r="XM111" s="180"/>
      <c r="XN111" s="180"/>
      <c r="XO111" s="180"/>
      <c r="XP111" s="180"/>
      <c r="XQ111" s="180"/>
      <c r="XR111" s="180"/>
      <c r="XS111" s="180"/>
      <c r="XT111" s="180"/>
      <c r="XU111" s="180"/>
      <c r="XV111" s="180"/>
      <c r="XW111" s="180"/>
      <c r="XX111" s="180"/>
      <c r="XY111" s="180"/>
      <c r="XZ111" s="180"/>
      <c r="YA111" s="180"/>
      <c r="YB111" s="180"/>
      <c r="YC111" s="180"/>
      <c r="YD111" s="180"/>
      <c r="YE111" s="180"/>
      <c r="YF111" s="180"/>
      <c r="YG111" s="180"/>
      <c r="YH111" s="180"/>
      <c r="YI111" s="180"/>
      <c r="YJ111" s="180"/>
      <c r="YK111" s="180"/>
      <c r="YL111" s="180"/>
      <c r="YM111" s="180"/>
      <c r="YN111" s="180"/>
      <c r="YO111" s="180"/>
      <c r="YP111" s="180"/>
      <c r="YQ111" s="180"/>
      <c r="YR111" s="180"/>
      <c r="YS111" s="180"/>
      <c r="YT111" s="180"/>
      <c r="YU111" s="180"/>
      <c r="YV111" s="180"/>
      <c r="YW111" s="180"/>
      <c r="YX111" s="180"/>
      <c r="YY111" s="180"/>
      <c r="YZ111" s="180"/>
      <c r="ZA111" s="180"/>
      <c r="ZB111" s="180"/>
      <c r="ZC111" s="180"/>
      <c r="ZD111" s="180"/>
      <c r="ZE111" s="180"/>
      <c r="ZF111" s="180"/>
      <c r="ZG111" s="180"/>
      <c r="ZH111" s="180"/>
      <c r="ZI111" s="180"/>
      <c r="ZJ111" s="180"/>
      <c r="ZK111" s="180"/>
      <c r="ZL111" s="180"/>
      <c r="ZM111" s="180"/>
      <c r="ZN111" s="180"/>
      <c r="ZO111" s="180"/>
      <c r="ZP111" s="180"/>
      <c r="ZQ111" s="180"/>
      <c r="ZR111" s="180"/>
      <c r="ZS111" s="180"/>
      <c r="ZT111" s="180"/>
      <c r="ZU111" s="180"/>
      <c r="ZV111" s="180"/>
      <c r="ZW111" s="180"/>
      <c r="ZX111" s="180"/>
      <c r="ZY111" s="180"/>
      <c r="ZZ111" s="180"/>
      <c r="AAA111" s="180"/>
      <c r="AAB111" s="180"/>
      <c r="AAC111" s="180"/>
      <c r="AAD111" s="180"/>
      <c r="AAE111" s="180"/>
      <c r="AAF111" s="180"/>
      <c r="AAG111" s="180"/>
      <c r="AAH111" s="180"/>
      <c r="AAI111" s="180"/>
      <c r="AAJ111" s="180"/>
      <c r="AAK111" s="180"/>
      <c r="AAL111" s="180"/>
      <c r="AAM111" s="180"/>
      <c r="AAN111" s="180"/>
      <c r="AAO111" s="180"/>
      <c r="AAP111" s="180"/>
      <c r="AAQ111" s="180"/>
      <c r="AAR111" s="180"/>
      <c r="AAS111" s="180"/>
      <c r="AAT111" s="180"/>
      <c r="AAU111" s="180"/>
      <c r="AAV111" s="180"/>
      <c r="AAW111" s="180"/>
      <c r="AAX111" s="180"/>
      <c r="AAY111" s="180"/>
      <c r="AAZ111" s="180"/>
      <c r="ABA111" s="180"/>
      <c r="ABB111" s="180"/>
      <c r="ABC111" s="180"/>
      <c r="ABD111" s="180"/>
      <c r="ABE111" s="180"/>
      <c r="ABF111" s="180"/>
      <c r="ABG111" s="180"/>
      <c r="ABH111" s="180"/>
      <c r="ABI111" s="180"/>
      <c r="ABJ111" s="180"/>
      <c r="ABK111" s="180"/>
      <c r="ABL111" s="180"/>
      <c r="ABM111" s="180"/>
      <c r="ABN111" s="180"/>
      <c r="ABO111" s="180"/>
      <c r="ABP111" s="180"/>
      <c r="ABQ111" s="180"/>
      <c r="ABR111" s="180"/>
      <c r="ABS111" s="180"/>
      <c r="ABT111" s="180"/>
      <c r="ABU111" s="180"/>
      <c r="ABV111" s="180"/>
      <c r="ABW111" s="180"/>
      <c r="ABX111" s="180"/>
      <c r="ABY111" s="180"/>
      <c r="ABZ111" s="180"/>
      <c r="ACA111" s="180"/>
      <c r="ACB111" s="180"/>
      <c r="ACC111" s="180"/>
      <c r="ACD111" s="180"/>
      <c r="ACE111" s="180"/>
      <c r="ACF111" s="180"/>
      <c r="ACG111" s="180"/>
      <c r="ACH111" s="180"/>
      <c r="ACI111" s="180"/>
      <c r="ACJ111" s="180"/>
      <c r="ACK111" s="180"/>
      <c r="ACL111" s="180"/>
      <c r="ACM111" s="180"/>
      <c r="ACN111" s="180"/>
      <c r="ACO111" s="180"/>
      <c r="ACP111" s="180"/>
      <c r="ACQ111" s="180"/>
      <c r="ACR111" s="180"/>
      <c r="ACS111" s="180"/>
      <c r="ACT111" s="180"/>
      <c r="ACU111" s="180"/>
      <c r="ACV111" s="180"/>
      <c r="ACW111" s="180"/>
      <c r="ACX111" s="180"/>
      <c r="ACY111" s="180"/>
      <c r="ACZ111" s="180"/>
      <c r="ADA111" s="180"/>
      <c r="ADB111" s="180"/>
      <c r="ADC111" s="180"/>
      <c r="ADD111" s="180"/>
      <c r="ADE111" s="180"/>
      <c r="ADF111" s="180"/>
      <c r="ADG111" s="180"/>
      <c r="ADH111" s="180"/>
      <c r="ADI111" s="180"/>
      <c r="ADJ111" s="180"/>
      <c r="ADK111" s="180"/>
      <c r="ADL111" s="180"/>
      <c r="ADM111" s="180"/>
      <c r="ADN111" s="180"/>
      <c r="ADO111" s="180"/>
      <c r="ADP111" s="180"/>
      <c r="ADQ111" s="180"/>
      <c r="ADR111" s="180"/>
      <c r="ADS111" s="180"/>
      <c r="ADT111" s="180"/>
      <c r="ADU111" s="180"/>
      <c r="ADV111" s="180"/>
      <c r="ADW111" s="180"/>
      <c r="ADX111" s="180"/>
      <c r="ADY111" s="180"/>
      <c r="ADZ111" s="180"/>
      <c r="AEA111" s="180"/>
      <c r="AEB111" s="180"/>
      <c r="AEC111" s="180"/>
      <c r="AED111" s="180"/>
      <c r="AEE111" s="180"/>
      <c r="AEF111" s="180"/>
      <c r="AEG111" s="180"/>
      <c r="AEH111" s="180"/>
      <c r="AEI111" s="180"/>
      <c r="AEJ111" s="180"/>
      <c r="AEK111" s="180"/>
    </row>
    <row r="112" spans="1:817" s="1" customFormat="1" ht="26.1" customHeight="1" x14ac:dyDescent="0.25">
      <c r="A112" s="626"/>
      <c r="B112" s="182">
        <v>2</v>
      </c>
      <c r="C112" s="595">
        <f>AK111</f>
        <v>0.1212662516548889</v>
      </c>
      <c r="D112" s="19">
        <v>1</v>
      </c>
      <c r="E112" s="253" t="s">
        <v>213</v>
      </c>
      <c r="F112" s="254" t="s">
        <v>54</v>
      </c>
      <c r="G112" s="19"/>
      <c r="H112" s="19"/>
      <c r="I112" s="19"/>
      <c r="J112" s="255"/>
      <c r="K112" s="19">
        <v>1</v>
      </c>
      <c r="L112" s="19" t="s">
        <v>33</v>
      </c>
      <c r="M112" s="19" t="s">
        <v>28</v>
      </c>
      <c r="N112" s="19" t="s">
        <v>177</v>
      </c>
      <c r="O112" s="19">
        <v>1997</v>
      </c>
      <c r="P112" s="275">
        <v>35725</v>
      </c>
      <c r="Q112" s="255">
        <v>230000</v>
      </c>
      <c r="R112" s="258"/>
      <c r="S112" s="259"/>
      <c r="T112" s="228" t="s">
        <v>178</v>
      </c>
      <c r="U112" s="260" t="s">
        <v>214</v>
      </c>
      <c r="V112" s="33"/>
      <c r="W112" s="18"/>
      <c r="X112" s="249" t="str">
        <f t="shared" si="34"/>
        <v>?</v>
      </c>
      <c r="Y112" s="19"/>
      <c r="Z112" s="19"/>
      <c r="AA112" s="19"/>
      <c r="AB112" s="19"/>
      <c r="AC112" s="19"/>
      <c r="AD112" s="19"/>
      <c r="AE112" s="19"/>
      <c r="AH112" s="252">
        <f t="shared" si="35"/>
        <v>3.163467434475363E-2</v>
      </c>
      <c r="AI112" s="252">
        <f t="shared" si="36"/>
        <v>3.8461538461538459E-3</v>
      </c>
      <c r="AJ112" s="252">
        <f t="shared" si="37"/>
        <v>0</v>
      </c>
      <c r="AK112" s="252">
        <f t="shared" si="42"/>
        <v>3.5480828190907476E-2</v>
      </c>
      <c r="AL112" s="262"/>
      <c r="AM112" s="251">
        <f t="shared" si="38"/>
        <v>0</v>
      </c>
      <c r="AN112" s="251">
        <f t="shared" si="39"/>
        <v>0</v>
      </c>
      <c r="AO112" s="251">
        <f t="shared" si="40"/>
        <v>3.5480828190907476E-2</v>
      </c>
      <c r="AP112" s="147"/>
      <c r="AQ112" s="147"/>
      <c r="AR112" s="147"/>
      <c r="AS112" s="147"/>
      <c r="AT112" s="147"/>
      <c r="AU112" s="147"/>
      <c r="AV112" s="147"/>
      <c r="AW112" s="147"/>
      <c r="AX112" s="147"/>
      <c r="AY112" s="147"/>
      <c r="BD112" s="180"/>
      <c r="BE112" s="4"/>
      <c r="BF112" s="4"/>
      <c r="BG112" s="4"/>
      <c r="BH112" s="180"/>
      <c r="BI112" s="180"/>
      <c r="BJ112" s="4"/>
      <c r="BK112" s="4"/>
      <c r="BL112" s="4"/>
      <c r="BM112" s="4"/>
      <c r="BN112" s="4"/>
      <c r="BO112" s="4"/>
      <c r="BP112" s="4"/>
      <c r="BQ112" s="4"/>
      <c r="BR112" s="4"/>
      <c r="BS112" s="4"/>
      <c r="BT112" s="4"/>
      <c r="BU112" s="147"/>
      <c r="BV112" s="4"/>
      <c r="BW112" s="147"/>
      <c r="BX112" s="4"/>
      <c r="BY112" s="147"/>
    </row>
    <row r="113" spans="1:817" s="1" customFormat="1" ht="26.1" customHeight="1" x14ac:dyDescent="0.25">
      <c r="A113" s="624"/>
      <c r="B113" s="182">
        <v>3</v>
      </c>
      <c r="C113" s="595">
        <f>AK112</f>
        <v>3.5480828190907476E-2</v>
      </c>
      <c r="D113" s="19">
        <v>1</v>
      </c>
      <c r="E113" s="253" t="s">
        <v>221</v>
      </c>
      <c r="F113" s="254" t="s">
        <v>135</v>
      </c>
      <c r="G113" s="19" t="s">
        <v>222</v>
      </c>
      <c r="H113" s="19"/>
      <c r="I113" s="19">
        <v>30</v>
      </c>
      <c r="J113" s="255"/>
      <c r="K113" s="19">
        <v>1</v>
      </c>
      <c r="L113" s="19" t="s">
        <v>27</v>
      </c>
      <c r="M113" s="19" t="s">
        <v>109</v>
      </c>
      <c r="N113" s="90" t="s">
        <v>35</v>
      </c>
      <c r="O113" s="19">
        <v>1997</v>
      </c>
      <c r="P113" s="275">
        <v>35717</v>
      </c>
      <c r="Q113" s="255">
        <v>60000</v>
      </c>
      <c r="R113" s="258">
        <v>0.15</v>
      </c>
      <c r="S113" s="259"/>
      <c r="T113" s="228" t="s">
        <v>110</v>
      </c>
      <c r="U113" s="260" t="s">
        <v>223</v>
      </c>
      <c r="V113" s="33"/>
      <c r="W113" s="18" t="s">
        <v>217</v>
      </c>
      <c r="X113" s="249" t="str">
        <f t="shared" si="34"/>
        <v>Fe</v>
      </c>
      <c r="Y113" s="19"/>
      <c r="Z113" s="19"/>
      <c r="AA113" s="19"/>
      <c r="AB113" s="19"/>
      <c r="AC113" s="19"/>
      <c r="AD113" s="19"/>
      <c r="AE113" s="19"/>
      <c r="AH113" s="252">
        <f t="shared" si="35"/>
        <v>0</v>
      </c>
      <c r="AI113" s="252">
        <f t="shared" si="36"/>
        <v>0</v>
      </c>
      <c r="AJ113" s="252">
        <f t="shared" si="37"/>
        <v>0</v>
      </c>
      <c r="AK113" s="252">
        <f t="shared" si="42"/>
        <v>0</v>
      </c>
      <c r="AL113" s="262"/>
      <c r="AM113" s="251">
        <f t="shared" si="38"/>
        <v>0</v>
      </c>
      <c r="AN113" s="251">
        <f t="shared" si="39"/>
        <v>0</v>
      </c>
      <c r="AO113" s="251">
        <f t="shared" si="40"/>
        <v>0</v>
      </c>
      <c r="AP113" s="147"/>
      <c r="AQ113" s="147"/>
      <c r="AR113" s="147"/>
      <c r="AS113" s="147"/>
      <c r="AT113" s="147"/>
      <c r="AU113" s="147"/>
      <c r="AV113" s="147"/>
      <c r="AW113" s="147"/>
      <c r="AX113" s="147"/>
      <c r="AY113" s="147"/>
      <c r="BE113" s="4"/>
      <c r="BF113" s="4"/>
      <c r="BG113" s="4"/>
      <c r="BJ113" s="4"/>
      <c r="BK113" s="4"/>
      <c r="BL113" s="4"/>
      <c r="BM113" s="4"/>
      <c r="BN113" s="4"/>
      <c r="BO113" s="4"/>
      <c r="BP113" s="4"/>
      <c r="BQ113" s="4"/>
      <c r="BR113" s="4"/>
      <c r="BS113" s="4"/>
      <c r="BT113" s="4"/>
      <c r="BU113" s="147"/>
      <c r="BV113" s="4"/>
      <c r="BW113" s="147"/>
      <c r="BX113" s="4"/>
      <c r="BY113" s="147"/>
      <c r="BZ113" s="180"/>
      <c r="CA113" s="180"/>
      <c r="CB113" s="180"/>
      <c r="CC113" s="180"/>
      <c r="CD113" s="180"/>
      <c r="CE113" s="180"/>
      <c r="CF113" s="180"/>
      <c r="CG113" s="180"/>
      <c r="CH113" s="180"/>
      <c r="CI113" s="180"/>
      <c r="CJ113" s="180"/>
      <c r="CK113" s="180"/>
      <c r="CL113" s="180"/>
      <c r="CM113" s="180"/>
      <c r="CN113" s="180"/>
      <c r="CO113" s="180"/>
      <c r="CP113" s="180"/>
      <c r="CQ113" s="180"/>
      <c r="CR113" s="180"/>
      <c r="CS113" s="180"/>
      <c r="CT113" s="180"/>
      <c r="CU113" s="180"/>
      <c r="CV113" s="180"/>
      <c r="CW113" s="180"/>
      <c r="CX113" s="180"/>
      <c r="CY113" s="180"/>
      <c r="CZ113" s="180"/>
      <c r="DA113" s="180"/>
      <c r="DB113" s="180"/>
      <c r="DC113" s="180"/>
      <c r="DD113" s="180"/>
      <c r="DE113" s="180"/>
      <c r="DF113" s="180"/>
      <c r="DG113" s="180"/>
      <c r="DH113" s="180"/>
      <c r="DI113" s="180"/>
      <c r="DJ113" s="180"/>
      <c r="DK113" s="180"/>
      <c r="DL113" s="180"/>
      <c r="DM113" s="180"/>
      <c r="DN113" s="180"/>
      <c r="DO113" s="180"/>
      <c r="DP113" s="180"/>
      <c r="DQ113" s="180"/>
      <c r="DR113" s="180"/>
      <c r="DS113" s="180"/>
      <c r="DT113" s="180"/>
      <c r="DU113" s="180"/>
      <c r="DV113" s="180"/>
      <c r="DW113" s="180"/>
      <c r="DX113" s="180"/>
      <c r="DY113" s="180"/>
      <c r="DZ113" s="180"/>
      <c r="EA113" s="180"/>
      <c r="EB113" s="180"/>
      <c r="EC113" s="180"/>
      <c r="ED113" s="180"/>
      <c r="EE113" s="180"/>
      <c r="EF113" s="180"/>
      <c r="EG113" s="180"/>
      <c r="EH113" s="180"/>
      <c r="EI113" s="180"/>
      <c r="EJ113" s="180"/>
      <c r="EK113" s="180"/>
      <c r="EL113" s="180"/>
      <c r="EM113" s="180"/>
      <c r="EN113" s="180"/>
      <c r="EO113" s="180"/>
      <c r="EP113" s="180"/>
      <c r="EQ113" s="180"/>
      <c r="ER113" s="180"/>
      <c r="ES113" s="180"/>
      <c r="ET113" s="180"/>
      <c r="EU113" s="180"/>
      <c r="EV113" s="180"/>
      <c r="EW113" s="180"/>
      <c r="EX113" s="180"/>
      <c r="EY113" s="180"/>
      <c r="EZ113" s="180"/>
      <c r="FA113" s="180"/>
      <c r="FB113" s="180"/>
      <c r="FC113" s="180"/>
      <c r="FD113" s="180"/>
      <c r="FE113" s="180"/>
      <c r="FF113" s="180"/>
      <c r="FG113" s="180"/>
      <c r="FH113" s="180"/>
      <c r="FI113" s="180"/>
      <c r="FJ113" s="180"/>
      <c r="FK113" s="180"/>
      <c r="FL113" s="180"/>
      <c r="FM113" s="180"/>
      <c r="FN113" s="180"/>
      <c r="FO113" s="180"/>
      <c r="FP113" s="180"/>
      <c r="FQ113" s="180"/>
      <c r="FR113" s="180"/>
      <c r="FS113" s="180"/>
      <c r="FT113" s="180"/>
      <c r="FU113" s="180"/>
      <c r="FV113" s="180"/>
      <c r="FW113" s="180"/>
      <c r="FX113" s="180"/>
      <c r="FY113" s="180"/>
      <c r="FZ113" s="180"/>
      <c r="GA113" s="180"/>
      <c r="GB113" s="180"/>
      <c r="GC113" s="180"/>
      <c r="GD113" s="180"/>
      <c r="GE113" s="180"/>
      <c r="GF113" s="180"/>
      <c r="GG113" s="180"/>
      <c r="GH113" s="180"/>
      <c r="GI113" s="180"/>
      <c r="GJ113" s="180"/>
      <c r="GK113" s="180"/>
      <c r="GL113" s="180"/>
      <c r="GM113" s="180"/>
      <c r="GN113" s="180"/>
      <c r="GO113" s="180"/>
      <c r="GP113" s="180"/>
      <c r="GQ113" s="180"/>
      <c r="GR113" s="180"/>
      <c r="GS113" s="180"/>
      <c r="GT113" s="180"/>
      <c r="GU113" s="180"/>
      <c r="GV113" s="180"/>
      <c r="GW113" s="180"/>
      <c r="GX113" s="180"/>
      <c r="GY113" s="180"/>
      <c r="GZ113" s="180"/>
      <c r="HA113" s="180"/>
      <c r="HB113" s="180"/>
      <c r="HC113" s="180"/>
      <c r="HD113" s="180"/>
      <c r="HE113" s="180"/>
      <c r="HF113" s="180"/>
      <c r="HG113" s="180"/>
      <c r="HH113" s="180"/>
      <c r="HI113" s="180"/>
      <c r="HJ113" s="180"/>
      <c r="HK113" s="180"/>
      <c r="HL113" s="180"/>
      <c r="HM113" s="180"/>
      <c r="HN113" s="180"/>
      <c r="HO113" s="180"/>
      <c r="HP113" s="180"/>
      <c r="HQ113" s="180"/>
      <c r="HR113" s="180"/>
      <c r="HS113" s="180"/>
      <c r="HT113" s="180"/>
      <c r="HU113" s="180"/>
      <c r="HV113" s="180"/>
      <c r="HW113" s="180"/>
      <c r="HX113" s="180"/>
      <c r="HY113" s="180"/>
      <c r="HZ113" s="180"/>
      <c r="IA113" s="180"/>
      <c r="IB113" s="180"/>
      <c r="IC113" s="180"/>
      <c r="ID113" s="180"/>
      <c r="IE113" s="180"/>
      <c r="IF113" s="180"/>
      <c r="IG113" s="180"/>
      <c r="IH113" s="180"/>
      <c r="II113" s="180"/>
      <c r="IJ113" s="180"/>
      <c r="IK113" s="180"/>
      <c r="IL113" s="180"/>
      <c r="IM113" s="180"/>
      <c r="IN113" s="180"/>
      <c r="IO113" s="180"/>
      <c r="IP113" s="180"/>
      <c r="IQ113" s="180"/>
      <c r="IR113" s="180"/>
      <c r="IS113" s="180"/>
      <c r="IT113" s="180"/>
      <c r="IU113" s="180"/>
      <c r="IV113" s="180"/>
      <c r="IW113" s="180"/>
      <c r="IX113" s="180"/>
      <c r="IY113" s="180"/>
      <c r="IZ113" s="180"/>
      <c r="JA113" s="180"/>
      <c r="JB113" s="180"/>
      <c r="JC113" s="180"/>
      <c r="JD113" s="180"/>
      <c r="JE113" s="180"/>
      <c r="JF113" s="180"/>
      <c r="JG113" s="180"/>
      <c r="JH113" s="180"/>
      <c r="JI113" s="180"/>
      <c r="JJ113" s="180"/>
      <c r="JK113" s="180"/>
      <c r="JL113" s="180"/>
      <c r="JM113" s="180"/>
      <c r="JN113" s="180"/>
      <c r="JO113" s="180"/>
      <c r="JP113" s="180"/>
      <c r="JQ113" s="180"/>
      <c r="JR113" s="180"/>
      <c r="JS113" s="180"/>
      <c r="JT113" s="180"/>
      <c r="JU113" s="180"/>
      <c r="JV113" s="180"/>
      <c r="JW113" s="180"/>
      <c r="JX113" s="180"/>
      <c r="JY113" s="180"/>
      <c r="JZ113" s="180"/>
      <c r="KA113" s="180"/>
      <c r="KB113" s="180"/>
      <c r="KC113" s="180"/>
      <c r="KD113" s="180"/>
      <c r="KE113" s="180"/>
      <c r="KF113" s="180"/>
      <c r="KG113" s="180"/>
      <c r="KH113" s="180"/>
      <c r="KI113" s="180"/>
      <c r="KJ113" s="180"/>
      <c r="KK113" s="180"/>
      <c r="KL113" s="180"/>
      <c r="KM113" s="180"/>
      <c r="KN113" s="180"/>
      <c r="KO113" s="180"/>
      <c r="KP113" s="180"/>
      <c r="KQ113" s="180"/>
      <c r="KR113" s="180"/>
      <c r="KS113" s="180"/>
      <c r="KT113" s="180"/>
      <c r="KU113" s="180"/>
      <c r="KV113" s="180"/>
      <c r="KW113" s="180"/>
      <c r="KX113" s="180"/>
      <c r="KY113" s="180"/>
      <c r="KZ113" s="180"/>
      <c r="LA113" s="180"/>
      <c r="LB113" s="180"/>
      <c r="LC113" s="180"/>
      <c r="LD113" s="180"/>
      <c r="LE113" s="180"/>
      <c r="LF113" s="180"/>
      <c r="LG113" s="180"/>
      <c r="LH113" s="180"/>
      <c r="LI113" s="180"/>
      <c r="LJ113" s="180"/>
      <c r="LK113" s="180"/>
      <c r="LL113" s="180"/>
      <c r="LM113" s="180"/>
      <c r="LN113" s="180"/>
      <c r="LO113" s="180"/>
      <c r="LP113" s="180"/>
      <c r="LQ113" s="180"/>
      <c r="LR113" s="180"/>
      <c r="LS113" s="180"/>
      <c r="LT113" s="180"/>
      <c r="LU113" s="180"/>
      <c r="LV113" s="180"/>
      <c r="LW113" s="180"/>
      <c r="LX113" s="180"/>
      <c r="LY113" s="180"/>
      <c r="LZ113" s="180"/>
      <c r="MA113" s="180"/>
      <c r="MB113" s="180"/>
      <c r="MC113" s="180"/>
      <c r="MD113" s="180"/>
      <c r="ME113" s="180"/>
      <c r="MF113" s="180"/>
      <c r="MG113" s="180"/>
      <c r="MH113" s="180"/>
      <c r="MI113" s="180"/>
      <c r="MJ113" s="180"/>
      <c r="MK113" s="180"/>
      <c r="ML113" s="180"/>
      <c r="MM113" s="180"/>
      <c r="MN113" s="180"/>
      <c r="MO113" s="180"/>
      <c r="MP113" s="180"/>
      <c r="MQ113" s="180"/>
      <c r="MR113" s="180"/>
      <c r="MS113" s="180"/>
      <c r="MT113" s="180"/>
      <c r="MU113" s="180"/>
      <c r="MV113" s="180"/>
      <c r="MW113" s="180"/>
      <c r="MX113" s="180"/>
      <c r="MY113" s="180"/>
      <c r="MZ113" s="180"/>
      <c r="NA113" s="180"/>
      <c r="NB113" s="180"/>
      <c r="NC113" s="180"/>
      <c r="ND113" s="180"/>
      <c r="NE113" s="180"/>
      <c r="NF113" s="180"/>
      <c r="NG113" s="180"/>
      <c r="NH113" s="180"/>
      <c r="NI113" s="180"/>
      <c r="NJ113" s="180"/>
      <c r="NK113" s="180"/>
      <c r="NL113" s="180"/>
      <c r="NM113" s="180"/>
      <c r="NN113" s="180"/>
      <c r="NO113" s="180"/>
      <c r="NP113" s="180"/>
      <c r="NQ113" s="180"/>
      <c r="NR113" s="180"/>
      <c r="NS113" s="180"/>
      <c r="NT113" s="180"/>
      <c r="NU113" s="180"/>
      <c r="NV113" s="180"/>
      <c r="NW113" s="180"/>
      <c r="NX113" s="180"/>
      <c r="NY113" s="180"/>
      <c r="NZ113" s="180"/>
      <c r="OA113" s="180"/>
      <c r="OB113" s="180"/>
      <c r="OC113" s="180"/>
      <c r="OD113" s="180"/>
      <c r="OE113" s="180"/>
      <c r="OF113" s="180"/>
      <c r="OG113" s="180"/>
      <c r="OH113" s="180"/>
      <c r="OI113" s="180"/>
      <c r="OJ113" s="180"/>
      <c r="OK113" s="180"/>
      <c r="OL113" s="180"/>
      <c r="OM113" s="180"/>
      <c r="ON113" s="180"/>
      <c r="OO113" s="180"/>
      <c r="OP113" s="180"/>
      <c r="OQ113" s="180"/>
      <c r="OR113" s="180"/>
      <c r="OS113" s="180"/>
      <c r="OT113" s="180"/>
      <c r="OU113" s="180"/>
      <c r="OV113" s="180"/>
      <c r="OW113" s="180"/>
      <c r="OX113" s="180"/>
      <c r="OY113" s="180"/>
      <c r="OZ113" s="180"/>
      <c r="PA113" s="180"/>
      <c r="PB113" s="180"/>
      <c r="PC113" s="180"/>
      <c r="PD113" s="180"/>
      <c r="PE113" s="180"/>
      <c r="PF113" s="180"/>
      <c r="PG113" s="180"/>
      <c r="PH113" s="180"/>
      <c r="PI113" s="180"/>
      <c r="PJ113" s="180"/>
      <c r="PK113" s="180"/>
      <c r="PL113" s="180"/>
      <c r="PM113" s="180"/>
      <c r="PN113" s="180"/>
      <c r="PO113" s="180"/>
      <c r="PP113" s="180"/>
      <c r="PQ113" s="180"/>
      <c r="PR113" s="180"/>
      <c r="PS113" s="180"/>
      <c r="PT113" s="180"/>
      <c r="PU113" s="180"/>
      <c r="PV113" s="180"/>
      <c r="PW113" s="180"/>
      <c r="PX113" s="180"/>
      <c r="PY113" s="180"/>
      <c r="PZ113" s="180"/>
      <c r="QA113" s="180"/>
      <c r="QB113" s="180"/>
      <c r="QC113" s="180"/>
      <c r="QD113" s="180"/>
      <c r="QE113" s="180"/>
      <c r="QF113" s="180"/>
      <c r="QG113" s="180"/>
      <c r="QH113" s="180"/>
      <c r="QI113" s="180"/>
      <c r="QJ113" s="180"/>
      <c r="QK113" s="180"/>
      <c r="QL113" s="180"/>
      <c r="QM113" s="180"/>
      <c r="QN113" s="180"/>
      <c r="QO113" s="180"/>
      <c r="QP113" s="180"/>
      <c r="QQ113" s="180"/>
      <c r="QR113" s="180"/>
      <c r="QS113" s="180"/>
      <c r="QT113" s="180"/>
      <c r="QU113" s="180"/>
      <c r="QV113" s="180"/>
      <c r="QW113" s="180"/>
      <c r="QX113" s="180"/>
      <c r="QY113" s="180"/>
      <c r="QZ113" s="180"/>
      <c r="RA113" s="180"/>
      <c r="RB113" s="180"/>
      <c r="RC113" s="180"/>
      <c r="RD113" s="180"/>
      <c r="RE113" s="180"/>
      <c r="RF113" s="180"/>
      <c r="RG113" s="180"/>
      <c r="RH113" s="180"/>
      <c r="RI113" s="180"/>
      <c r="RJ113" s="180"/>
      <c r="RK113" s="180"/>
      <c r="RL113" s="180"/>
      <c r="RM113" s="180"/>
      <c r="RN113" s="180"/>
      <c r="RO113" s="180"/>
      <c r="RP113" s="180"/>
      <c r="RQ113" s="180"/>
      <c r="RR113" s="180"/>
      <c r="RS113" s="180"/>
      <c r="RT113" s="180"/>
      <c r="RU113" s="180"/>
      <c r="RV113" s="180"/>
      <c r="RW113" s="180"/>
      <c r="RX113" s="180"/>
      <c r="RY113" s="180"/>
      <c r="RZ113" s="180"/>
      <c r="SA113" s="180"/>
      <c r="SB113" s="180"/>
      <c r="SC113" s="180"/>
      <c r="SD113" s="180"/>
      <c r="SE113" s="180"/>
      <c r="SF113" s="180"/>
      <c r="SG113" s="180"/>
      <c r="SH113" s="180"/>
      <c r="SI113" s="180"/>
      <c r="SJ113" s="180"/>
      <c r="SK113" s="180"/>
      <c r="SL113" s="180"/>
      <c r="SM113" s="180"/>
      <c r="SN113" s="180"/>
      <c r="SO113" s="180"/>
      <c r="SP113" s="180"/>
      <c r="SQ113" s="180"/>
      <c r="SR113" s="180"/>
      <c r="SS113" s="180"/>
      <c r="ST113" s="180"/>
      <c r="SU113" s="180"/>
      <c r="SV113" s="180"/>
      <c r="SW113" s="180"/>
      <c r="SX113" s="180"/>
      <c r="SY113" s="180"/>
      <c r="SZ113" s="180"/>
      <c r="TA113" s="180"/>
      <c r="TB113" s="180"/>
      <c r="TC113" s="180"/>
      <c r="TD113" s="180"/>
      <c r="TE113" s="180"/>
      <c r="TF113" s="180"/>
      <c r="TG113" s="180"/>
      <c r="TH113" s="180"/>
      <c r="TI113" s="180"/>
      <c r="TJ113" s="180"/>
      <c r="TK113" s="180"/>
      <c r="TL113" s="180"/>
      <c r="TM113" s="180"/>
      <c r="TN113" s="180"/>
      <c r="TO113" s="180"/>
      <c r="TP113" s="180"/>
      <c r="TQ113" s="180"/>
      <c r="TR113" s="180"/>
      <c r="TS113" s="180"/>
      <c r="TT113" s="180"/>
      <c r="TU113" s="180"/>
      <c r="TV113" s="180"/>
      <c r="TW113" s="180"/>
      <c r="TX113" s="180"/>
      <c r="TY113" s="180"/>
      <c r="TZ113" s="180"/>
      <c r="UA113" s="180"/>
      <c r="UB113" s="180"/>
      <c r="UC113" s="180"/>
      <c r="UD113" s="180"/>
      <c r="UE113" s="180"/>
      <c r="UF113" s="180"/>
      <c r="UG113" s="180"/>
      <c r="UH113" s="180"/>
      <c r="UI113" s="180"/>
      <c r="UJ113" s="180"/>
      <c r="UK113" s="180"/>
      <c r="UL113" s="180"/>
      <c r="UM113" s="180"/>
      <c r="UN113" s="180"/>
      <c r="UO113" s="180"/>
      <c r="UP113" s="180"/>
      <c r="UQ113" s="180"/>
      <c r="UR113" s="180"/>
      <c r="US113" s="180"/>
      <c r="UT113" s="180"/>
      <c r="UU113" s="180"/>
      <c r="UV113" s="180"/>
      <c r="UW113" s="180"/>
      <c r="UX113" s="180"/>
      <c r="UY113" s="180"/>
      <c r="UZ113" s="180"/>
      <c r="VA113" s="180"/>
      <c r="VB113" s="180"/>
      <c r="VC113" s="180"/>
      <c r="VD113" s="180"/>
      <c r="VE113" s="180"/>
      <c r="VF113" s="180"/>
      <c r="VG113" s="180"/>
      <c r="VH113" s="180"/>
      <c r="VI113" s="180"/>
      <c r="VJ113" s="180"/>
      <c r="VK113" s="180"/>
      <c r="VL113" s="180"/>
      <c r="VM113" s="180"/>
      <c r="VN113" s="180"/>
      <c r="VO113" s="180"/>
      <c r="VP113" s="180"/>
      <c r="VQ113" s="180"/>
      <c r="VR113" s="180"/>
      <c r="VS113" s="180"/>
      <c r="VT113" s="180"/>
      <c r="VU113" s="180"/>
      <c r="VV113" s="180"/>
      <c r="VW113" s="180"/>
      <c r="VX113" s="180"/>
      <c r="VY113" s="180"/>
      <c r="VZ113" s="180"/>
      <c r="WA113" s="180"/>
      <c r="WB113" s="180"/>
      <c r="WC113" s="180"/>
      <c r="WD113" s="180"/>
      <c r="WE113" s="180"/>
      <c r="WF113" s="180"/>
      <c r="WG113" s="180"/>
      <c r="WH113" s="180"/>
      <c r="WI113" s="180"/>
      <c r="WJ113" s="180"/>
      <c r="WK113" s="180"/>
      <c r="WL113" s="180"/>
      <c r="WM113" s="180"/>
      <c r="WN113" s="180"/>
      <c r="WO113" s="180"/>
      <c r="WP113" s="180"/>
      <c r="WQ113" s="180"/>
      <c r="WR113" s="180"/>
      <c r="WS113" s="180"/>
      <c r="WT113" s="180"/>
      <c r="WU113" s="180"/>
      <c r="WV113" s="180"/>
      <c r="WW113" s="180"/>
      <c r="WX113" s="180"/>
      <c r="WY113" s="180"/>
      <c r="WZ113" s="180"/>
      <c r="XA113" s="180"/>
      <c r="XB113" s="180"/>
      <c r="XC113" s="180"/>
      <c r="XD113" s="180"/>
      <c r="XE113" s="180"/>
      <c r="XF113" s="180"/>
      <c r="XG113" s="180"/>
      <c r="XH113" s="180"/>
      <c r="XI113" s="180"/>
      <c r="XJ113" s="180"/>
      <c r="XK113" s="180"/>
      <c r="XL113" s="180"/>
      <c r="XM113" s="180"/>
      <c r="XN113" s="180"/>
      <c r="XO113" s="180"/>
      <c r="XP113" s="180"/>
      <c r="XQ113" s="180"/>
      <c r="XR113" s="180"/>
      <c r="XS113" s="180"/>
      <c r="XT113" s="180"/>
      <c r="XU113" s="180"/>
      <c r="XV113" s="180"/>
      <c r="XW113" s="180"/>
      <c r="XX113" s="180"/>
      <c r="XY113" s="180"/>
      <c r="XZ113" s="180"/>
      <c r="YA113" s="180"/>
      <c r="YB113" s="180"/>
      <c r="YC113" s="180"/>
      <c r="YD113" s="180"/>
      <c r="YE113" s="180"/>
      <c r="YF113" s="180"/>
      <c r="YG113" s="180"/>
      <c r="YH113" s="180"/>
      <c r="YI113" s="180"/>
      <c r="YJ113" s="180"/>
      <c r="YK113" s="180"/>
      <c r="YL113" s="180"/>
      <c r="YM113" s="180"/>
      <c r="YN113" s="180"/>
      <c r="YO113" s="180"/>
      <c r="YP113" s="180"/>
      <c r="YQ113" s="180"/>
      <c r="YR113" s="180"/>
      <c r="YS113" s="180"/>
      <c r="YT113" s="180"/>
      <c r="YU113" s="180"/>
      <c r="YV113" s="180"/>
      <c r="YW113" s="180"/>
      <c r="YX113" s="180"/>
      <c r="YY113" s="180"/>
      <c r="YZ113" s="180"/>
      <c r="ZA113" s="180"/>
      <c r="ZB113" s="180"/>
      <c r="ZC113" s="180"/>
      <c r="ZD113" s="180"/>
      <c r="ZE113" s="180"/>
      <c r="ZF113" s="180"/>
      <c r="ZG113" s="180"/>
      <c r="ZH113" s="180"/>
      <c r="ZI113" s="180"/>
      <c r="ZJ113" s="180"/>
      <c r="ZK113" s="180"/>
      <c r="ZL113" s="180"/>
      <c r="ZM113" s="180"/>
      <c r="ZN113" s="180"/>
      <c r="ZO113" s="180"/>
      <c r="ZP113" s="180"/>
      <c r="ZQ113" s="180"/>
      <c r="ZR113" s="180"/>
      <c r="ZS113" s="180"/>
      <c r="ZT113" s="180"/>
      <c r="ZU113" s="180"/>
      <c r="ZV113" s="180"/>
      <c r="ZW113" s="180"/>
      <c r="ZX113" s="180"/>
      <c r="ZY113" s="180"/>
      <c r="ZZ113" s="180"/>
      <c r="AAA113" s="180"/>
      <c r="AAB113" s="180"/>
      <c r="AAC113" s="180"/>
      <c r="AAD113" s="180"/>
      <c r="AAE113" s="180"/>
      <c r="AAF113" s="180"/>
      <c r="AAG113" s="180"/>
      <c r="AAH113" s="180"/>
      <c r="AAI113" s="180"/>
      <c r="AAJ113" s="180"/>
      <c r="AAK113" s="180"/>
      <c r="AAL113" s="180"/>
      <c r="AAM113" s="180"/>
      <c r="AAN113" s="180"/>
      <c r="AAO113" s="180"/>
      <c r="AAP113" s="180"/>
      <c r="AAQ113" s="180"/>
      <c r="AAR113" s="180"/>
      <c r="AAS113" s="180"/>
      <c r="AAT113" s="180"/>
      <c r="AAU113" s="180"/>
      <c r="AAV113" s="180"/>
      <c r="AAW113" s="180"/>
      <c r="AAX113" s="180"/>
      <c r="AAY113" s="180"/>
      <c r="AAZ113" s="180"/>
      <c r="ABA113" s="180"/>
      <c r="ABB113" s="180"/>
      <c r="ABC113" s="180"/>
      <c r="ABD113" s="180"/>
      <c r="ABE113" s="180"/>
      <c r="ABF113" s="180"/>
      <c r="ABG113" s="180"/>
      <c r="ABH113" s="180"/>
      <c r="ABI113" s="180"/>
      <c r="ABJ113" s="180"/>
      <c r="ABK113" s="180"/>
      <c r="ABL113" s="180"/>
      <c r="ABM113" s="180"/>
      <c r="ABN113" s="180"/>
      <c r="ABO113" s="180"/>
      <c r="ABP113" s="180"/>
      <c r="ABQ113" s="180"/>
      <c r="ABR113" s="180"/>
      <c r="ABS113" s="180"/>
      <c r="ABT113" s="180"/>
      <c r="ABU113" s="180"/>
      <c r="ABV113" s="180"/>
      <c r="ABW113" s="180"/>
      <c r="ABX113" s="180"/>
      <c r="ABY113" s="180"/>
      <c r="ABZ113" s="180"/>
      <c r="ACA113" s="180"/>
      <c r="ACB113" s="180"/>
      <c r="ACC113" s="180"/>
      <c r="ACD113" s="180"/>
      <c r="ACE113" s="180"/>
      <c r="ACF113" s="180"/>
      <c r="ACG113" s="180"/>
      <c r="ACH113" s="180"/>
      <c r="ACI113" s="180"/>
      <c r="ACJ113" s="180"/>
      <c r="ACK113" s="180"/>
      <c r="ACL113" s="180"/>
      <c r="ACM113" s="180"/>
      <c r="ACN113" s="180"/>
      <c r="ACO113" s="180"/>
      <c r="ACP113" s="180"/>
      <c r="ACQ113" s="180"/>
      <c r="ACR113" s="180"/>
      <c r="ACS113" s="180"/>
      <c r="ACT113" s="180"/>
      <c r="ACU113" s="180"/>
      <c r="ACV113" s="180"/>
      <c r="ACW113" s="180"/>
      <c r="ACX113" s="180"/>
      <c r="ACY113" s="180"/>
      <c r="ACZ113" s="180"/>
      <c r="ADA113" s="180"/>
      <c r="ADB113" s="180"/>
      <c r="ADC113" s="180"/>
      <c r="ADD113" s="180"/>
      <c r="ADE113" s="180"/>
      <c r="ADF113" s="180"/>
      <c r="ADG113" s="180"/>
      <c r="ADH113" s="180"/>
      <c r="ADI113" s="180"/>
      <c r="ADJ113" s="180"/>
      <c r="ADK113" s="180"/>
      <c r="ADL113" s="180"/>
      <c r="ADM113" s="180"/>
      <c r="ADN113" s="180"/>
      <c r="ADO113" s="180"/>
      <c r="ADP113" s="180"/>
      <c r="ADQ113" s="180"/>
      <c r="ADR113" s="180"/>
      <c r="ADS113" s="180"/>
      <c r="ADT113" s="180"/>
      <c r="ADU113" s="180"/>
      <c r="ADV113" s="180"/>
      <c r="ADW113" s="180"/>
      <c r="ADX113" s="180"/>
      <c r="ADY113" s="180"/>
      <c r="ADZ113" s="180"/>
      <c r="AEA113" s="180"/>
      <c r="AEB113" s="180"/>
      <c r="AEC113" s="180"/>
      <c r="AED113" s="180"/>
      <c r="AEE113" s="180"/>
      <c r="AEF113" s="180"/>
      <c r="AEG113" s="180"/>
      <c r="AEH113" s="180"/>
      <c r="AEI113" s="180"/>
      <c r="AEJ113" s="180"/>
      <c r="AEK113" s="180"/>
    </row>
    <row r="114" spans="1:817" s="1" customFormat="1" ht="26.1" customHeight="1" x14ac:dyDescent="0.25">
      <c r="A114" s="624"/>
      <c r="B114" s="182">
        <v>3</v>
      </c>
      <c r="C114" s="595">
        <f>AK113</f>
        <v>0</v>
      </c>
      <c r="D114" s="19">
        <v>1</v>
      </c>
      <c r="E114" s="253" t="s">
        <v>215</v>
      </c>
      <c r="F114" s="254" t="s">
        <v>43</v>
      </c>
      <c r="G114" s="19" t="s">
        <v>44</v>
      </c>
      <c r="H114" s="19"/>
      <c r="I114" s="19">
        <v>18</v>
      </c>
      <c r="J114" s="255"/>
      <c r="K114" s="19">
        <v>1</v>
      </c>
      <c r="L114" s="19" t="s">
        <v>27</v>
      </c>
      <c r="M114" s="19" t="s">
        <v>109</v>
      </c>
      <c r="N114" s="90" t="s">
        <v>35</v>
      </c>
      <c r="O114" s="19">
        <v>1997</v>
      </c>
      <c r="P114" s="275">
        <v>35717</v>
      </c>
      <c r="Q114" s="255"/>
      <c r="R114" s="258"/>
      <c r="S114" s="259"/>
      <c r="T114" s="228" t="s">
        <v>110</v>
      </c>
      <c r="U114" s="260" t="s">
        <v>216</v>
      </c>
      <c r="V114" s="33"/>
      <c r="W114" s="18" t="s">
        <v>217</v>
      </c>
      <c r="X114" s="249" t="str">
        <f t="shared" si="34"/>
        <v>Fe</v>
      </c>
      <c r="Y114" s="19"/>
      <c r="Z114" s="19"/>
      <c r="AA114" s="19"/>
      <c r="AB114" s="19"/>
      <c r="AC114" s="19"/>
      <c r="AD114" s="19"/>
      <c r="AE114" s="19"/>
      <c r="AH114" s="252">
        <f t="shared" si="35"/>
        <v>0</v>
      </c>
      <c r="AI114" s="252">
        <f t="shared" si="36"/>
        <v>0</v>
      </c>
      <c r="AJ114" s="252">
        <f t="shared" si="37"/>
        <v>0</v>
      </c>
      <c r="AK114" s="252">
        <f t="shared" si="42"/>
        <v>0</v>
      </c>
      <c r="AL114" s="262"/>
      <c r="AM114" s="251">
        <f t="shared" si="38"/>
        <v>0</v>
      </c>
      <c r="AN114" s="251">
        <f t="shared" si="39"/>
        <v>0</v>
      </c>
      <c r="AO114" s="251">
        <f t="shared" si="40"/>
        <v>0</v>
      </c>
      <c r="AP114" s="147"/>
      <c r="AQ114" s="147"/>
      <c r="AR114" s="147"/>
      <c r="AS114" s="147"/>
      <c r="AT114" s="147"/>
      <c r="AU114" s="147"/>
      <c r="AV114" s="147"/>
      <c r="AW114" s="147"/>
      <c r="AX114" s="147"/>
      <c r="AY114" s="147"/>
      <c r="BE114" s="4"/>
      <c r="BF114" s="4"/>
      <c r="BG114" s="4"/>
      <c r="BJ114" s="4"/>
      <c r="BK114" s="4"/>
      <c r="BL114" s="4"/>
      <c r="BM114" s="4"/>
      <c r="BN114" s="4"/>
      <c r="BO114" s="4"/>
      <c r="BP114" s="4"/>
      <c r="BQ114" s="4"/>
      <c r="BR114" s="4"/>
      <c r="BS114" s="4"/>
      <c r="BT114" s="4"/>
      <c r="BU114" s="147"/>
      <c r="BV114" s="4"/>
      <c r="BW114" s="147"/>
      <c r="BX114" s="4"/>
      <c r="BY114" s="147"/>
    </row>
    <row r="115" spans="1:817" s="1" customFormat="1" ht="26.1" customHeight="1" x14ac:dyDescent="0.25">
      <c r="A115" s="624"/>
      <c r="B115" s="182">
        <v>3</v>
      </c>
      <c r="C115" s="595">
        <f>AK114</f>
        <v>0</v>
      </c>
      <c r="D115" s="19">
        <v>1</v>
      </c>
      <c r="E115" s="253" t="s">
        <v>215</v>
      </c>
      <c r="F115" s="254" t="s">
        <v>43</v>
      </c>
      <c r="G115" s="19" t="s">
        <v>44</v>
      </c>
      <c r="H115" s="19"/>
      <c r="I115" s="19">
        <v>20</v>
      </c>
      <c r="J115" s="255"/>
      <c r="K115" s="19">
        <v>1</v>
      </c>
      <c r="L115" s="19" t="s">
        <v>27</v>
      </c>
      <c r="M115" s="19" t="s">
        <v>109</v>
      </c>
      <c r="N115" s="90" t="s">
        <v>35</v>
      </c>
      <c r="O115" s="19">
        <v>1997</v>
      </c>
      <c r="P115" s="275">
        <v>35717</v>
      </c>
      <c r="Q115" s="255"/>
      <c r="R115" s="258"/>
      <c r="S115" s="259"/>
      <c r="T115" s="228" t="s">
        <v>110</v>
      </c>
      <c r="U115" s="260" t="s">
        <v>218</v>
      </c>
      <c r="V115" s="33"/>
      <c r="W115" s="18"/>
      <c r="X115" s="249"/>
      <c r="Y115" s="19"/>
      <c r="Z115" s="19"/>
      <c r="AA115" s="19"/>
      <c r="AB115" s="19"/>
      <c r="AC115" s="19"/>
      <c r="AD115" s="19"/>
      <c r="AE115" s="19"/>
      <c r="AH115" s="252">
        <f t="shared" si="35"/>
        <v>0</v>
      </c>
      <c r="AI115" s="252"/>
      <c r="AJ115" s="252"/>
      <c r="AK115" s="252"/>
      <c r="AL115" s="262"/>
      <c r="AM115" s="251">
        <f t="shared" si="38"/>
        <v>0</v>
      </c>
      <c r="AN115" s="251">
        <f t="shared" si="39"/>
        <v>0</v>
      </c>
      <c r="AO115" s="251">
        <f t="shared" si="40"/>
        <v>0</v>
      </c>
      <c r="AP115" s="147"/>
      <c r="AQ115" s="147"/>
      <c r="AR115" s="147"/>
      <c r="AS115" s="147"/>
      <c r="AT115" s="147"/>
      <c r="AU115" s="147"/>
      <c r="AV115" s="147"/>
      <c r="AW115" s="147"/>
      <c r="AX115" s="147"/>
      <c r="AY115" s="147"/>
      <c r="BE115" s="4"/>
      <c r="BF115" s="4"/>
      <c r="BG115" s="4"/>
      <c r="BJ115" s="4"/>
      <c r="BK115" s="4"/>
      <c r="BL115" s="4"/>
      <c r="BM115" s="4"/>
      <c r="BN115" s="4"/>
      <c r="BO115" s="4"/>
      <c r="BP115" s="4"/>
      <c r="BQ115" s="4"/>
      <c r="BR115" s="4"/>
      <c r="BS115" s="4"/>
      <c r="BT115" s="4"/>
      <c r="BU115" s="147"/>
      <c r="BV115" s="4"/>
      <c r="BW115" s="147"/>
      <c r="BX115" s="4"/>
      <c r="BY115" s="147"/>
    </row>
    <row r="116" spans="1:817" s="1" customFormat="1" ht="26.1" customHeight="1" x14ac:dyDescent="0.25">
      <c r="A116" s="627"/>
      <c r="B116" s="182">
        <v>4</v>
      </c>
      <c r="C116" s="595">
        <f>AK115</f>
        <v>0</v>
      </c>
      <c r="D116" s="19">
        <v>2</v>
      </c>
      <c r="E116" s="253" t="s">
        <v>826</v>
      </c>
      <c r="F116" s="254"/>
      <c r="G116" s="19"/>
      <c r="H116" s="19"/>
      <c r="I116" s="19"/>
      <c r="J116" s="255"/>
      <c r="K116" s="19"/>
      <c r="L116" s="19"/>
      <c r="M116" s="19"/>
      <c r="N116" s="90"/>
      <c r="O116" s="19"/>
      <c r="P116" s="275"/>
      <c r="Q116" s="255"/>
      <c r="R116" s="258"/>
      <c r="S116" s="259"/>
      <c r="T116" s="228" t="s">
        <v>824</v>
      </c>
      <c r="U116" s="260" t="s">
        <v>827</v>
      </c>
      <c r="V116" s="33"/>
      <c r="W116" s="18"/>
      <c r="X116" s="249" t="str">
        <f>F117</f>
        <v>?</v>
      </c>
      <c r="Y116" s="19"/>
      <c r="Z116" s="19"/>
      <c r="AA116" s="19"/>
      <c r="AB116" s="19"/>
      <c r="AC116" s="19"/>
      <c r="AD116" s="19"/>
      <c r="AE116" s="19"/>
      <c r="AH116" s="252">
        <f t="shared" si="35"/>
        <v>0</v>
      </c>
      <c r="AI116" s="252">
        <f>(R117/39)</f>
        <v>0</v>
      </c>
      <c r="AJ116" s="252">
        <f>S117/14</f>
        <v>0</v>
      </c>
      <c r="AK116" s="252">
        <f t="shared" si="42"/>
        <v>0</v>
      </c>
      <c r="AL116" s="262"/>
      <c r="AM116" s="251">
        <f t="shared" si="38"/>
        <v>0</v>
      </c>
      <c r="AN116" s="251">
        <f t="shared" si="39"/>
        <v>0</v>
      </c>
      <c r="AO116" s="251">
        <f t="shared" si="40"/>
        <v>0</v>
      </c>
      <c r="AP116" s="147"/>
      <c r="AQ116" s="147"/>
      <c r="AR116" s="147"/>
      <c r="AS116" s="147"/>
      <c r="AT116" s="147"/>
      <c r="AU116" s="147"/>
      <c r="AV116" s="147"/>
      <c r="AW116" s="147"/>
      <c r="AX116" s="147"/>
      <c r="AY116" s="147"/>
      <c r="BE116" s="4"/>
      <c r="BF116" s="4"/>
      <c r="BG116" s="4"/>
      <c r="BJ116" s="4"/>
      <c r="BK116" s="4"/>
      <c r="BL116" s="4"/>
      <c r="BM116" s="4"/>
      <c r="BN116" s="4"/>
      <c r="BO116" s="4"/>
      <c r="BP116" s="4"/>
      <c r="BQ116" s="4"/>
      <c r="BR116" s="4"/>
      <c r="BS116" s="4"/>
      <c r="BT116" s="4"/>
      <c r="BU116" s="147"/>
      <c r="BV116" s="4"/>
      <c r="BW116" s="147"/>
      <c r="BX116" s="4"/>
      <c r="BY116" s="147"/>
    </row>
    <row r="117" spans="1:817" s="1" customFormat="1" ht="26.1" customHeight="1" x14ac:dyDescent="0.25">
      <c r="A117" s="627"/>
      <c r="B117" s="182"/>
      <c r="C117" s="595"/>
      <c r="D117" s="19">
        <v>1</v>
      </c>
      <c r="E117" s="253" t="s">
        <v>219</v>
      </c>
      <c r="F117" s="254" t="s">
        <v>135</v>
      </c>
      <c r="G117" s="19" t="s">
        <v>44</v>
      </c>
      <c r="H117" s="19"/>
      <c r="I117" s="19">
        <v>15</v>
      </c>
      <c r="J117" s="255"/>
      <c r="K117" s="19">
        <v>1</v>
      </c>
      <c r="L117" s="19" t="s">
        <v>27</v>
      </c>
      <c r="M117" s="19" t="s">
        <v>109</v>
      </c>
      <c r="N117" s="90" t="s">
        <v>35</v>
      </c>
      <c r="O117" s="19">
        <v>1997</v>
      </c>
      <c r="P117" s="275">
        <v>35717</v>
      </c>
      <c r="Q117" s="255"/>
      <c r="R117" s="258"/>
      <c r="S117" s="259"/>
      <c r="T117" s="228" t="s">
        <v>110</v>
      </c>
      <c r="U117" s="260" t="s">
        <v>220</v>
      </c>
      <c r="V117" s="33"/>
      <c r="W117" s="18"/>
      <c r="X117" s="249" t="str">
        <f>F118</f>
        <v>Pb/Zn/Ag</v>
      </c>
      <c r="Y117" s="19"/>
      <c r="Z117" s="19"/>
      <c r="AA117" s="19"/>
      <c r="AB117" s="19"/>
      <c r="AC117" s="19"/>
      <c r="AD117" s="19"/>
      <c r="AE117" s="19"/>
      <c r="AH117" s="252">
        <f t="shared" si="35"/>
        <v>0</v>
      </c>
      <c r="AI117" s="252"/>
      <c r="AJ117" s="252"/>
      <c r="AK117" s="252"/>
      <c r="AL117" s="262"/>
      <c r="AM117" s="251">
        <f t="shared" si="38"/>
        <v>0</v>
      </c>
      <c r="AN117" s="251">
        <f t="shared" si="39"/>
        <v>0</v>
      </c>
      <c r="AO117" s="251">
        <f t="shared" si="40"/>
        <v>0</v>
      </c>
      <c r="AP117" s="147"/>
      <c r="AQ117" s="147"/>
      <c r="AR117" s="147"/>
      <c r="AS117" s="147"/>
      <c r="AT117" s="147"/>
      <c r="AU117" s="147"/>
      <c r="AV117" s="147"/>
      <c r="AW117" s="147"/>
      <c r="AX117" s="147"/>
      <c r="AY117" s="147"/>
      <c r="BE117" s="4"/>
      <c r="BF117" s="4"/>
      <c r="BG117" s="4"/>
      <c r="BJ117" s="4"/>
      <c r="BK117" s="4"/>
      <c r="BL117" s="4"/>
      <c r="BM117" s="4"/>
      <c r="BN117" s="4"/>
      <c r="BO117" s="4"/>
      <c r="BP117" s="4"/>
      <c r="BQ117" s="4"/>
      <c r="BR117" s="4"/>
      <c r="BS117" s="4"/>
      <c r="BT117" s="4"/>
      <c r="BU117" s="147"/>
      <c r="BV117" s="4"/>
      <c r="BW117" s="147"/>
      <c r="BX117" s="4"/>
      <c r="BY117" s="147"/>
    </row>
    <row r="118" spans="1:817" s="1" customFormat="1" ht="26.1" customHeight="1" x14ac:dyDescent="0.25">
      <c r="A118" s="624"/>
      <c r="B118" s="182">
        <v>3</v>
      </c>
      <c r="C118" s="595"/>
      <c r="D118" s="19"/>
      <c r="E118" s="253" t="s">
        <v>822</v>
      </c>
      <c r="F118" s="254" t="s">
        <v>821</v>
      </c>
      <c r="G118" s="19" t="s">
        <v>44</v>
      </c>
      <c r="H118" s="254" t="s">
        <v>823</v>
      </c>
      <c r="I118" s="19">
        <v>40</v>
      </c>
      <c r="J118" s="255"/>
      <c r="K118" s="19">
        <v>1</v>
      </c>
      <c r="L118" s="19"/>
      <c r="M118" s="19"/>
      <c r="N118" s="90"/>
      <c r="O118" s="19">
        <v>1996</v>
      </c>
      <c r="P118" s="275"/>
      <c r="Q118" s="255"/>
      <c r="R118" s="258"/>
      <c r="S118" s="259"/>
      <c r="T118" s="396" t="s">
        <v>824</v>
      </c>
      <c r="U118" s="260" t="s">
        <v>825</v>
      </c>
      <c r="V118" s="33"/>
      <c r="W118" s="18"/>
      <c r="X118" s="249"/>
      <c r="Y118" s="19"/>
      <c r="Z118" s="19"/>
      <c r="AA118" s="19"/>
      <c r="AB118" s="19"/>
      <c r="AC118" s="19"/>
      <c r="AD118" s="19"/>
      <c r="AE118" s="19"/>
      <c r="AH118" s="252"/>
      <c r="AI118" s="252"/>
      <c r="AJ118" s="252"/>
      <c r="AK118" s="252"/>
      <c r="AL118" s="262"/>
      <c r="AM118" s="251"/>
      <c r="AN118" s="251"/>
      <c r="AO118" s="251"/>
      <c r="AP118" s="147"/>
      <c r="AQ118" s="147"/>
      <c r="AR118" s="147"/>
      <c r="AS118" s="147"/>
      <c r="AT118" s="147"/>
      <c r="AU118" s="147"/>
      <c r="AV118" s="147"/>
      <c r="AW118" s="147"/>
      <c r="AX118" s="147"/>
      <c r="AY118" s="147"/>
      <c r="BE118" s="4"/>
      <c r="BF118" s="4"/>
      <c r="BG118" s="4"/>
      <c r="BJ118" s="4"/>
      <c r="BK118" s="4"/>
      <c r="BL118" s="4"/>
      <c r="BM118" s="4"/>
      <c r="BN118" s="4"/>
      <c r="BO118" s="4"/>
      <c r="BP118" s="4"/>
      <c r="BQ118" s="4"/>
      <c r="BR118" s="4"/>
      <c r="BS118" s="4"/>
      <c r="BT118" s="4"/>
      <c r="BU118" s="147"/>
      <c r="BV118" s="4"/>
      <c r="BW118" s="147"/>
      <c r="BX118" s="4"/>
      <c r="BY118" s="147"/>
    </row>
    <row r="119" spans="1:817" s="1" customFormat="1" ht="26.1" customHeight="1" x14ac:dyDescent="0.25">
      <c r="A119" s="635"/>
      <c r="B119" s="182"/>
      <c r="C119" s="595"/>
      <c r="D119" s="19">
        <v>1</v>
      </c>
      <c r="E119" s="466" t="s">
        <v>953</v>
      </c>
      <c r="F119" s="254"/>
      <c r="G119" s="19"/>
      <c r="H119" s="254"/>
      <c r="I119" s="19"/>
      <c r="J119" s="255"/>
      <c r="K119" s="19">
        <v>1</v>
      </c>
      <c r="L119" s="19" t="s">
        <v>33</v>
      </c>
      <c r="M119" s="470" t="s">
        <v>109</v>
      </c>
      <c r="N119" s="90"/>
      <c r="O119" s="19">
        <v>1996</v>
      </c>
      <c r="P119" s="275"/>
      <c r="Q119" s="255"/>
      <c r="R119" s="258"/>
      <c r="S119" s="259"/>
      <c r="T119" s="472" t="s">
        <v>954</v>
      </c>
      <c r="U119" s="260" t="s">
        <v>952</v>
      </c>
      <c r="V119" s="33"/>
      <c r="W119" s="18"/>
      <c r="X119" s="249" t="str">
        <f t="shared" ref="X119:X129" si="43">F120</f>
        <v>?</v>
      </c>
      <c r="Y119" s="19"/>
      <c r="Z119" s="19"/>
      <c r="AA119" s="19"/>
      <c r="AB119" s="19"/>
      <c r="AC119" s="19"/>
      <c r="AD119" s="19"/>
      <c r="AE119" s="19"/>
      <c r="AH119" s="252">
        <f t="shared" ref="AH119:AH150" si="44">Q120/1896653</f>
        <v>0.15817337172376814</v>
      </c>
      <c r="AI119" s="252">
        <f t="shared" ref="AI119:AI124" si="45">(R120/39)</f>
        <v>0</v>
      </c>
      <c r="AJ119" s="252">
        <f t="shared" ref="AJ119:AJ124" si="46">S120/14</f>
        <v>0</v>
      </c>
      <c r="AK119" s="252">
        <f t="shared" si="42"/>
        <v>0.15817337172376814</v>
      </c>
      <c r="AL119" s="262"/>
      <c r="AM119" s="251">
        <f t="shared" ref="AM119:AM150" si="47">IF(B120=1,AK119,0)</f>
        <v>0</v>
      </c>
      <c r="AN119" s="251">
        <f t="shared" ref="AN119:AN150" si="48">IF(B120=2,AK119,0)</f>
        <v>0.15817337172376814</v>
      </c>
      <c r="AO119" s="251">
        <f t="shared" ref="AO119:AO150" si="49">IF(B120=3,AK119,0)</f>
        <v>0</v>
      </c>
      <c r="AP119" s="147"/>
      <c r="AQ119" s="147"/>
      <c r="AR119" s="147"/>
      <c r="AS119" s="147"/>
      <c r="AT119" s="147"/>
      <c r="AU119" s="147"/>
      <c r="AV119" s="147"/>
      <c r="AW119" s="147"/>
      <c r="AX119" s="147"/>
      <c r="AY119" s="147"/>
      <c r="BE119" s="4"/>
      <c r="BF119" s="4"/>
      <c r="BG119" s="4"/>
      <c r="BJ119" s="4"/>
      <c r="BK119" s="4"/>
      <c r="BL119" s="4"/>
      <c r="BM119" s="4"/>
      <c r="BN119" s="4"/>
      <c r="BO119" s="4"/>
      <c r="BP119" s="4"/>
      <c r="BQ119" s="4"/>
      <c r="BR119" s="4"/>
      <c r="BS119" s="4"/>
      <c r="BT119" s="4"/>
      <c r="BU119" s="147"/>
      <c r="BV119" s="4"/>
      <c r="BW119" s="147"/>
      <c r="BX119" s="4"/>
      <c r="BY119" s="147"/>
    </row>
    <row r="120" spans="1:817" s="1" customFormat="1" ht="26.1" customHeight="1" x14ac:dyDescent="0.25">
      <c r="A120" s="626"/>
      <c r="B120" s="182">
        <v>2</v>
      </c>
      <c r="C120" s="595">
        <f>AK119</f>
        <v>0.15817337172376814</v>
      </c>
      <c r="D120" s="19">
        <v>1</v>
      </c>
      <c r="E120" s="253" t="s">
        <v>224</v>
      </c>
      <c r="F120" s="254" t="s">
        <v>135</v>
      </c>
      <c r="G120" s="19" t="s">
        <v>44</v>
      </c>
      <c r="H120" s="19"/>
      <c r="I120" s="19"/>
      <c r="J120" s="255"/>
      <c r="K120" s="19">
        <v>1</v>
      </c>
      <c r="L120" s="19" t="s">
        <v>33</v>
      </c>
      <c r="M120" s="470" t="s">
        <v>109</v>
      </c>
      <c r="N120" s="90" t="s">
        <v>35</v>
      </c>
      <c r="O120" s="19">
        <v>1996</v>
      </c>
      <c r="P120" s="275">
        <v>35381</v>
      </c>
      <c r="Q120" s="255">
        <v>300000</v>
      </c>
      <c r="R120" s="258"/>
      <c r="S120" s="259"/>
      <c r="T120" s="228" t="s">
        <v>31</v>
      </c>
      <c r="U120" s="260" t="s">
        <v>225</v>
      </c>
      <c r="V120" s="33"/>
      <c r="W120" s="18" t="s">
        <v>123</v>
      </c>
      <c r="X120" s="249" t="str">
        <f t="shared" si="43"/>
        <v>Pb Zn</v>
      </c>
      <c r="Y120" s="19"/>
      <c r="Z120" s="19"/>
      <c r="AA120" s="19"/>
      <c r="AB120" s="19"/>
      <c r="AC120" s="19"/>
      <c r="AD120" s="19"/>
      <c r="AE120" s="19"/>
      <c r="AH120" s="252">
        <f t="shared" si="44"/>
        <v>8.7522599020485037E-2</v>
      </c>
      <c r="AI120" s="252">
        <f t="shared" si="45"/>
        <v>0</v>
      </c>
      <c r="AJ120" s="252">
        <f t="shared" si="46"/>
        <v>0</v>
      </c>
      <c r="AK120" s="252">
        <f t="shared" si="42"/>
        <v>8.7522599020485037E-2</v>
      </c>
      <c r="AL120" s="262"/>
      <c r="AM120" s="251">
        <f t="shared" si="47"/>
        <v>0</v>
      </c>
      <c r="AN120" s="251">
        <f t="shared" si="48"/>
        <v>8.7522599020485037E-2</v>
      </c>
      <c r="AO120" s="251">
        <f t="shared" si="49"/>
        <v>0</v>
      </c>
      <c r="AP120" s="147"/>
      <c r="AQ120" s="147"/>
      <c r="AR120" s="147"/>
      <c r="AS120" s="147"/>
      <c r="AT120" s="147"/>
      <c r="AU120" s="147"/>
      <c r="AV120" s="147"/>
      <c r="AW120" s="147"/>
      <c r="AX120" s="147"/>
      <c r="AY120" s="147"/>
      <c r="BE120" s="4"/>
      <c r="BF120" s="4"/>
      <c r="BG120" s="4"/>
      <c r="BJ120" s="4"/>
      <c r="BK120" s="4"/>
      <c r="BL120" s="4"/>
      <c r="BM120" s="4"/>
      <c r="BN120" s="4"/>
      <c r="BO120" s="4"/>
      <c r="BP120" s="4"/>
      <c r="BQ120" s="4"/>
      <c r="BR120" s="4"/>
      <c r="BS120" s="4"/>
      <c r="BT120" s="4"/>
      <c r="BU120" s="147"/>
      <c r="BV120" s="4"/>
      <c r="BW120" s="147"/>
      <c r="BX120" s="4"/>
      <c r="BY120" s="147"/>
    </row>
    <row r="121" spans="1:817" s="1" customFormat="1" ht="26.1" customHeight="1" x14ac:dyDescent="0.25">
      <c r="A121" s="626"/>
      <c r="B121" s="182">
        <v>2</v>
      </c>
      <c r="C121" s="595">
        <f>AK120</f>
        <v>8.7522599020485037E-2</v>
      </c>
      <c r="D121" s="19">
        <v>1</v>
      </c>
      <c r="E121" s="253" t="s">
        <v>226</v>
      </c>
      <c r="F121" s="254" t="s">
        <v>90</v>
      </c>
      <c r="G121" s="19"/>
      <c r="H121" s="19"/>
      <c r="I121" s="19"/>
      <c r="J121" s="255"/>
      <c r="K121" s="19">
        <v>1</v>
      </c>
      <c r="L121" s="19" t="s">
        <v>27</v>
      </c>
      <c r="M121" s="19" t="s">
        <v>38</v>
      </c>
      <c r="N121" s="19" t="s">
        <v>177</v>
      </c>
      <c r="O121" s="19">
        <v>1996</v>
      </c>
      <c r="P121" s="275">
        <v>35306</v>
      </c>
      <c r="Q121" s="255">
        <v>166000</v>
      </c>
      <c r="R121" s="258"/>
      <c r="S121" s="259"/>
      <c r="T121" s="228" t="s">
        <v>178</v>
      </c>
      <c r="U121" s="260" t="s">
        <v>828</v>
      </c>
      <c r="V121" s="33"/>
      <c r="W121" s="18" t="s">
        <v>56</v>
      </c>
      <c r="X121" s="249" t="str">
        <f t="shared" si="43"/>
        <v>Cu</v>
      </c>
      <c r="Y121" s="19">
        <v>372</v>
      </c>
      <c r="Z121" s="19">
        <v>0.55000000000000004</v>
      </c>
      <c r="AA121" s="19">
        <v>0.11</v>
      </c>
      <c r="AB121" s="19">
        <v>0.63823028986031427</v>
      </c>
      <c r="AC121" s="19">
        <v>1969</v>
      </c>
      <c r="AD121" s="19">
        <v>55</v>
      </c>
      <c r="AE121" s="19" t="s">
        <v>57</v>
      </c>
      <c r="AH121" s="252">
        <f t="shared" si="44"/>
        <v>0.84359131586009672</v>
      </c>
      <c r="AI121" s="252">
        <f t="shared" si="45"/>
        <v>0.66666666666666663</v>
      </c>
      <c r="AJ121" s="252">
        <f t="shared" si="46"/>
        <v>0</v>
      </c>
      <c r="AK121" s="252">
        <f t="shared" si="42"/>
        <v>1.5102579825267632</v>
      </c>
      <c r="AL121" s="262"/>
      <c r="AM121" s="251">
        <f t="shared" si="47"/>
        <v>1.5102579825267632</v>
      </c>
      <c r="AN121" s="251">
        <f t="shared" si="48"/>
        <v>0</v>
      </c>
      <c r="AO121" s="251">
        <f t="shared" si="49"/>
        <v>0</v>
      </c>
      <c r="AP121" s="147"/>
      <c r="AQ121" s="147"/>
      <c r="AR121" s="147"/>
      <c r="AS121" s="147"/>
      <c r="AT121" s="147"/>
      <c r="AU121" s="147"/>
      <c r="AV121" s="147"/>
      <c r="AW121" s="147"/>
      <c r="AX121" s="147"/>
      <c r="AY121" s="147"/>
      <c r="BE121" s="4"/>
      <c r="BF121" s="4"/>
      <c r="BG121" s="4"/>
      <c r="BJ121" s="4"/>
      <c r="BK121" s="4"/>
      <c r="BL121" s="4"/>
      <c r="BM121" s="4"/>
      <c r="BN121" s="4"/>
      <c r="BO121" s="4"/>
      <c r="BP121" s="4"/>
      <c r="BQ121" s="4"/>
      <c r="BR121" s="4"/>
      <c r="BS121" s="4"/>
      <c r="BT121" s="4"/>
      <c r="BU121" s="147"/>
      <c r="BV121" s="4"/>
      <c r="BW121" s="147"/>
      <c r="BX121" s="4"/>
      <c r="BY121" s="147"/>
    </row>
    <row r="122" spans="1:817" s="1" customFormat="1" ht="26.1" customHeight="1" x14ac:dyDescent="0.25">
      <c r="A122" s="629"/>
      <c r="B122" s="182">
        <v>1</v>
      </c>
      <c r="C122" s="595">
        <f>AK121</f>
        <v>1.5102579825267632</v>
      </c>
      <c r="D122" s="19">
        <v>4</v>
      </c>
      <c r="E122" s="253" t="s">
        <v>882</v>
      </c>
      <c r="F122" s="254" t="s">
        <v>54</v>
      </c>
      <c r="G122" s="19"/>
      <c r="H122" s="19"/>
      <c r="I122" s="19"/>
      <c r="J122" s="255"/>
      <c r="K122" s="19">
        <v>1</v>
      </c>
      <c r="L122" s="19" t="s">
        <v>27</v>
      </c>
      <c r="M122" s="19" t="s">
        <v>34</v>
      </c>
      <c r="N122" s="19">
        <v>208</v>
      </c>
      <c r="O122" s="19">
        <v>1996</v>
      </c>
      <c r="P122" s="275">
        <v>35148</v>
      </c>
      <c r="Q122" s="255">
        <v>1600000</v>
      </c>
      <c r="R122" s="258">
        <v>26</v>
      </c>
      <c r="S122" s="259"/>
      <c r="T122" s="228" t="s">
        <v>227</v>
      </c>
      <c r="U122" s="260" t="s">
        <v>883</v>
      </c>
      <c r="V122" s="33"/>
      <c r="W122" s="18"/>
      <c r="X122" s="249" t="str">
        <f t="shared" si="43"/>
        <v>Pb Zn</v>
      </c>
      <c r="Y122" s="19"/>
      <c r="Z122" s="19"/>
      <c r="AA122" s="19"/>
      <c r="AB122" s="19"/>
      <c r="AC122" s="19"/>
      <c r="AD122" s="19"/>
      <c r="AE122" s="19"/>
      <c r="AH122" s="252">
        <f t="shared" si="44"/>
        <v>0.11599380593076329</v>
      </c>
      <c r="AI122" s="252">
        <f t="shared" si="45"/>
        <v>0.15384615384615385</v>
      </c>
      <c r="AJ122" s="252">
        <f t="shared" si="46"/>
        <v>0</v>
      </c>
      <c r="AK122" s="252">
        <f t="shared" si="42"/>
        <v>0.26983995977691716</v>
      </c>
      <c r="AL122" s="262"/>
      <c r="AM122" s="251">
        <f t="shared" si="47"/>
        <v>0</v>
      </c>
      <c r="AN122" s="251">
        <f t="shared" si="48"/>
        <v>0.26983995977691716</v>
      </c>
      <c r="AO122" s="251">
        <f t="shared" si="49"/>
        <v>0</v>
      </c>
      <c r="AP122" s="147"/>
      <c r="AQ122" s="147"/>
      <c r="AR122" s="147"/>
      <c r="AS122" s="147"/>
      <c r="AT122" s="147"/>
      <c r="AU122" s="147"/>
      <c r="AV122" s="147"/>
      <c r="AW122" s="147"/>
      <c r="AX122" s="147"/>
      <c r="AY122" s="147"/>
      <c r="BE122" s="4"/>
      <c r="BF122" s="4"/>
      <c r="BG122" s="4"/>
      <c r="BJ122" s="4"/>
      <c r="BK122" s="4"/>
      <c r="BL122" s="4"/>
      <c r="BM122" s="4"/>
      <c r="BN122" s="4"/>
      <c r="BO122" s="4"/>
      <c r="BP122" s="4"/>
      <c r="BQ122" s="4"/>
      <c r="BR122" s="4"/>
      <c r="BS122" s="4"/>
      <c r="BT122" s="4"/>
      <c r="BU122" s="147"/>
      <c r="BV122" s="4"/>
      <c r="BW122" s="147"/>
      <c r="BX122" s="4"/>
      <c r="BY122" s="147"/>
    </row>
    <row r="123" spans="1:817" s="1" customFormat="1" ht="26.1" customHeight="1" x14ac:dyDescent="0.25">
      <c r="A123" s="626"/>
      <c r="B123" s="182">
        <v>2</v>
      </c>
      <c r="C123" s="595">
        <f>AK122</f>
        <v>0.26983995977691716</v>
      </c>
      <c r="D123" s="19">
        <v>1</v>
      </c>
      <c r="E123" s="253" t="s">
        <v>228</v>
      </c>
      <c r="F123" s="254" t="s">
        <v>90</v>
      </c>
      <c r="G123" s="19" t="s">
        <v>44</v>
      </c>
      <c r="H123" s="19" t="s">
        <v>154</v>
      </c>
      <c r="I123" s="19">
        <v>45</v>
      </c>
      <c r="J123" s="255">
        <v>1520000</v>
      </c>
      <c r="K123" s="19">
        <v>1</v>
      </c>
      <c r="L123" s="19" t="s">
        <v>27</v>
      </c>
      <c r="M123" s="19" t="s">
        <v>28</v>
      </c>
      <c r="N123" s="19">
        <v>220</v>
      </c>
      <c r="O123" s="19">
        <v>1996</v>
      </c>
      <c r="P123" s="294">
        <v>1996</v>
      </c>
      <c r="Q123" s="255">
        <v>220000</v>
      </c>
      <c r="R123" s="258">
        <v>6</v>
      </c>
      <c r="S123" s="259"/>
      <c r="T123" s="228" t="s">
        <v>229</v>
      </c>
      <c r="U123" s="260"/>
      <c r="V123" s="33"/>
      <c r="W123" s="18"/>
      <c r="X123" s="249" t="str">
        <f t="shared" si="43"/>
        <v>Au</v>
      </c>
      <c r="Y123" s="19"/>
      <c r="Z123" s="19"/>
      <c r="AA123" s="19"/>
      <c r="AB123" s="19"/>
      <c r="AC123" s="19">
        <v>1957</v>
      </c>
      <c r="AD123" s="19"/>
      <c r="AE123" s="19"/>
      <c r="AH123" s="252">
        <f t="shared" si="44"/>
        <v>0</v>
      </c>
      <c r="AI123" s="252">
        <f t="shared" si="45"/>
        <v>0</v>
      </c>
      <c r="AJ123" s="252">
        <f t="shared" si="46"/>
        <v>0</v>
      </c>
      <c r="AK123" s="252">
        <f t="shared" si="42"/>
        <v>0</v>
      </c>
      <c r="AL123" s="262"/>
      <c r="AM123" s="251">
        <f t="shared" si="47"/>
        <v>0</v>
      </c>
      <c r="AN123" s="251">
        <f t="shared" si="48"/>
        <v>0</v>
      </c>
      <c r="AO123" s="251">
        <f t="shared" si="49"/>
        <v>0</v>
      </c>
      <c r="AP123" s="147"/>
      <c r="AQ123" s="147"/>
      <c r="AR123" s="147"/>
      <c r="AS123" s="147"/>
      <c r="AT123" s="147"/>
      <c r="AU123" s="147"/>
      <c r="AV123" s="147"/>
      <c r="AW123" s="147"/>
      <c r="AX123" s="147"/>
      <c r="AY123" s="147"/>
      <c r="BE123" s="4"/>
      <c r="BF123" s="4"/>
      <c r="BG123" s="4"/>
      <c r="BJ123" s="4"/>
      <c r="BK123" s="4"/>
      <c r="BL123" s="4"/>
      <c r="BM123" s="4"/>
      <c r="BN123" s="4"/>
      <c r="BO123" s="4"/>
      <c r="BP123" s="4"/>
      <c r="BQ123" s="4"/>
      <c r="BR123" s="4"/>
      <c r="BS123" s="4"/>
      <c r="BT123" s="4"/>
      <c r="BU123" s="147"/>
      <c r="BV123" s="4"/>
      <c r="BW123" s="147"/>
      <c r="BX123" s="4"/>
      <c r="BY123" s="147"/>
    </row>
    <row r="124" spans="1:817" s="1" customFormat="1" ht="26.1" customHeight="1" x14ac:dyDescent="0.25">
      <c r="A124" s="624"/>
      <c r="B124" s="182">
        <v>3</v>
      </c>
      <c r="C124" s="595"/>
      <c r="D124" s="19">
        <v>2</v>
      </c>
      <c r="E124" s="253" t="s">
        <v>230</v>
      </c>
      <c r="F124" s="254" t="s">
        <v>47</v>
      </c>
      <c r="G124" s="19"/>
      <c r="H124" s="19"/>
      <c r="I124" s="19"/>
      <c r="J124" s="255"/>
      <c r="K124" s="19">
        <v>1</v>
      </c>
      <c r="L124" s="19" t="s">
        <v>27</v>
      </c>
      <c r="M124" s="19" t="s">
        <v>38</v>
      </c>
      <c r="N124" s="90" t="s">
        <v>35</v>
      </c>
      <c r="O124" s="19">
        <v>1995</v>
      </c>
      <c r="P124" s="275">
        <v>35041</v>
      </c>
      <c r="Q124" s="255">
        <v>0</v>
      </c>
      <c r="R124" s="258"/>
      <c r="S124" s="259"/>
      <c r="T124" s="228" t="s">
        <v>192</v>
      </c>
      <c r="U124" s="260" t="s">
        <v>231</v>
      </c>
      <c r="V124" s="33"/>
      <c r="W124" s="18"/>
      <c r="X124" s="249" t="str">
        <f t="shared" si="43"/>
        <v>Au</v>
      </c>
      <c r="Y124" s="19"/>
      <c r="Z124" s="19"/>
      <c r="AA124" s="19"/>
      <c r="AB124" s="19"/>
      <c r="AC124" s="19"/>
      <c r="AD124" s="19"/>
      <c r="AE124" s="19"/>
      <c r="AH124" s="252">
        <f t="shared" si="44"/>
        <v>5.2724457241256046E-5</v>
      </c>
      <c r="AI124" s="252">
        <f t="shared" si="45"/>
        <v>0</v>
      </c>
      <c r="AJ124" s="252">
        <f t="shared" si="46"/>
        <v>0</v>
      </c>
      <c r="AK124" s="252">
        <f t="shared" si="42"/>
        <v>5.2724457241256046E-5</v>
      </c>
      <c r="AL124" s="262"/>
      <c r="AM124" s="251">
        <f t="shared" si="47"/>
        <v>0</v>
      </c>
      <c r="AN124" s="251">
        <f t="shared" si="48"/>
        <v>0</v>
      </c>
      <c r="AO124" s="251">
        <f t="shared" si="49"/>
        <v>5.2724457241256046E-5</v>
      </c>
      <c r="AP124" s="147"/>
      <c r="AQ124" s="147"/>
      <c r="AR124" s="147"/>
      <c r="AS124" s="147"/>
      <c r="AT124" s="147"/>
      <c r="AU124" s="147"/>
      <c r="AV124" s="147"/>
      <c r="AW124" s="147"/>
      <c r="AX124" s="147"/>
      <c r="AY124" s="147"/>
      <c r="BE124" s="4"/>
      <c r="BF124" s="4"/>
      <c r="BG124" s="4"/>
      <c r="BJ124" s="4"/>
      <c r="BK124" s="4"/>
      <c r="BL124" s="4"/>
      <c r="BM124" s="4"/>
      <c r="BN124" s="4"/>
      <c r="BO124" s="4"/>
      <c r="BP124" s="4"/>
      <c r="BQ124" s="4"/>
      <c r="BR124" s="4"/>
      <c r="BS124" s="4"/>
      <c r="BT124" s="4"/>
      <c r="BU124" s="147"/>
      <c r="BV124" s="4"/>
      <c r="BW124" s="147"/>
      <c r="BX124" s="4"/>
      <c r="BY124" s="147"/>
    </row>
    <row r="125" spans="1:817" s="1" customFormat="1" ht="26.1" customHeight="1" x14ac:dyDescent="0.25">
      <c r="A125" s="624"/>
      <c r="B125" s="182">
        <v>3</v>
      </c>
      <c r="C125" s="595">
        <f t="shared" ref="C125:C130" si="50">AK124</f>
        <v>5.2724457241256046E-5</v>
      </c>
      <c r="D125" s="19">
        <v>2</v>
      </c>
      <c r="E125" s="253" t="s">
        <v>232</v>
      </c>
      <c r="F125" s="254" t="s">
        <v>47</v>
      </c>
      <c r="G125" s="19"/>
      <c r="H125" s="19" t="s">
        <v>207</v>
      </c>
      <c r="I125" s="19">
        <v>25</v>
      </c>
      <c r="J125" s="255">
        <v>3000000</v>
      </c>
      <c r="K125" s="19">
        <v>1</v>
      </c>
      <c r="L125" s="19" t="s">
        <v>27</v>
      </c>
      <c r="M125" s="19" t="s">
        <v>61</v>
      </c>
      <c r="N125" s="19">
        <v>207</v>
      </c>
      <c r="O125" s="19">
        <v>1995</v>
      </c>
      <c r="P125" s="277">
        <v>35034</v>
      </c>
      <c r="Q125" s="255">
        <v>100</v>
      </c>
      <c r="R125" s="258"/>
      <c r="S125" s="259"/>
      <c r="T125" s="228" t="s">
        <v>233</v>
      </c>
      <c r="U125" s="260" t="s">
        <v>234</v>
      </c>
      <c r="V125" s="33"/>
      <c r="W125" s="18"/>
      <c r="X125" s="249" t="str">
        <f t="shared" si="43"/>
        <v>AU</v>
      </c>
      <c r="Y125" s="19"/>
      <c r="Z125" s="19"/>
      <c r="AA125" s="19"/>
      <c r="AB125" s="19"/>
      <c r="AC125" s="19"/>
      <c r="AD125" s="19"/>
      <c r="AE125" s="19"/>
      <c r="AH125" s="252">
        <f t="shared" si="44"/>
        <v>0</v>
      </c>
      <c r="AI125" s="252"/>
      <c r="AJ125" s="252"/>
      <c r="AK125" s="252"/>
      <c r="AL125" s="262"/>
      <c r="AM125" s="251">
        <f t="shared" si="47"/>
        <v>0</v>
      </c>
      <c r="AN125" s="251">
        <f t="shared" si="48"/>
        <v>0</v>
      </c>
      <c r="AO125" s="251">
        <f t="shared" si="49"/>
        <v>0</v>
      </c>
      <c r="AP125" s="147"/>
      <c r="AQ125" s="147"/>
      <c r="AR125" s="147"/>
      <c r="AS125" s="147"/>
      <c r="AT125" s="147"/>
      <c r="AU125" s="147"/>
      <c r="AV125" s="147"/>
      <c r="AW125" s="147"/>
      <c r="AX125" s="147"/>
      <c r="AY125" s="147"/>
      <c r="BE125" s="4"/>
      <c r="BF125" s="4"/>
      <c r="BG125" s="4"/>
      <c r="BJ125" s="4"/>
      <c r="BK125" s="4"/>
      <c r="BL125" s="4"/>
      <c r="BM125" s="4"/>
      <c r="BN125" s="4"/>
      <c r="BO125" s="4"/>
      <c r="BP125" s="4"/>
      <c r="BQ125" s="4"/>
      <c r="BR125" s="4"/>
      <c r="BS125" s="4"/>
      <c r="BT125" s="4"/>
      <c r="BU125" s="147"/>
      <c r="BV125" s="4"/>
      <c r="BW125" s="147"/>
      <c r="BX125" s="4"/>
      <c r="BY125" s="147"/>
    </row>
    <row r="126" spans="1:817" s="1" customFormat="1" ht="26.1" customHeight="1" x14ac:dyDescent="0.25">
      <c r="A126" s="627"/>
      <c r="B126" s="182"/>
      <c r="C126" s="595">
        <f t="shared" si="50"/>
        <v>0</v>
      </c>
      <c r="D126" s="19"/>
      <c r="E126" s="253" t="s">
        <v>829</v>
      </c>
      <c r="F126" s="254" t="s">
        <v>604</v>
      </c>
      <c r="G126" s="19" t="s">
        <v>145</v>
      </c>
      <c r="H126" s="19" t="s">
        <v>78</v>
      </c>
      <c r="I126" s="19">
        <v>17</v>
      </c>
      <c r="J126" s="255"/>
      <c r="K126" s="19"/>
      <c r="L126" s="19"/>
      <c r="M126" s="19"/>
      <c r="N126" s="90"/>
      <c r="O126" s="19">
        <v>1995</v>
      </c>
      <c r="P126" s="277" t="s">
        <v>831</v>
      </c>
      <c r="Q126" s="255"/>
      <c r="R126" s="258"/>
      <c r="S126" s="259"/>
      <c r="T126" s="14" t="s">
        <v>832</v>
      </c>
      <c r="U126" s="260"/>
      <c r="V126" s="33"/>
      <c r="W126" s="18" t="s">
        <v>201</v>
      </c>
      <c r="X126" s="249" t="str">
        <f t="shared" si="43"/>
        <v>Au</v>
      </c>
      <c r="Y126" s="19"/>
      <c r="Z126" s="19"/>
      <c r="AA126" s="19"/>
      <c r="AB126" s="19"/>
      <c r="AC126" s="19"/>
      <c r="AD126" s="19"/>
      <c r="AE126" s="19"/>
      <c r="AH126" s="252">
        <f t="shared" si="44"/>
        <v>2.6362228620628023E-2</v>
      </c>
      <c r="AI126" s="252">
        <f t="shared" ref="AI126:AI157" si="51">(R127/39)</f>
        <v>0</v>
      </c>
      <c r="AJ126" s="252">
        <f t="shared" ref="AJ126:AJ157" si="52">S127/14</f>
        <v>0.8571428571428571</v>
      </c>
      <c r="AK126" s="252">
        <f t="shared" si="42"/>
        <v>0.88350508576348508</v>
      </c>
      <c r="AL126" s="262"/>
      <c r="AM126" s="251">
        <f t="shared" si="47"/>
        <v>0</v>
      </c>
      <c r="AN126" s="251">
        <f t="shared" si="48"/>
        <v>0.88350508576348508</v>
      </c>
      <c r="AO126" s="251">
        <f t="shared" si="49"/>
        <v>0</v>
      </c>
      <c r="AP126" s="147"/>
      <c r="AQ126" s="147"/>
      <c r="AR126" s="147"/>
      <c r="AS126" s="147"/>
      <c r="AT126" s="147"/>
      <c r="AU126" s="147"/>
      <c r="AV126" s="147"/>
      <c r="AW126" s="147"/>
      <c r="AX126" s="147"/>
      <c r="AY126" s="147"/>
      <c r="BE126" s="4"/>
      <c r="BF126" s="4"/>
      <c r="BG126" s="4"/>
      <c r="BJ126" s="4"/>
      <c r="BK126" s="4"/>
      <c r="BL126" s="4"/>
      <c r="BM126" s="4"/>
      <c r="BN126" s="4"/>
      <c r="BO126" s="4"/>
      <c r="BP126" s="4"/>
      <c r="BQ126" s="4"/>
      <c r="BR126" s="4"/>
      <c r="BS126" s="4"/>
      <c r="BT126" s="4"/>
      <c r="BU126" s="147"/>
      <c r="BV126" s="4"/>
      <c r="BW126" s="147"/>
      <c r="BX126" s="4"/>
      <c r="BY126" s="147"/>
    </row>
    <row r="127" spans="1:817" s="1" customFormat="1" ht="26.1" customHeight="1" x14ac:dyDescent="0.25">
      <c r="A127" s="626"/>
      <c r="B127" s="182">
        <v>2</v>
      </c>
      <c r="C127" s="595">
        <f t="shared" si="50"/>
        <v>0.88350508576348508</v>
      </c>
      <c r="D127" s="19">
        <v>1</v>
      </c>
      <c r="E127" s="253" t="s">
        <v>830</v>
      </c>
      <c r="F127" s="254" t="s">
        <v>47</v>
      </c>
      <c r="G127" s="19" t="s">
        <v>145</v>
      </c>
      <c r="H127" s="19" t="s">
        <v>78</v>
      </c>
      <c r="I127" s="19">
        <v>17</v>
      </c>
      <c r="J127" s="255"/>
      <c r="K127" s="19">
        <v>1</v>
      </c>
      <c r="L127" s="19" t="s">
        <v>33</v>
      </c>
      <c r="M127" s="19" t="s">
        <v>61</v>
      </c>
      <c r="N127" s="19">
        <v>206</v>
      </c>
      <c r="O127" s="19">
        <v>1995</v>
      </c>
      <c r="P127" s="275">
        <v>34944</v>
      </c>
      <c r="Q127" s="255">
        <v>50000</v>
      </c>
      <c r="R127" s="258"/>
      <c r="S127" s="259">
        <v>12</v>
      </c>
      <c r="T127" s="228" t="s">
        <v>178</v>
      </c>
      <c r="U127" s="260" t="s">
        <v>235</v>
      </c>
      <c r="V127" s="33"/>
      <c r="W127" s="18" t="s">
        <v>123</v>
      </c>
      <c r="X127" s="249" t="str">
        <f t="shared" si="43"/>
        <v>Au</v>
      </c>
      <c r="Y127" s="19">
        <v>43</v>
      </c>
      <c r="Z127" s="19"/>
      <c r="AA127" s="19">
        <v>1.51</v>
      </c>
      <c r="AB127" s="19">
        <v>1.2111612517188581</v>
      </c>
      <c r="AC127" s="19">
        <v>1993</v>
      </c>
      <c r="AD127" s="19">
        <v>8</v>
      </c>
      <c r="AE127" s="19" t="s">
        <v>57</v>
      </c>
      <c r="AH127" s="252">
        <f t="shared" si="44"/>
        <v>2.214427204132754</v>
      </c>
      <c r="AI127" s="252">
        <f t="shared" si="51"/>
        <v>2.0512820512820511</v>
      </c>
      <c r="AJ127" s="252">
        <f t="shared" si="52"/>
        <v>0</v>
      </c>
      <c r="AK127" s="252">
        <f t="shared" si="42"/>
        <v>4.2657092554148051</v>
      </c>
      <c r="AL127" s="262"/>
      <c r="AM127" s="251">
        <f t="shared" si="47"/>
        <v>4.2657092554148051</v>
      </c>
      <c r="AN127" s="251">
        <f t="shared" si="48"/>
        <v>0</v>
      </c>
      <c r="AO127" s="251">
        <f t="shared" si="49"/>
        <v>0</v>
      </c>
      <c r="AP127" s="147"/>
      <c r="AQ127" s="147"/>
      <c r="AR127" s="147"/>
      <c r="AS127" s="147"/>
      <c r="AT127" s="147"/>
      <c r="AU127" s="147"/>
      <c r="AV127" s="147"/>
      <c r="AW127" s="147"/>
      <c r="AX127" s="147"/>
      <c r="AY127" s="147"/>
      <c r="BE127" s="4"/>
      <c r="BF127" s="4"/>
      <c r="BG127" s="4"/>
      <c r="BJ127" s="4"/>
      <c r="BK127" s="4"/>
      <c r="BL127" s="4"/>
      <c r="BM127" s="4"/>
      <c r="BN127" s="4"/>
      <c r="BO127" s="4"/>
      <c r="BP127" s="4"/>
      <c r="BQ127" s="4"/>
      <c r="BR127" s="4"/>
      <c r="BS127" s="4"/>
      <c r="BT127" s="4"/>
      <c r="BU127" s="147"/>
      <c r="BV127" s="4"/>
      <c r="BW127" s="147"/>
      <c r="BX127" s="4"/>
      <c r="BY127" s="147"/>
    </row>
    <row r="128" spans="1:817" s="1" customFormat="1" ht="26.1" customHeight="1" x14ac:dyDescent="0.25">
      <c r="A128" s="636"/>
      <c r="B128" s="182">
        <v>1</v>
      </c>
      <c r="C128" s="595">
        <f t="shared" si="50"/>
        <v>4.2657092554148051</v>
      </c>
      <c r="D128" s="19">
        <v>1</v>
      </c>
      <c r="E128" s="436" t="s">
        <v>236</v>
      </c>
      <c r="F128" s="254" t="s">
        <v>47</v>
      </c>
      <c r="G128" s="19" t="s">
        <v>145</v>
      </c>
      <c r="H128" s="19" t="s">
        <v>207</v>
      </c>
      <c r="I128" s="19">
        <v>44</v>
      </c>
      <c r="J128" s="255">
        <v>5250000</v>
      </c>
      <c r="K128" s="19">
        <v>1</v>
      </c>
      <c r="L128" s="19" t="s">
        <v>27</v>
      </c>
      <c r="M128" s="19" t="s">
        <v>94</v>
      </c>
      <c r="N128" s="19">
        <v>205</v>
      </c>
      <c r="O128" s="19">
        <v>1995</v>
      </c>
      <c r="P128" s="275">
        <v>34930</v>
      </c>
      <c r="Q128" s="255">
        <v>4200000</v>
      </c>
      <c r="R128" s="258">
        <v>80</v>
      </c>
      <c r="S128" s="259"/>
      <c r="T128" s="228" t="s">
        <v>187</v>
      </c>
      <c r="U128" s="260" t="s">
        <v>237</v>
      </c>
      <c r="V128" s="33"/>
      <c r="W128" s="18"/>
      <c r="X128" s="249" t="str">
        <f t="shared" si="43"/>
        <v>Au</v>
      </c>
      <c r="Y128" s="19"/>
      <c r="Z128" s="19"/>
      <c r="AA128" s="19"/>
      <c r="AB128" s="19"/>
      <c r="AC128" s="19"/>
      <c r="AD128" s="19"/>
      <c r="AE128" s="19"/>
      <c r="AH128" s="252">
        <f t="shared" si="44"/>
        <v>2.6362228620628024E-3</v>
      </c>
      <c r="AI128" s="252">
        <f t="shared" si="51"/>
        <v>0</v>
      </c>
      <c r="AJ128" s="252">
        <f t="shared" si="52"/>
        <v>0</v>
      </c>
      <c r="AK128" s="252">
        <f t="shared" si="42"/>
        <v>2.6362228620628024E-3</v>
      </c>
      <c r="AL128" s="262"/>
      <c r="AM128" s="251">
        <f t="shared" si="47"/>
        <v>0</v>
      </c>
      <c r="AN128" s="251">
        <f t="shared" si="48"/>
        <v>0</v>
      </c>
      <c r="AO128" s="251">
        <f t="shared" si="49"/>
        <v>2.6362228620628024E-3</v>
      </c>
      <c r="AP128" s="147"/>
      <c r="AQ128" s="147"/>
      <c r="AR128" s="147"/>
      <c r="AS128" s="147"/>
      <c r="AT128" s="147"/>
      <c r="AU128" s="147"/>
      <c r="AV128" s="147"/>
      <c r="AW128" s="147"/>
      <c r="AX128" s="147"/>
      <c r="AY128" s="147"/>
      <c r="BE128" s="4"/>
      <c r="BF128" s="4"/>
      <c r="BG128" s="4"/>
      <c r="BJ128" s="4"/>
      <c r="BK128" s="4"/>
      <c r="BL128" s="4"/>
      <c r="BM128" s="4"/>
      <c r="BN128" s="4"/>
      <c r="BO128" s="4"/>
      <c r="BP128" s="4"/>
      <c r="BQ128" s="4"/>
      <c r="BR128" s="4"/>
      <c r="BS128" s="4"/>
      <c r="BT128" s="4"/>
      <c r="BU128" s="147"/>
      <c r="BV128" s="4"/>
      <c r="BW128" s="147"/>
      <c r="BX128" s="4"/>
      <c r="BY128" s="147"/>
    </row>
    <row r="129" spans="1:77" s="1" customFormat="1" ht="26.1" customHeight="1" x14ac:dyDescent="0.25">
      <c r="A129" s="624"/>
      <c r="B129" s="182">
        <v>3</v>
      </c>
      <c r="C129" s="595">
        <f t="shared" si="50"/>
        <v>2.6362228620628024E-3</v>
      </c>
      <c r="D129" s="19">
        <v>1</v>
      </c>
      <c r="E129" s="253" t="s">
        <v>238</v>
      </c>
      <c r="F129" s="254" t="s">
        <v>47</v>
      </c>
      <c r="G129" s="19" t="s">
        <v>239</v>
      </c>
      <c r="H129" s="19" t="s">
        <v>78</v>
      </c>
      <c r="I129" s="19">
        <v>4</v>
      </c>
      <c r="J129" s="255">
        <v>25000</v>
      </c>
      <c r="K129" s="19">
        <v>1</v>
      </c>
      <c r="L129" s="19" t="s">
        <v>27</v>
      </c>
      <c r="M129" s="19" t="s">
        <v>73</v>
      </c>
      <c r="N129" s="19">
        <v>204</v>
      </c>
      <c r="O129" s="19">
        <v>1995</v>
      </c>
      <c r="P129" s="275">
        <v>34875</v>
      </c>
      <c r="Q129" s="255">
        <v>5000</v>
      </c>
      <c r="R129" s="258"/>
      <c r="S129" s="259"/>
      <c r="T129" s="228" t="s">
        <v>233</v>
      </c>
      <c r="U129" s="260"/>
      <c r="V129" s="33"/>
      <c r="W129" s="18"/>
      <c r="X129" s="249" t="str">
        <f t="shared" si="43"/>
        <v>Au</v>
      </c>
      <c r="Y129" s="19"/>
      <c r="Z129" s="19"/>
      <c r="AA129" s="19"/>
      <c r="AB129" s="19"/>
      <c r="AC129" s="19"/>
      <c r="AD129" s="19"/>
      <c r="AE129" s="19"/>
      <c r="AH129" s="252">
        <f t="shared" si="44"/>
        <v>2.1089782896502419E-2</v>
      </c>
      <c r="AI129" s="252">
        <f t="shared" si="51"/>
        <v>0</v>
      </c>
      <c r="AJ129" s="252">
        <f t="shared" si="52"/>
        <v>0</v>
      </c>
      <c r="AK129" s="252">
        <f t="shared" si="42"/>
        <v>2.1089782896502419E-2</v>
      </c>
      <c r="AL129" s="262"/>
      <c r="AM129" s="251">
        <f t="shared" si="47"/>
        <v>0</v>
      </c>
      <c r="AN129" s="251">
        <f t="shared" si="48"/>
        <v>0</v>
      </c>
      <c r="AO129" s="251">
        <f t="shared" si="49"/>
        <v>2.1089782896502419E-2</v>
      </c>
      <c r="AP129" s="147"/>
      <c r="AQ129" s="147"/>
      <c r="AR129" s="147"/>
      <c r="AS129" s="147"/>
      <c r="AT129" s="147"/>
      <c r="AU129" s="147"/>
      <c r="AV129" s="147"/>
      <c r="AW129" s="147"/>
      <c r="AX129" s="147"/>
      <c r="AY129" s="147"/>
      <c r="BE129" s="4"/>
      <c r="BF129" s="4"/>
      <c r="BG129" s="4"/>
      <c r="BJ129" s="4"/>
      <c r="BK129" s="4"/>
      <c r="BL129" s="4"/>
      <c r="BM129" s="4"/>
      <c r="BN129" s="4"/>
      <c r="BO129" s="4"/>
      <c r="BP129" s="4"/>
      <c r="BQ129" s="4"/>
      <c r="BR129" s="4"/>
      <c r="BS129" s="4"/>
      <c r="BT129" s="4"/>
      <c r="BU129" s="147"/>
      <c r="BV129" s="4"/>
      <c r="BW129" s="147"/>
      <c r="BX129" s="4"/>
      <c r="BY129" s="147"/>
    </row>
    <row r="130" spans="1:77" s="1" customFormat="1" ht="26.1" customHeight="1" x14ac:dyDescent="0.25">
      <c r="A130" s="624"/>
      <c r="B130" s="182">
        <v>3</v>
      </c>
      <c r="C130" s="595">
        <f t="shared" si="50"/>
        <v>2.1089782896502419E-2</v>
      </c>
      <c r="D130" s="19">
        <v>1</v>
      </c>
      <c r="E130" s="253" t="s">
        <v>240</v>
      </c>
      <c r="F130" s="254" t="s">
        <v>47</v>
      </c>
      <c r="G130" s="19" t="s">
        <v>239</v>
      </c>
      <c r="H130" s="19" t="s">
        <v>78</v>
      </c>
      <c r="I130" s="19">
        <v>7</v>
      </c>
      <c r="J130" s="255">
        <v>120000</v>
      </c>
      <c r="K130" s="19">
        <v>2</v>
      </c>
      <c r="L130" s="19" t="s">
        <v>27</v>
      </c>
      <c r="M130" s="19" t="s">
        <v>83</v>
      </c>
      <c r="N130" s="19">
        <v>203</v>
      </c>
      <c r="O130" s="19">
        <v>1995</v>
      </c>
      <c r="P130" s="277">
        <v>34851</v>
      </c>
      <c r="Q130" s="255">
        <v>40000</v>
      </c>
      <c r="R130" s="258"/>
      <c r="S130" s="259"/>
      <c r="T130" s="228" t="s">
        <v>233</v>
      </c>
      <c r="U130" s="260"/>
      <c r="V130" s="33"/>
      <c r="W130" s="18"/>
      <c r="X130" s="249"/>
      <c r="Y130" s="19"/>
      <c r="Z130" s="19"/>
      <c r="AA130" s="19"/>
      <c r="AB130" s="19"/>
      <c r="AC130" s="19"/>
      <c r="AD130" s="19"/>
      <c r="AE130" s="19"/>
      <c r="AH130" s="252">
        <f t="shared" si="44"/>
        <v>7.1178017275695657E-2</v>
      </c>
      <c r="AI130" s="252">
        <f t="shared" si="51"/>
        <v>0</v>
      </c>
      <c r="AJ130" s="252">
        <f t="shared" si="52"/>
        <v>0</v>
      </c>
      <c r="AK130" s="252">
        <f t="shared" si="42"/>
        <v>7.1178017275695657E-2</v>
      </c>
      <c r="AL130" s="262"/>
      <c r="AM130" s="251">
        <f t="shared" si="47"/>
        <v>0</v>
      </c>
      <c r="AN130" s="251">
        <f t="shared" si="48"/>
        <v>7.1178017275695657E-2</v>
      </c>
      <c r="AO130" s="251">
        <f t="shared" si="49"/>
        <v>0</v>
      </c>
      <c r="AP130" s="147"/>
      <c r="AQ130" s="147"/>
      <c r="AR130" s="147"/>
      <c r="AS130" s="147"/>
      <c r="AT130" s="147"/>
      <c r="AU130" s="147"/>
      <c r="AV130" s="147"/>
      <c r="AW130" s="147"/>
      <c r="AX130" s="147"/>
      <c r="AY130" s="147"/>
      <c r="BE130" s="4"/>
      <c r="BF130" s="4"/>
      <c r="BG130" s="4"/>
      <c r="BJ130" s="4"/>
      <c r="BK130" s="4"/>
      <c r="BL130" s="4"/>
      <c r="BM130" s="4"/>
      <c r="BN130" s="4"/>
      <c r="BO130" s="4"/>
      <c r="BP130" s="4"/>
      <c r="BQ130" s="4"/>
      <c r="BR130" s="4"/>
      <c r="BS130" s="4"/>
      <c r="BT130" s="4"/>
      <c r="BU130" s="147"/>
      <c r="BV130" s="4"/>
      <c r="BW130" s="147"/>
      <c r="BX130" s="4"/>
      <c r="BY130" s="147"/>
    </row>
    <row r="131" spans="1:77" s="1" customFormat="1" ht="26.1" customHeight="1" x14ac:dyDescent="0.25">
      <c r="A131" s="626"/>
      <c r="B131" s="182">
        <v>2</v>
      </c>
      <c r="C131" s="595"/>
      <c r="D131" s="19">
        <v>1</v>
      </c>
      <c r="E131" s="253" t="s">
        <v>781</v>
      </c>
      <c r="F131" s="254"/>
      <c r="G131" s="19"/>
      <c r="H131" s="19"/>
      <c r="I131" s="19">
        <v>24</v>
      </c>
      <c r="J131" s="255"/>
      <c r="K131" s="19" t="s">
        <v>33</v>
      </c>
      <c r="L131" s="19" t="s">
        <v>976</v>
      </c>
      <c r="M131" s="437" t="s">
        <v>109</v>
      </c>
      <c r="N131" s="90"/>
      <c r="O131" s="19">
        <v>1994</v>
      </c>
      <c r="P131" s="277" t="s">
        <v>597</v>
      </c>
      <c r="Q131" s="255">
        <v>135000</v>
      </c>
      <c r="R131" s="258"/>
      <c r="S131" s="259"/>
      <c r="T131" s="228" t="s">
        <v>599</v>
      </c>
      <c r="U131" s="260" t="s">
        <v>598</v>
      </c>
      <c r="V131" s="33"/>
      <c r="W131" s="18" t="s">
        <v>128</v>
      </c>
      <c r="X131" s="249" t="str">
        <f t="shared" ref="X131:X157" si="53">F132</f>
        <v>P</v>
      </c>
      <c r="Y131" s="19"/>
      <c r="Z131" s="19"/>
      <c r="AA131" s="19"/>
      <c r="AB131" s="19"/>
      <c r="AC131" s="19"/>
      <c r="AD131" s="19"/>
      <c r="AE131" s="19"/>
      <c r="AH131" s="252">
        <f t="shared" si="44"/>
        <v>1.0017646875838648</v>
      </c>
      <c r="AI131" s="252">
        <f t="shared" si="51"/>
        <v>0</v>
      </c>
      <c r="AJ131" s="252">
        <f t="shared" si="52"/>
        <v>0</v>
      </c>
      <c r="AK131" s="252">
        <f t="shared" si="42"/>
        <v>1.0017646875838648</v>
      </c>
      <c r="AL131" s="262"/>
      <c r="AM131" s="251">
        <f t="shared" si="47"/>
        <v>1.0017646875838648</v>
      </c>
      <c r="AN131" s="251">
        <f t="shared" si="48"/>
        <v>0</v>
      </c>
      <c r="AO131" s="251">
        <f t="shared" si="49"/>
        <v>0</v>
      </c>
      <c r="AP131" s="147"/>
      <c r="AQ131" s="147"/>
      <c r="AR131" s="147"/>
      <c r="AS131" s="147"/>
      <c r="AT131" s="147"/>
      <c r="AU131" s="147"/>
      <c r="AV131" s="147"/>
      <c r="AW131" s="147"/>
      <c r="AX131" s="147"/>
      <c r="AY131" s="147"/>
      <c r="BE131" s="4"/>
      <c r="BF131" s="4"/>
      <c r="BG131" s="4"/>
      <c r="BJ131" s="4"/>
      <c r="BK131" s="4"/>
      <c r="BL131" s="4"/>
      <c r="BM131" s="4"/>
      <c r="BN131" s="4"/>
      <c r="BO131" s="4"/>
      <c r="BP131" s="4"/>
      <c r="BQ131" s="4"/>
      <c r="BR131" s="4"/>
      <c r="BS131" s="4"/>
      <c r="BT131" s="4"/>
      <c r="BU131" s="147"/>
      <c r="BV131" s="4"/>
      <c r="BW131" s="147"/>
      <c r="BX131" s="4"/>
      <c r="BY131" s="147"/>
    </row>
    <row r="132" spans="1:77" s="1" customFormat="1" ht="26.1" customHeight="1" x14ac:dyDescent="0.25">
      <c r="A132" s="629"/>
      <c r="B132" s="182">
        <v>1</v>
      </c>
      <c r="C132" s="595">
        <f t="shared" ref="C132:C143" si="54">AK131</f>
        <v>1.0017646875838648</v>
      </c>
      <c r="D132" s="19">
        <v>1</v>
      </c>
      <c r="E132" s="253" t="s">
        <v>241</v>
      </c>
      <c r="F132" s="254" t="s">
        <v>26</v>
      </c>
      <c r="G132" s="19"/>
      <c r="H132" s="19"/>
      <c r="I132" s="19"/>
      <c r="J132" s="255"/>
      <c r="K132" s="19">
        <v>1</v>
      </c>
      <c r="L132" s="19" t="s">
        <v>27</v>
      </c>
      <c r="M132" s="19" t="s">
        <v>38</v>
      </c>
      <c r="N132" s="90" t="s">
        <v>35</v>
      </c>
      <c r="O132" s="19">
        <v>1994</v>
      </c>
      <c r="P132" s="275">
        <v>34657</v>
      </c>
      <c r="Q132" s="255">
        <v>1900000</v>
      </c>
      <c r="R132" s="258"/>
      <c r="S132" s="259"/>
      <c r="T132" s="228" t="s">
        <v>31</v>
      </c>
      <c r="U132" s="260" t="s">
        <v>242</v>
      </c>
      <c r="V132" s="33"/>
      <c r="W132" s="18" t="s">
        <v>128</v>
      </c>
      <c r="X132" s="249" t="str">
        <f t="shared" si="53"/>
        <v>P</v>
      </c>
      <c r="Y132" s="19"/>
      <c r="Z132" s="19"/>
      <c r="AA132" s="19"/>
      <c r="AB132" s="19"/>
      <c r="AC132" s="19"/>
      <c r="AD132" s="19"/>
      <c r="AE132" s="19"/>
      <c r="AH132" s="252">
        <f t="shared" si="44"/>
        <v>3.5852630924054112</v>
      </c>
      <c r="AI132" s="252">
        <f t="shared" si="51"/>
        <v>0</v>
      </c>
      <c r="AJ132" s="252">
        <f t="shared" si="52"/>
        <v>0</v>
      </c>
      <c r="AK132" s="252">
        <f t="shared" si="42"/>
        <v>3.5852630924054112</v>
      </c>
      <c r="AL132" s="262"/>
      <c r="AM132" s="251">
        <f t="shared" si="47"/>
        <v>3.5852630924054112</v>
      </c>
      <c r="AN132" s="251">
        <f t="shared" si="48"/>
        <v>0</v>
      </c>
      <c r="AO132" s="251">
        <f t="shared" si="49"/>
        <v>0</v>
      </c>
      <c r="AP132" s="147"/>
      <c r="AQ132" s="147"/>
      <c r="AR132" s="147"/>
      <c r="AS132" s="147"/>
      <c r="AT132" s="147"/>
      <c r="AU132" s="147"/>
      <c r="AV132" s="147"/>
      <c r="AW132" s="147"/>
      <c r="AX132" s="147"/>
      <c r="AY132" s="147"/>
      <c r="BE132" s="4"/>
      <c r="BF132" s="4"/>
      <c r="BG132" s="4"/>
      <c r="BJ132" s="4"/>
      <c r="BK132" s="4"/>
      <c r="BL132" s="4"/>
      <c r="BM132" s="4"/>
      <c r="BN132" s="4"/>
      <c r="BO132" s="4"/>
      <c r="BP132" s="4"/>
      <c r="BQ132" s="4"/>
      <c r="BR132" s="4"/>
      <c r="BS132" s="4"/>
      <c r="BT132" s="4"/>
      <c r="BU132" s="147"/>
      <c r="BV132" s="4"/>
      <c r="BW132" s="147"/>
      <c r="BX132" s="4"/>
      <c r="BY132" s="147"/>
    </row>
    <row r="133" spans="1:77" s="1" customFormat="1" ht="26.1" customHeight="1" x14ac:dyDescent="0.25">
      <c r="A133" s="629"/>
      <c r="B133" s="182">
        <v>1</v>
      </c>
      <c r="C133" s="595">
        <f t="shared" si="54"/>
        <v>3.5852630924054112</v>
      </c>
      <c r="D133" s="19">
        <v>1</v>
      </c>
      <c r="E133" s="253" t="s">
        <v>243</v>
      </c>
      <c r="F133" s="254" t="s">
        <v>26</v>
      </c>
      <c r="G133" s="19"/>
      <c r="H133" s="19"/>
      <c r="I133" s="19"/>
      <c r="J133" s="255"/>
      <c r="K133" s="19">
        <v>1</v>
      </c>
      <c r="L133" s="19" t="s">
        <v>27</v>
      </c>
      <c r="M133" s="19" t="s">
        <v>38</v>
      </c>
      <c r="N133" s="90" t="s">
        <v>35</v>
      </c>
      <c r="O133" s="19">
        <v>1994</v>
      </c>
      <c r="P133" s="275">
        <v>34609</v>
      </c>
      <c r="Q133" s="255">
        <v>6800000</v>
      </c>
      <c r="R133" s="258"/>
      <c r="S133" s="259"/>
      <c r="T133" s="228" t="s">
        <v>31</v>
      </c>
      <c r="U133" s="260" t="s">
        <v>244</v>
      </c>
      <c r="V133" s="33"/>
      <c r="W133" s="18" t="s">
        <v>128</v>
      </c>
      <c r="X133" s="249" t="str">
        <f t="shared" si="53"/>
        <v>P</v>
      </c>
      <c r="Y133" s="19"/>
      <c r="Z133" s="19"/>
      <c r="AA133" s="19"/>
      <c r="AB133" s="19"/>
      <c r="AC133" s="19"/>
      <c r="AD133" s="19"/>
      <c r="AE133" s="19"/>
      <c r="AH133" s="252">
        <f t="shared" si="44"/>
        <v>4.0070587503354592E-2</v>
      </c>
      <c r="AI133" s="252">
        <f t="shared" si="51"/>
        <v>0</v>
      </c>
      <c r="AJ133" s="252">
        <f t="shared" si="52"/>
        <v>0</v>
      </c>
      <c r="AK133" s="252">
        <f t="shared" si="42"/>
        <v>4.0070587503354592E-2</v>
      </c>
      <c r="AL133" s="262"/>
      <c r="AM133" s="251">
        <f t="shared" si="47"/>
        <v>0</v>
      </c>
      <c r="AN133" s="251">
        <f t="shared" si="48"/>
        <v>0</v>
      </c>
      <c r="AO133" s="251">
        <f t="shared" si="49"/>
        <v>4.0070587503354592E-2</v>
      </c>
      <c r="AP133" s="147"/>
      <c r="AQ133" s="147"/>
      <c r="AR133" s="147"/>
      <c r="AS133" s="147"/>
      <c r="AT133" s="147"/>
      <c r="AU133" s="147"/>
      <c r="AV133" s="147"/>
      <c r="AW133" s="147"/>
      <c r="AX133" s="147"/>
      <c r="AY133" s="147"/>
      <c r="BE133" s="4"/>
      <c r="BF133" s="4"/>
      <c r="BG133" s="4"/>
      <c r="BJ133" s="4"/>
      <c r="BK133" s="4"/>
      <c r="BL133" s="4"/>
      <c r="BM133" s="4"/>
      <c r="BN133" s="4"/>
      <c r="BO133" s="4"/>
      <c r="BP133" s="4"/>
      <c r="BQ133" s="4"/>
      <c r="BR133" s="4"/>
      <c r="BS133" s="4"/>
      <c r="BT133" s="4"/>
      <c r="BU133" s="147"/>
      <c r="BV133" s="4"/>
      <c r="BW133" s="147"/>
      <c r="BX133" s="4"/>
      <c r="BY133" s="147"/>
    </row>
    <row r="134" spans="1:77" s="1" customFormat="1" ht="26.1" customHeight="1" x14ac:dyDescent="0.25">
      <c r="A134" s="624"/>
      <c r="B134" s="182">
        <v>3</v>
      </c>
      <c r="C134" s="595">
        <f t="shared" si="54"/>
        <v>4.0070587503354592E-2</v>
      </c>
      <c r="D134" s="19">
        <v>1</v>
      </c>
      <c r="E134" s="253" t="s">
        <v>245</v>
      </c>
      <c r="F134" s="254" t="s">
        <v>26</v>
      </c>
      <c r="G134" s="19"/>
      <c r="H134" s="19"/>
      <c r="I134" s="19"/>
      <c r="J134" s="255"/>
      <c r="K134" s="19">
        <v>2</v>
      </c>
      <c r="L134" s="19" t="s">
        <v>27</v>
      </c>
      <c r="M134" s="19" t="s">
        <v>83</v>
      </c>
      <c r="N134" s="90" t="s">
        <v>35</v>
      </c>
      <c r="O134" s="19">
        <v>1994</v>
      </c>
      <c r="P134" s="277">
        <v>34608</v>
      </c>
      <c r="Q134" s="255">
        <v>76000</v>
      </c>
      <c r="R134" s="258"/>
      <c r="S134" s="259"/>
      <c r="T134" s="228" t="s">
        <v>31</v>
      </c>
      <c r="U134" s="260" t="s">
        <v>246</v>
      </c>
      <c r="V134" s="33"/>
      <c r="W134" s="18" t="s">
        <v>128</v>
      </c>
      <c r="X134" s="249" t="str">
        <f t="shared" si="53"/>
        <v>P</v>
      </c>
      <c r="Y134" s="19"/>
      <c r="Z134" s="19"/>
      <c r="AA134" s="19"/>
      <c r="AB134" s="19"/>
      <c r="AC134" s="19"/>
      <c r="AD134" s="19"/>
      <c r="AE134" s="19"/>
      <c r="AH134" s="252">
        <f t="shared" si="44"/>
        <v>0</v>
      </c>
      <c r="AI134" s="252">
        <f t="shared" si="51"/>
        <v>0</v>
      </c>
      <c r="AJ134" s="252">
        <f t="shared" si="52"/>
        <v>0</v>
      </c>
      <c r="AK134" s="252">
        <f t="shared" si="42"/>
        <v>0</v>
      </c>
      <c r="AL134" s="262"/>
      <c r="AM134" s="251">
        <f t="shared" si="47"/>
        <v>0</v>
      </c>
      <c r="AN134" s="251">
        <f t="shared" si="48"/>
        <v>0</v>
      </c>
      <c r="AO134" s="251">
        <f t="shared" si="49"/>
        <v>0</v>
      </c>
      <c r="AP134" s="147"/>
      <c r="AQ134" s="147"/>
      <c r="AR134" s="147"/>
      <c r="AS134" s="147"/>
      <c r="AT134" s="147"/>
      <c r="AU134" s="147"/>
      <c r="AV134" s="147"/>
      <c r="AW134" s="147"/>
      <c r="AX134" s="147"/>
      <c r="AY134" s="147"/>
      <c r="BE134" s="4"/>
      <c r="BF134" s="4"/>
      <c r="BG134" s="4"/>
      <c r="BJ134" s="4"/>
      <c r="BK134" s="4"/>
      <c r="BL134" s="4"/>
      <c r="BM134" s="4"/>
      <c r="BN134" s="4"/>
      <c r="BO134" s="4"/>
      <c r="BP134" s="4"/>
      <c r="BQ134" s="4"/>
      <c r="BR134" s="4"/>
      <c r="BS134" s="4"/>
      <c r="BT134" s="4"/>
      <c r="BU134" s="147"/>
      <c r="BV134" s="4"/>
      <c r="BW134" s="147"/>
      <c r="BX134" s="4"/>
      <c r="BY134" s="147"/>
    </row>
    <row r="135" spans="1:77" s="1" customFormat="1" ht="26.1" customHeight="1" x14ac:dyDescent="0.25">
      <c r="A135" s="624"/>
      <c r="B135" s="182">
        <v>3</v>
      </c>
      <c r="C135" s="595">
        <f t="shared" si="54"/>
        <v>0</v>
      </c>
      <c r="D135" s="19">
        <v>1</v>
      </c>
      <c r="E135" s="253" t="s">
        <v>247</v>
      </c>
      <c r="F135" s="254" t="s">
        <v>26</v>
      </c>
      <c r="G135" s="19"/>
      <c r="H135" s="19"/>
      <c r="I135" s="19"/>
      <c r="J135" s="255"/>
      <c r="K135" s="19">
        <v>2</v>
      </c>
      <c r="L135" s="19" t="s">
        <v>27</v>
      </c>
      <c r="M135" s="19" t="s">
        <v>456</v>
      </c>
      <c r="N135" s="90" t="s">
        <v>35</v>
      </c>
      <c r="O135" s="19">
        <v>1994</v>
      </c>
      <c r="P135" s="277">
        <v>34486</v>
      </c>
      <c r="Q135" s="255"/>
      <c r="R135" s="258"/>
      <c r="S135" s="259"/>
      <c r="T135" s="228" t="s">
        <v>31</v>
      </c>
      <c r="U135" s="260" t="s">
        <v>248</v>
      </c>
      <c r="V135" s="33"/>
      <c r="W135" s="18"/>
      <c r="X135" s="249" t="str">
        <f t="shared" si="53"/>
        <v>AU</v>
      </c>
      <c r="Y135" s="19"/>
      <c r="Z135" s="19"/>
      <c r="AA135" s="19"/>
      <c r="AB135" s="19"/>
      <c r="AC135" s="19"/>
      <c r="AD135" s="19"/>
      <c r="AE135" s="19"/>
      <c r="AH135" s="252">
        <f t="shared" si="44"/>
        <v>5.2724457241256045E-4</v>
      </c>
      <c r="AI135" s="252">
        <f t="shared" si="51"/>
        <v>0</v>
      </c>
      <c r="AJ135" s="252">
        <f t="shared" si="52"/>
        <v>0</v>
      </c>
      <c r="AK135" s="252">
        <f t="shared" si="42"/>
        <v>5.2724457241256045E-4</v>
      </c>
      <c r="AL135" s="262"/>
      <c r="AM135" s="251">
        <f t="shared" si="47"/>
        <v>0</v>
      </c>
      <c r="AN135" s="251">
        <f t="shared" si="48"/>
        <v>0</v>
      </c>
      <c r="AO135" s="251">
        <f t="shared" si="49"/>
        <v>5.2724457241256045E-4</v>
      </c>
      <c r="AP135" s="147"/>
      <c r="AQ135" s="147"/>
      <c r="AR135" s="147"/>
      <c r="AS135" s="147"/>
      <c r="AT135" s="147"/>
      <c r="AU135" s="147"/>
      <c r="AV135" s="147"/>
      <c r="AW135" s="147"/>
      <c r="AX135" s="147"/>
      <c r="AY135" s="147"/>
      <c r="BE135" s="4"/>
      <c r="BF135" s="4"/>
      <c r="BG135" s="4"/>
      <c r="BJ135" s="4"/>
      <c r="BK135" s="4"/>
      <c r="BL135" s="4"/>
      <c r="BM135" s="4"/>
      <c r="BN135" s="4"/>
      <c r="BO135" s="4"/>
      <c r="BP135" s="4"/>
      <c r="BQ135" s="4"/>
      <c r="BR135" s="4"/>
      <c r="BS135" s="4"/>
      <c r="BT135" s="4"/>
      <c r="BU135" s="147"/>
      <c r="BV135" s="4"/>
      <c r="BW135" s="147"/>
      <c r="BX135" s="4"/>
      <c r="BY135" s="147"/>
    </row>
    <row r="136" spans="1:77" s="1" customFormat="1" ht="26.1" customHeight="1" x14ac:dyDescent="0.25">
      <c r="A136" s="624"/>
      <c r="B136" s="182">
        <v>3</v>
      </c>
      <c r="C136" s="595">
        <f t="shared" si="54"/>
        <v>5.2724457241256045E-4</v>
      </c>
      <c r="D136" s="19">
        <v>2</v>
      </c>
      <c r="E136" s="253" t="s">
        <v>738</v>
      </c>
      <c r="F136" s="254" t="s">
        <v>604</v>
      </c>
      <c r="G136" s="19" t="s">
        <v>239</v>
      </c>
      <c r="H136" s="19"/>
      <c r="I136" s="19">
        <v>27</v>
      </c>
      <c r="J136" s="255"/>
      <c r="K136" s="19">
        <v>1</v>
      </c>
      <c r="L136" s="19"/>
      <c r="M136" s="19"/>
      <c r="N136" s="19">
        <v>214</v>
      </c>
      <c r="O136" s="19">
        <v>1994</v>
      </c>
      <c r="P136" s="277">
        <v>34391</v>
      </c>
      <c r="Q136" s="255">
        <v>1000</v>
      </c>
      <c r="R136" s="258">
        <v>0</v>
      </c>
      <c r="S136" s="259">
        <v>0</v>
      </c>
      <c r="T136" s="228" t="s">
        <v>603</v>
      </c>
      <c r="U136" s="260" t="s">
        <v>760</v>
      </c>
      <c r="V136" s="33"/>
      <c r="W136" s="18" t="s">
        <v>251</v>
      </c>
      <c r="X136" s="249" t="str">
        <f t="shared" si="53"/>
        <v>Au</v>
      </c>
      <c r="Y136" s="19"/>
      <c r="Z136" s="19"/>
      <c r="AA136" s="19"/>
      <c r="AB136" s="19"/>
      <c r="AC136" s="19">
        <v>1950</v>
      </c>
      <c r="AD136" s="19"/>
      <c r="AE136" s="19" t="s">
        <v>57</v>
      </c>
      <c r="AH136" s="252">
        <f t="shared" si="44"/>
        <v>0.31634674344753627</v>
      </c>
      <c r="AI136" s="252">
        <f t="shared" si="51"/>
        <v>0.10256410256410256</v>
      </c>
      <c r="AJ136" s="252">
        <f t="shared" si="52"/>
        <v>1.2142857142857142</v>
      </c>
      <c r="AK136" s="252">
        <f t="shared" si="42"/>
        <v>1.6331965602973531</v>
      </c>
      <c r="AL136" s="262"/>
      <c r="AM136" s="251">
        <f t="shared" si="47"/>
        <v>1.6331965602973531</v>
      </c>
      <c r="AN136" s="251">
        <f t="shared" si="48"/>
        <v>0</v>
      </c>
      <c r="AO136" s="251">
        <f t="shared" si="49"/>
        <v>0</v>
      </c>
      <c r="AP136" s="147"/>
      <c r="AQ136" s="147"/>
      <c r="AR136" s="147"/>
      <c r="AS136" s="147"/>
      <c r="AT136" s="147"/>
      <c r="AU136" s="147"/>
      <c r="AV136" s="147"/>
      <c r="AW136" s="147"/>
      <c r="AX136" s="147"/>
      <c r="AY136" s="147"/>
      <c r="BE136" s="4"/>
      <c r="BF136" s="4"/>
      <c r="BG136" s="4"/>
      <c r="BJ136" s="4"/>
      <c r="BK136" s="4"/>
      <c r="BL136" s="4"/>
      <c r="BM136" s="4"/>
      <c r="BN136" s="4"/>
      <c r="BO136" s="4"/>
      <c r="BP136" s="4"/>
      <c r="BQ136" s="4"/>
      <c r="BR136" s="4"/>
      <c r="BS136" s="4"/>
      <c r="BT136" s="4"/>
      <c r="BU136" s="147"/>
      <c r="BV136" s="4"/>
      <c r="BW136" s="147"/>
      <c r="BX136" s="4"/>
      <c r="BY136" s="147"/>
    </row>
    <row r="137" spans="1:77" s="1" customFormat="1" ht="26.1" customHeight="1" x14ac:dyDescent="0.25">
      <c r="A137" s="629"/>
      <c r="B137" s="182">
        <v>1</v>
      </c>
      <c r="C137" s="595">
        <f t="shared" si="54"/>
        <v>1.6331965602973531</v>
      </c>
      <c r="D137" s="19">
        <v>1</v>
      </c>
      <c r="E137" s="253" t="s">
        <v>249</v>
      </c>
      <c r="F137" s="254" t="s">
        <v>47</v>
      </c>
      <c r="G137" s="19" t="s">
        <v>250</v>
      </c>
      <c r="H137" s="19" t="s">
        <v>154</v>
      </c>
      <c r="I137" s="19">
        <v>31</v>
      </c>
      <c r="J137" s="255">
        <v>7040000</v>
      </c>
      <c r="K137" s="19">
        <v>1</v>
      </c>
      <c r="L137" s="19" t="s">
        <v>33</v>
      </c>
      <c r="M137" s="437" t="s">
        <v>73</v>
      </c>
      <c r="N137" s="19">
        <v>202</v>
      </c>
      <c r="O137" s="19">
        <v>1994</v>
      </c>
      <c r="P137" s="275">
        <v>34387</v>
      </c>
      <c r="Q137" s="255">
        <v>600000</v>
      </c>
      <c r="R137" s="258">
        <v>4</v>
      </c>
      <c r="S137" s="259">
        <v>17</v>
      </c>
      <c r="T137" s="228" t="s">
        <v>935</v>
      </c>
      <c r="U137" s="260" t="s">
        <v>933</v>
      </c>
      <c r="V137" s="33"/>
      <c r="W137" s="18"/>
      <c r="X137" s="249" t="str">
        <f t="shared" si="53"/>
        <v>Cu U</v>
      </c>
      <c r="Y137" s="19">
        <v>4800</v>
      </c>
      <c r="Z137" s="19">
        <v>1.4</v>
      </c>
      <c r="AA137" s="19">
        <v>0.6</v>
      </c>
      <c r="AB137" s="19">
        <v>3.3212561265108045</v>
      </c>
      <c r="AC137" s="19">
        <v>1988</v>
      </c>
      <c r="AD137" s="19">
        <v>10</v>
      </c>
      <c r="AE137" s="19" t="s">
        <v>57</v>
      </c>
      <c r="AH137" s="252">
        <f t="shared" si="44"/>
        <v>2.6362228620628021</v>
      </c>
      <c r="AI137" s="252">
        <f t="shared" si="51"/>
        <v>0</v>
      </c>
      <c r="AJ137" s="252">
        <f t="shared" si="52"/>
        <v>0</v>
      </c>
      <c r="AK137" s="252">
        <f t="shared" si="42"/>
        <v>2.6362228620628021</v>
      </c>
      <c r="AL137" s="262"/>
      <c r="AM137" s="251">
        <f t="shared" si="47"/>
        <v>2.6362228620628021</v>
      </c>
      <c r="AN137" s="251">
        <f t="shared" si="48"/>
        <v>0</v>
      </c>
      <c r="AO137" s="251">
        <f t="shared" si="49"/>
        <v>0</v>
      </c>
      <c r="AP137" s="147"/>
      <c r="AQ137" s="147"/>
      <c r="AR137" s="147"/>
      <c r="AS137" s="147"/>
      <c r="AT137" s="147"/>
      <c r="AU137" s="147"/>
      <c r="AV137" s="147"/>
      <c r="AW137" s="147"/>
      <c r="AX137" s="147"/>
      <c r="AY137" s="147"/>
      <c r="BE137" s="4"/>
      <c r="BF137" s="4"/>
      <c r="BG137" s="4"/>
      <c r="BJ137" s="4"/>
      <c r="BK137" s="4"/>
      <c r="BL137" s="4"/>
      <c r="BM137" s="4"/>
      <c r="BN137" s="4"/>
      <c r="BO137" s="4"/>
      <c r="BP137" s="4"/>
      <c r="BQ137" s="4"/>
      <c r="BR137" s="4"/>
      <c r="BS137" s="4"/>
      <c r="BT137" s="4"/>
      <c r="BU137" s="147"/>
      <c r="BV137" s="4"/>
      <c r="BW137" s="147"/>
      <c r="BX137" s="4"/>
      <c r="BY137" s="147"/>
    </row>
    <row r="138" spans="1:77" s="1" customFormat="1" ht="26.1" customHeight="1" x14ac:dyDescent="0.25">
      <c r="A138" s="629"/>
      <c r="B138" s="182">
        <v>1</v>
      </c>
      <c r="C138" s="595">
        <f t="shared" si="54"/>
        <v>2.6362228620628021</v>
      </c>
      <c r="D138" s="19">
        <v>2</v>
      </c>
      <c r="E138" s="253" t="s">
        <v>782</v>
      </c>
      <c r="F138" s="254" t="s">
        <v>252</v>
      </c>
      <c r="G138" s="19"/>
      <c r="H138" s="19"/>
      <c r="I138" s="19"/>
      <c r="J138" s="255"/>
      <c r="K138" s="19">
        <v>3</v>
      </c>
      <c r="L138" s="19" t="s">
        <v>38</v>
      </c>
      <c r="M138" s="19" t="s">
        <v>38</v>
      </c>
      <c r="N138" s="90" t="s">
        <v>35</v>
      </c>
      <c r="O138" s="19">
        <v>1994</v>
      </c>
      <c r="P138" s="275">
        <v>34379</v>
      </c>
      <c r="Q138" s="255">
        <v>5000000</v>
      </c>
      <c r="R138" s="258"/>
      <c r="S138" s="259"/>
      <c r="T138" s="228" t="s">
        <v>31</v>
      </c>
      <c r="U138" s="260" t="s">
        <v>795</v>
      </c>
      <c r="V138" s="33"/>
      <c r="W138" s="18"/>
      <c r="X138" s="249" t="str">
        <f t="shared" si="53"/>
        <v>Au</v>
      </c>
      <c r="Y138" s="19"/>
      <c r="Z138" s="19"/>
      <c r="AA138" s="19"/>
      <c r="AB138" s="19"/>
      <c r="AC138" s="19"/>
      <c r="AD138" s="19"/>
      <c r="AE138" s="19"/>
      <c r="AH138" s="252">
        <f t="shared" si="44"/>
        <v>0</v>
      </c>
      <c r="AI138" s="252">
        <f t="shared" si="51"/>
        <v>0</v>
      </c>
      <c r="AJ138" s="252">
        <f t="shared" si="52"/>
        <v>0</v>
      </c>
      <c r="AK138" s="252">
        <f t="shared" si="42"/>
        <v>0</v>
      </c>
      <c r="AL138" s="262"/>
      <c r="AM138" s="251">
        <f t="shared" si="47"/>
        <v>0</v>
      </c>
      <c r="AN138" s="251">
        <f t="shared" si="48"/>
        <v>0</v>
      </c>
      <c r="AO138" s="251">
        <f t="shared" si="49"/>
        <v>0</v>
      </c>
      <c r="AP138" s="147"/>
      <c r="AQ138" s="147"/>
      <c r="AR138" s="147"/>
      <c r="AS138" s="147"/>
      <c r="AT138" s="147"/>
      <c r="AU138" s="147"/>
      <c r="AV138" s="147"/>
      <c r="AW138" s="147"/>
      <c r="AX138" s="147"/>
      <c r="AY138" s="147"/>
      <c r="BE138" s="4"/>
      <c r="BF138" s="4"/>
      <c r="BG138" s="4"/>
      <c r="BJ138" s="4"/>
      <c r="BK138" s="4"/>
      <c r="BL138" s="4"/>
      <c r="BM138" s="4"/>
      <c r="BN138" s="4"/>
      <c r="BO138" s="4"/>
      <c r="BP138" s="4"/>
      <c r="BQ138" s="4"/>
      <c r="BR138" s="4"/>
      <c r="BS138" s="4"/>
      <c r="BT138" s="4"/>
      <c r="BU138" s="147"/>
      <c r="BV138" s="4"/>
      <c r="BW138" s="147"/>
      <c r="BX138" s="4"/>
      <c r="BY138" s="147"/>
    </row>
    <row r="139" spans="1:77" s="1" customFormat="1" ht="26.1" customHeight="1" x14ac:dyDescent="0.25">
      <c r="A139" s="624"/>
      <c r="B139" s="182">
        <v>3</v>
      </c>
      <c r="C139" s="595">
        <f t="shared" si="54"/>
        <v>0</v>
      </c>
      <c r="D139" s="19">
        <v>3</v>
      </c>
      <c r="E139" s="253" t="s">
        <v>253</v>
      </c>
      <c r="F139" s="254" t="s">
        <v>47</v>
      </c>
      <c r="G139" s="19" t="s">
        <v>186</v>
      </c>
      <c r="H139" s="19" t="s">
        <v>254</v>
      </c>
      <c r="I139" s="19">
        <v>41</v>
      </c>
      <c r="J139" s="255" t="s">
        <v>255</v>
      </c>
      <c r="K139" s="19">
        <v>2</v>
      </c>
      <c r="L139" s="19" t="s">
        <v>27</v>
      </c>
      <c r="M139" s="19" t="s">
        <v>28</v>
      </c>
      <c r="N139" s="19">
        <v>214</v>
      </c>
      <c r="O139" s="19">
        <v>1994</v>
      </c>
      <c r="P139" s="277">
        <v>34366</v>
      </c>
      <c r="Q139" s="255">
        <v>0</v>
      </c>
      <c r="R139" s="258"/>
      <c r="S139" s="259"/>
      <c r="T139" s="228" t="s">
        <v>233</v>
      </c>
      <c r="U139" s="260"/>
      <c r="V139" s="33"/>
      <c r="W139" s="18"/>
      <c r="X139" s="249" t="str">
        <f t="shared" si="53"/>
        <v>P</v>
      </c>
      <c r="Y139" s="19"/>
      <c r="Z139" s="19"/>
      <c r="AA139" s="19"/>
      <c r="AB139" s="19"/>
      <c r="AC139" s="19"/>
      <c r="AD139" s="19"/>
      <c r="AE139" s="19"/>
      <c r="AH139" s="252">
        <f t="shared" si="44"/>
        <v>4.0070587503354592E-2</v>
      </c>
      <c r="AI139" s="252">
        <f t="shared" si="51"/>
        <v>0</v>
      </c>
      <c r="AJ139" s="252">
        <f t="shared" si="52"/>
        <v>0</v>
      </c>
      <c r="AK139" s="252">
        <f t="shared" si="42"/>
        <v>4.0070587503354592E-2</v>
      </c>
      <c r="AL139" s="262"/>
      <c r="AM139" s="251">
        <f t="shared" si="47"/>
        <v>0</v>
      </c>
      <c r="AN139" s="251">
        <f t="shared" si="48"/>
        <v>0</v>
      </c>
      <c r="AO139" s="251">
        <f t="shared" si="49"/>
        <v>4.0070587503354592E-2</v>
      </c>
      <c r="AP139" s="147"/>
      <c r="AQ139" s="147"/>
      <c r="AR139" s="147"/>
      <c r="AS139" s="147"/>
      <c r="AT139" s="147"/>
      <c r="AU139" s="147"/>
      <c r="AV139" s="147"/>
      <c r="AW139" s="147"/>
      <c r="AX139" s="147"/>
      <c r="AY139" s="147"/>
      <c r="BE139" s="4"/>
      <c r="BF139" s="4"/>
      <c r="BG139" s="4"/>
      <c r="BJ139" s="4"/>
      <c r="BK139" s="4"/>
      <c r="BL139" s="4"/>
      <c r="BM139" s="4"/>
      <c r="BN139" s="4"/>
      <c r="BO139" s="4"/>
      <c r="BP139" s="4"/>
      <c r="BQ139" s="4"/>
      <c r="BR139" s="4"/>
      <c r="BS139" s="4"/>
      <c r="BT139" s="4"/>
      <c r="BU139" s="147"/>
      <c r="BV139" s="4"/>
      <c r="BW139" s="147"/>
      <c r="BX139" s="4"/>
      <c r="BY139" s="147"/>
    </row>
    <row r="140" spans="1:77" s="1" customFormat="1" ht="26.1" customHeight="1" x14ac:dyDescent="0.25">
      <c r="A140" s="624"/>
      <c r="B140" s="182">
        <v>3</v>
      </c>
      <c r="C140" s="595">
        <f t="shared" si="54"/>
        <v>4.0070587503354592E-2</v>
      </c>
      <c r="D140" s="19">
        <v>1</v>
      </c>
      <c r="E140" s="253" t="s">
        <v>256</v>
      </c>
      <c r="F140" s="254" t="s">
        <v>26</v>
      </c>
      <c r="G140" s="19"/>
      <c r="H140" s="19"/>
      <c r="I140" s="19"/>
      <c r="J140" s="255"/>
      <c r="K140" s="19">
        <v>1</v>
      </c>
      <c r="L140" s="19" t="s">
        <v>27</v>
      </c>
      <c r="M140" s="19" t="s">
        <v>38</v>
      </c>
      <c r="N140" s="90" t="s">
        <v>35</v>
      </c>
      <c r="O140" s="19">
        <v>1994</v>
      </c>
      <c r="P140" s="277">
        <v>34336</v>
      </c>
      <c r="Q140" s="255">
        <v>76000</v>
      </c>
      <c r="R140" s="258"/>
      <c r="S140" s="259"/>
      <c r="T140" s="228" t="s">
        <v>31</v>
      </c>
      <c r="U140" s="260"/>
      <c r="V140" s="33"/>
      <c r="W140" s="18"/>
      <c r="X140" s="249" t="str">
        <f t="shared" si="53"/>
        <v>Fe</v>
      </c>
      <c r="Y140" s="19"/>
      <c r="Z140" s="19"/>
      <c r="AA140" s="19"/>
      <c r="AB140" s="19"/>
      <c r="AC140" s="19"/>
      <c r="AD140" s="19"/>
      <c r="AE140" s="19"/>
      <c r="AH140" s="252">
        <f t="shared" si="44"/>
        <v>0</v>
      </c>
      <c r="AI140" s="252">
        <f t="shared" si="51"/>
        <v>0</v>
      </c>
      <c r="AJ140" s="252">
        <f t="shared" si="52"/>
        <v>2.2142857142857144</v>
      </c>
      <c r="AK140" s="252">
        <f t="shared" si="42"/>
        <v>2.2142857142857144</v>
      </c>
      <c r="AL140" s="262"/>
      <c r="AM140" s="251">
        <f t="shared" si="47"/>
        <v>2.2142857142857144</v>
      </c>
      <c r="AN140" s="251">
        <f t="shared" si="48"/>
        <v>0</v>
      </c>
      <c r="AO140" s="251">
        <f t="shared" si="49"/>
        <v>0</v>
      </c>
      <c r="AP140" s="147"/>
      <c r="AQ140" s="147"/>
      <c r="AR140" s="147"/>
      <c r="AS140" s="147"/>
      <c r="AT140" s="147"/>
      <c r="AU140" s="147"/>
      <c r="AV140" s="147"/>
      <c r="AW140" s="147"/>
      <c r="AX140" s="147"/>
      <c r="AY140" s="147"/>
      <c r="BE140" s="4"/>
      <c r="BF140" s="4"/>
      <c r="BG140" s="4"/>
      <c r="BJ140" s="4"/>
      <c r="BK140" s="4"/>
      <c r="BL140" s="4"/>
      <c r="BM140" s="4"/>
      <c r="BN140" s="4"/>
      <c r="BO140" s="4"/>
      <c r="BP140" s="4"/>
      <c r="BQ140" s="4"/>
      <c r="BR140" s="4"/>
      <c r="BS140" s="4"/>
      <c r="BT140" s="4"/>
      <c r="BU140" s="147"/>
      <c r="BV140" s="4"/>
      <c r="BW140" s="147"/>
      <c r="BX140" s="4"/>
      <c r="BY140" s="147"/>
    </row>
    <row r="141" spans="1:77" s="1" customFormat="1" ht="26.1" customHeight="1" x14ac:dyDescent="0.25">
      <c r="A141" s="629"/>
      <c r="B141" s="182">
        <v>1</v>
      </c>
      <c r="C141" s="595">
        <f t="shared" si="54"/>
        <v>2.2142857142857144</v>
      </c>
      <c r="D141" s="19">
        <v>1</v>
      </c>
      <c r="E141" s="253" t="s">
        <v>257</v>
      </c>
      <c r="F141" s="254" t="s">
        <v>43</v>
      </c>
      <c r="G141" s="19"/>
      <c r="H141" s="19"/>
      <c r="I141" s="19"/>
      <c r="J141" s="255"/>
      <c r="K141" s="19">
        <v>1</v>
      </c>
      <c r="L141" s="19" t="s">
        <v>27</v>
      </c>
      <c r="M141" s="19" t="s">
        <v>38</v>
      </c>
      <c r="N141" s="90" t="s">
        <v>35</v>
      </c>
      <c r="O141" s="19">
        <v>1994</v>
      </c>
      <c r="P141" s="277">
        <v>34335</v>
      </c>
      <c r="Q141" s="255"/>
      <c r="R141" s="258"/>
      <c r="S141" s="259">
        <v>31</v>
      </c>
      <c r="T141" s="228" t="s">
        <v>258</v>
      </c>
      <c r="U141" s="260" t="s">
        <v>737</v>
      </c>
      <c r="V141" s="33"/>
      <c r="W141" s="18"/>
      <c r="X141" s="249" t="str">
        <f t="shared" si="53"/>
        <v>U</v>
      </c>
      <c r="Y141" s="19"/>
      <c r="Z141" s="19"/>
      <c r="AA141" s="19"/>
      <c r="AB141" s="19"/>
      <c r="AC141" s="19"/>
      <c r="AD141" s="19"/>
      <c r="AE141" s="19"/>
      <c r="AH141" s="252">
        <f t="shared" si="44"/>
        <v>0</v>
      </c>
      <c r="AI141" s="252">
        <f t="shared" si="51"/>
        <v>0</v>
      </c>
      <c r="AJ141" s="252">
        <f t="shared" si="52"/>
        <v>0</v>
      </c>
      <c r="AK141" s="252">
        <f t="shared" si="42"/>
        <v>0</v>
      </c>
      <c r="AL141" s="262"/>
      <c r="AM141" s="251">
        <f t="shared" si="47"/>
        <v>0</v>
      </c>
      <c r="AN141" s="251">
        <f t="shared" si="48"/>
        <v>0</v>
      </c>
      <c r="AO141" s="251">
        <f t="shared" si="49"/>
        <v>0</v>
      </c>
      <c r="AP141" s="147"/>
      <c r="AQ141" s="147"/>
      <c r="AR141" s="147"/>
      <c r="AS141" s="147"/>
      <c r="AT141" s="147"/>
      <c r="AU141" s="147"/>
      <c r="AV141" s="147"/>
      <c r="AW141" s="147"/>
      <c r="AX141" s="147"/>
      <c r="AY141" s="147"/>
      <c r="BE141" s="4"/>
      <c r="BF141" s="4"/>
      <c r="BG141" s="4"/>
      <c r="BJ141" s="4"/>
      <c r="BK141" s="4"/>
      <c r="BL141" s="4"/>
      <c r="BM141" s="4"/>
      <c r="BN141" s="4"/>
      <c r="BO141" s="4"/>
      <c r="BP141" s="4"/>
      <c r="BQ141" s="4"/>
      <c r="BR141" s="4"/>
      <c r="BS141" s="4"/>
      <c r="BT141" s="4"/>
      <c r="BU141" s="147"/>
      <c r="BV141" s="4"/>
      <c r="BW141" s="147"/>
      <c r="BX141" s="4"/>
      <c r="BY141" s="147"/>
    </row>
    <row r="142" spans="1:77" s="1" customFormat="1" ht="26.1" customHeight="1" x14ac:dyDescent="0.25">
      <c r="A142" s="627"/>
      <c r="B142" s="182">
        <v>4</v>
      </c>
      <c r="C142" s="595">
        <f t="shared" si="54"/>
        <v>0</v>
      </c>
      <c r="D142" s="19">
        <v>1</v>
      </c>
      <c r="E142" s="253" t="s">
        <v>669</v>
      </c>
      <c r="F142" s="254" t="s">
        <v>38</v>
      </c>
      <c r="G142" s="19" t="s">
        <v>44</v>
      </c>
      <c r="H142" s="19"/>
      <c r="I142" s="19">
        <v>59</v>
      </c>
      <c r="J142" s="255" t="s">
        <v>668</v>
      </c>
      <c r="K142" s="19">
        <v>2</v>
      </c>
      <c r="L142" s="19" t="s">
        <v>33</v>
      </c>
      <c r="M142" s="19" t="s">
        <v>28</v>
      </c>
      <c r="N142" s="90"/>
      <c r="O142" s="19">
        <v>1994</v>
      </c>
      <c r="P142" s="277"/>
      <c r="Q142" s="255">
        <v>0</v>
      </c>
      <c r="R142" s="258">
        <v>0</v>
      </c>
      <c r="S142" s="259">
        <v>0</v>
      </c>
      <c r="T142" s="282" t="s">
        <v>670</v>
      </c>
      <c r="U142" s="260" t="s">
        <v>796</v>
      </c>
      <c r="V142" s="33"/>
      <c r="W142" s="18"/>
      <c r="X142" s="249" t="str">
        <f t="shared" si="53"/>
        <v>Cu</v>
      </c>
      <c r="Y142" s="19"/>
      <c r="Z142" s="19"/>
      <c r="AA142" s="19"/>
      <c r="AB142" s="19"/>
      <c r="AC142" s="19"/>
      <c r="AD142" s="19"/>
      <c r="AE142" s="19"/>
      <c r="AH142" s="252">
        <f t="shared" si="44"/>
        <v>0</v>
      </c>
      <c r="AI142" s="252">
        <f t="shared" si="51"/>
        <v>0</v>
      </c>
      <c r="AJ142" s="252">
        <f t="shared" si="52"/>
        <v>0.14285714285714285</v>
      </c>
      <c r="AK142" s="252">
        <f t="shared" si="42"/>
        <v>0.14285714285714285</v>
      </c>
      <c r="AL142" s="262"/>
      <c r="AM142" s="251">
        <f t="shared" si="47"/>
        <v>0</v>
      </c>
      <c r="AN142" s="251">
        <f t="shared" si="48"/>
        <v>0.14285714285714285</v>
      </c>
      <c r="AO142" s="251">
        <f t="shared" si="49"/>
        <v>0</v>
      </c>
      <c r="AP142" s="147"/>
      <c r="AQ142" s="147"/>
      <c r="AR142" s="147"/>
      <c r="AS142" s="147"/>
      <c r="AT142" s="147"/>
      <c r="AU142" s="147"/>
      <c r="AV142" s="147"/>
      <c r="AW142" s="147"/>
      <c r="AX142" s="147"/>
      <c r="AY142" s="147"/>
      <c r="BE142" s="4"/>
      <c r="BF142" s="4"/>
      <c r="BG142" s="4"/>
      <c r="BJ142" s="4"/>
      <c r="BK142" s="4"/>
      <c r="BL142" s="4"/>
      <c r="BM142" s="4"/>
      <c r="BN142" s="4"/>
      <c r="BO142" s="4"/>
      <c r="BP142" s="4"/>
      <c r="BQ142" s="4"/>
      <c r="BR142" s="4"/>
      <c r="BS142" s="4"/>
      <c r="BT142" s="4"/>
      <c r="BU142" s="147"/>
      <c r="BV142" s="4"/>
      <c r="BW142" s="147"/>
      <c r="BX142" s="4"/>
      <c r="BY142" s="147"/>
    </row>
    <row r="143" spans="1:77" s="1" customFormat="1" ht="26.1" customHeight="1" x14ac:dyDescent="0.25">
      <c r="A143" s="626"/>
      <c r="B143" s="182">
        <v>2</v>
      </c>
      <c r="C143" s="595">
        <f t="shared" si="54"/>
        <v>0.14285714285714285</v>
      </c>
      <c r="D143" s="19">
        <v>1</v>
      </c>
      <c r="E143" s="253" t="s">
        <v>259</v>
      </c>
      <c r="F143" s="254" t="s">
        <v>54</v>
      </c>
      <c r="G143" s="19"/>
      <c r="H143" s="19"/>
      <c r="I143" s="19"/>
      <c r="J143" s="255"/>
      <c r="K143" s="19">
        <v>1</v>
      </c>
      <c r="L143" s="19" t="s">
        <v>27</v>
      </c>
      <c r="M143" s="19" t="s">
        <v>38</v>
      </c>
      <c r="N143" s="90" t="s">
        <v>35</v>
      </c>
      <c r="O143" s="19">
        <v>1993</v>
      </c>
      <c r="P143" s="275">
        <v>34309</v>
      </c>
      <c r="Q143" s="255"/>
      <c r="R143" s="258"/>
      <c r="S143" s="259">
        <v>2</v>
      </c>
      <c r="T143" s="228" t="s">
        <v>192</v>
      </c>
      <c r="U143" s="260" t="s">
        <v>260</v>
      </c>
      <c r="V143" s="33"/>
      <c r="W143" s="18" t="s">
        <v>128</v>
      </c>
      <c r="X143" s="249" t="str">
        <f t="shared" si="53"/>
        <v>P</v>
      </c>
      <c r="Y143" s="19"/>
      <c r="Z143" s="19"/>
      <c r="AA143" s="19"/>
      <c r="AB143" s="19"/>
      <c r="AC143" s="19"/>
      <c r="AD143" s="19"/>
      <c r="AE143" s="19"/>
      <c r="AH143" s="252">
        <f t="shared" si="44"/>
        <v>0</v>
      </c>
      <c r="AI143" s="252">
        <f t="shared" si="51"/>
        <v>0</v>
      </c>
      <c r="AJ143" s="252">
        <f t="shared" si="52"/>
        <v>0</v>
      </c>
      <c r="AK143" s="252">
        <f t="shared" si="42"/>
        <v>0</v>
      </c>
      <c r="AL143" s="262"/>
      <c r="AM143" s="251">
        <f t="shared" si="47"/>
        <v>0</v>
      </c>
      <c r="AN143" s="251">
        <f t="shared" si="48"/>
        <v>0</v>
      </c>
      <c r="AO143" s="251">
        <f t="shared" si="49"/>
        <v>0</v>
      </c>
      <c r="AP143" s="147"/>
      <c r="AQ143" s="147"/>
      <c r="AR143" s="147"/>
      <c r="AS143" s="147"/>
      <c r="AT143" s="147"/>
      <c r="AU143" s="147"/>
      <c r="AV143" s="147"/>
      <c r="AW143" s="147"/>
      <c r="AX143" s="147"/>
      <c r="AY143" s="147"/>
      <c r="BE143" s="4"/>
      <c r="BF143" s="4"/>
      <c r="BG143" s="4"/>
      <c r="BJ143" s="4"/>
      <c r="BK143" s="4"/>
      <c r="BL143" s="4"/>
      <c r="BM143" s="4"/>
      <c r="BN143" s="4"/>
      <c r="BO143" s="4"/>
      <c r="BP143" s="4"/>
      <c r="BQ143" s="4"/>
      <c r="BR143" s="4"/>
      <c r="BS143" s="4"/>
      <c r="BT143" s="4"/>
      <c r="BU143" s="147"/>
      <c r="BV143" s="4"/>
      <c r="BW143" s="147"/>
      <c r="BX143" s="4"/>
      <c r="BY143" s="147"/>
    </row>
    <row r="144" spans="1:77" s="1" customFormat="1" ht="26.1" customHeight="1" x14ac:dyDescent="0.25">
      <c r="A144" s="624"/>
      <c r="B144" s="182">
        <v>3</v>
      </c>
      <c r="C144" s="595"/>
      <c r="D144" s="19">
        <v>1</v>
      </c>
      <c r="E144" s="253" t="s">
        <v>261</v>
      </c>
      <c r="F144" s="254" t="s">
        <v>26</v>
      </c>
      <c r="G144" s="19"/>
      <c r="H144" s="19"/>
      <c r="I144" s="19"/>
      <c r="J144" s="255"/>
      <c r="K144" s="19">
        <v>2</v>
      </c>
      <c r="L144" s="19" t="s">
        <v>27</v>
      </c>
      <c r="M144" s="19" t="s">
        <v>38</v>
      </c>
      <c r="N144" s="90" t="s">
        <v>35</v>
      </c>
      <c r="O144" s="19">
        <v>1993</v>
      </c>
      <c r="P144" s="277">
        <v>34243</v>
      </c>
      <c r="Q144" s="255"/>
      <c r="R144" s="258"/>
      <c r="S144" s="259"/>
      <c r="T144" s="228" t="s">
        <v>31</v>
      </c>
      <c r="U144" s="260" t="s">
        <v>262</v>
      </c>
      <c r="V144" s="33"/>
      <c r="W144" s="18"/>
      <c r="X144" s="249" t="str">
        <f t="shared" si="53"/>
        <v>Cu</v>
      </c>
      <c r="Y144" s="19"/>
      <c r="Z144" s="19"/>
      <c r="AA144" s="19"/>
      <c r="AB144" s="19"/>
      <c r="AC144" s="19"/>
      <c r="AD144" s="19"/>
      <c r="AE144" s="19"/>
      <c r="AH144" s="252">
        <f t="shared" si="44"/>
        <v>2.2144272041327538E-5</v>
      </c>
      <c r="AI144" s="252">
        <f t="shared" si="51"/>
        <v>0</v>
      </c>
      <c r="AJ144" s="252">
        <f t="shared" si="52"/>
        <v>0</v>
      </c>
      <c r="AK144" s="252">
        <f t="shared" si="42"/>
        <v>2.2144272041327538E-5</v>
      </c>
      <c r="AL144" s="262"/>
      <c r="AM144" s="251">
        <f t="shared" si="47"/>
        <v>0</v>
      </c>
      <c r="AN144" s="251">
        <f t="shared" si="48"/>
        <v>0</v>
      </c>
      <c r="AO144" s="251">
        <f t="shared" si="49"/>
        <v>2.2144272041327538E-5</v>
      </c>
      <c r="AP144" s="147"/>
      <c r="AQ144" s="147"/>
      <c r="AR144" s="147"/>
      <c r="AS144" s="147"/>
      <c r="AT144" s="147"/>
      <c r="AU144" s="147"/>
      <c r="AV144" s="147"/>
      <c r="AW144" s="147"/>
      <c r="AX144" s="147"/>
      <c r="AY144" s="147"/>
      <c r="BE144" s="4"/>
      <c r="BF144" s="4"/>
      <c r="BG144" s="4"/>
      <c r="BJ144" s="4"/>
      <c r="BK144" s="4"/>
      <c r="BL144" s="4"/>
      <c r="BM144" s="4"/>
      <c r="BN144" s="4"/>
      <c r="BO144" s="4"/>
      <c r="BP144" s="4"/>
      <c r="BQ144" s="4"/>
      <c r="BR144" s="4"/>
      <c r="BS144" s="4"/>
      <c r="BT144" s="4"/>
      <c r="BU144" s="147"/>
      <c r="BV144" s="4"/>
      <c r="BW144" s="147"/>
      <c r="BX144" s="4"/>
      <c r="BY144" s="147"/>
    </row>
    <row r="145" spans="1:817" s="1" customFormat="1" ht="26.1" customHeight="1" x14ac:dyDescent="0.25">
      <c r="A145" s="624"/>
      <c r="B145" s="182">
        <v>3</v>
      </c>
      <c r="C145" s="595">
        <f>AK144</f>
        <v>2.2144272041327538E-5</v>
      </c>
      <c r="D145" s="19">
        <v>1</v>
      </c>
      <c r="E145" s="253" t="s">
        <v>263</v>
      </c>
      <c r="F145" s="254" t="s">
        <v>54</v>
      </c>
      <c r="G145" s="19" t="s">
        <v>44</v>
      </c>
      <c r="H145" s="19" t="s">
        <v>264</v>
      </c>
      <c r="I145" s="19">
        <v>5</v>
      </c>
      <c r="J145" s="255"/>
      <c r="K145" s="19">
        <v>1</v>
      </c>
      <c r="L145" s="19" t="s">
        <v>27</v>
      </c>
      <c r="M145" s="19" t="s">
        <v>73</v>
      </c>
      <c r="N145" s="19">
        <v>200</v>
      </c>
      <c r="O145" s="19">
        <v>1993</v>
      </c>
      <c r="P145" s="277">
        <v>34182</v>
      </c>
      <c r="Q145" s="255">
        <v>42</v>
      </c>
      <c r="R145" s="258"/>
      <c r="S145" s="259"/>
      <c r="T145" s="228" t="s">
        <v>233</v>
      </c>
      <c r="U145" s="260"/>
      <c r="V145" s="33"/>
      <c r="W145" s="18" t="s">
        <v>123</v>
      </c>
      <c r="X145" s="249" t="str">
        <f t="shared" si="53"/>
        <v>Au Ag</v>
      </c>
      <c r="Y145" s="19" t="s">
        <v>267</v>
      </c>
      <c r="Z145" s="19">
        <v>2.5</v>
      </c>
      <c r="AA145" s="19">
        <v>6</v>
      </c>
      <c r="AB145" s="19">
        <v>7.3125612651080454</v>
      </c>
      <c r="AC145" s="19">
        <v>1931</v>
      </c>
      <c r="AD145" s="19">
        <v>37</v>
      </c>
      <c r="AE145" s="19" t="s">
        <v>57</v>
      </c>
      <c r="AH145" s="252">
        <f t="shared" si="44"/>
        <v>0</v>
      </c>
      <c r="AI145" s="252">
        <f t="shared" si="51"/>
        <v>0</v>
      </c>
      <c r="AJ145" s="252">
        <f t="shared" si="52"/>
        <v>0</v>
      </c>
      <c r="AK145" s="252">
        <f t="shared" si="42"/>
        <v>0</v>
      </c>
      <c r="AL145" s="262"/>
      <c r="AM145" s="251">
        <f t="shared" si="47"/>
        <v>0</v>
      </c>
      <c r="AN145" s="251">
        <f t="shared" si="48"/>
        <v>0</v>
      </c>
      <c r="AO145" s="251">
        <f t="shared" si="49"/>
        <v>0</v>
      </c>
      <c r="AP145" s="147"/>
      <c r="AQ145" s="147"/>
      <c r="AR145" s="147"/>
      <c r="AS145" s="147"/>
      <c r="AT145" s="147"/>
      <c r="AU145" s="147"/>
      <c r="AV145" s="147"/>
      <c r="AW145" s="147"/>
      <c r="AX145" s="147"/>
      <c r="AY145" s="147"/>
      <c r="BE145" s="4"/>
      <c r="BF145" s="4"/>
      <c r="BG145" s="4"/>
      <c r="BJ145" s="4"/>
      <c r="BK145" s="4"/>
      <c r="BL145" s="4"/>
      <c r="BM145" s="4"/>
      <c r="BN145" s="4"/>
      <c r="BO145" s="4"/>
      <c r="BP145" s="4"/>
      <c r="BQ145" s="4"/>
      <c r="BR145" s="4"/>
      <c r="BS145" s="4"/>
      <c r="BT145" s="4"/>
      <c r="BU145" s="147"/>
      <c r="BV145" s="4"/>
      <c r="BW145" s="147"/>
      <c r="BX145" s="4"/>
      <c r="BY145" s="147"/>
    </row>
    <row r="146" spans="1:817" s="1" customFormat="1" ht="26.1" customHeight="1" x14ac:dyDescent="0.25">
      <c r="A146" s="626"/>
      <c r="B146" s="182">
        <v>2</v>
      </c>
      <c r="C146" s="595"/>
      <c r="D146" s="19">
        <v>2</v>
      </c>
      <c r="E146" s="253" t="s">
        <v>265</v>
      </c>
      <c r="F146" s="254" t="s">
        <v>195</v>
      </c>
      <c r="G146" s="19"/>
      <c r="H146" s="19"/>
      <c r="I146" s="19"/>
      <c r="J146" s="255"/>
      <c r="K146" s="19">
        <v>1</v>
      </c>
      <c r="L146" s="19" t="s">
        <v>27</v>
      </c>
      <c r="M146" s="19" t="s">
        <v>73</v>
      </c>
      <c r="N146" s="19">
        <v>199</v>
      </c>
      <c r="O146" s="19">
        <v>1993</v>
      </c>
      <c r="P146" s="275">
        <v>34146</v>
      </c>
      <c r="Q146" s="255"/>
      <c r="R146" s="258"/>
      <c r="S146" s="259"/>
      <c r="T146" s="228" t="s">
        <v>199</v>
      </c>
      <c r="U146" s="260" t="s">
        <v>266</v>
      </c>
      <c r="V146" s="33"/>
      <c r="W146" s="18" t="s">
        <v>271</v>
      </c>
      <c r="X146" s="249" t="str">
        <f t="shared" si="53"/>
        <v>Au</v>
      </c>
      <c r="Y146" s="19"/>
      <c r="Z146" s="19"/>
      <c r="AA146" s="19"/>
      <c r="AB146" s="19"/>
      <c r="AC146" s="19"/>
      <c r="AD146" s="19"/>
      <c r="AE146" s="19"/>
      <c r="AH146" s="252">
        <f t="shared" si="44"/>
        <v>5.2724457241256046E-5</v>
      </c>
      <c r="AI146" s="252">
        <f t="shared" si="51"/>
        <v>0</v>
      </c>
      <c r="AJ146" s="252">
        <f t="shared" si="52"/>
        <v>0</v>
      </c>
      <c r="AK146" s="252">
        <f t="shared" si="42"/>
        <v>5.2724457241256046E-5</v>
      </c>
      <c r="AL146" s="262"/>
      <c r="AM146" s="251">
        <f t="shared" si="47"/>
        <v>0</v>
      </c>
      <c r="AN146" s="251">
        <f t="shared" si="48"/>
        <v>0</v>
      </c>
      <c r="AO146" s="251">
        <f t="shared" si="49"/>
        <v>5.2724457241256046E-5</v>
      </c>
      <c r="AP146" s="147"/>
      <c r="AQ146" s="147"/>
      <c r="AR146" s="147"/>
      <c r="AS146" s="147"/>
      <c r="AT146" s="147"/>
      <c r="AU146" s="147"/>
      <c r="AV146" s="147"/>
      <c r="AW146" s="147"/>
      <c r="AX146" s="147"/>
      <c r="AY146" s="147"/>
      <c r="BE146" s="4"/>
      <c r="BF146" s="4"/>
      <c r="BG146" s="4"/>
      <c r="BJ146" s="4"/>
      <c r="BK146" s="4"/>
      <c r="BL146" s="4"/>
      <c r="BM146" s="4"/>
      <c r="BN146" s="4"/>
      <c r="BO146" s="4"/>
      <c r="BP146" s="4"/>
      <c r="BQ146" s="4"/>
      <c r="BR146" s="4"/>
      <c r="BS146" s="4"/>
      <c r="BT146" s="4"/>
      <c r="BU146" s="147"/>
      <c r="BV146" s="4"/>
      <c r="BW146" s="147"/>
      <c r="BX146" s="4"/>
      <c r="BY146" s="147"/>
    </row>
    <row r="147" spans="1:817" s="1" customFormat="1" ht="26.1" customHeight="1" x14ac:dyDescent="0.25">
      <c r="A147" s="624"/>
      <c r="B147" s="182">
        <v>3</v>
      </c>
      <c r="C147" s="595">
        <f t="shared" ref="C147:C170" si="55">AK146</f>
        <v>5.2724457241256046E-5</v>
      </c>
      <c r="D147" s="19">
        <v>1</v>
      </c>
      <c r="E147" s="253" t="s">
        <v>268</v>
      </c>
      <c r="F147" s="254" t="s">
        <v>47</v>
      </c>
      <c r="G147" s="19" t="s">
        <v>44</v>
      </c>
      <c r="H147" s="19" t="s">
        <v>254</v>
      </c>
      <c r="I147" s="19">
        <v>28</v>
      </c>
      <c r="J147" s="255"/>
      <c r="K147" s="19">
        <v>1</v>
      </c>
      <c r="L147" s="19" t="s">
        <v>27</v>
      </c>
      <c r="M147" s="467" t="s">
        <v>28</v>
      </c>
      <c r="N147" s="19" t="s">
        <v>177</v>
      </c>
      <c r="O147" s="19">
        <v>1993</v>
      </c>
      <c r="P147" s="275">
        <v>34050</v>
      </c>
      <c r="Q147" s="255">
        <v>100</v>
      </c>
      <c r="R147" s="258"/>
      <c r="S147" s="259"/>
      <c r="T147" s="228" t="s">
        <v>269</v>
      </c>
      <c r="U147" s="260" t="s">
        <v>270</v>
      </c>
      <c r="V147" s="33"/>
      <c r="W147" s="18" t="s">
        <v>271</v>
      </c>
      <c r="X147" s="249" t="str">
        <f t="shared" si="53"/>
        <v>Au</v>
      </c>
      <c r="Y147" s="19"/>
      <c r="Z147" s="19"/>
      <c r="AA147" s="19"/>
      <c r="AB147" s="19"/>
      <c r="AC147" s="19"/>
      <c r="AD147" s="19"/>
      <c r="AE147" s="19"/>
      <c r="AH147" s="252">
        <f t="shared" si="44"/>
        <v>5.2724457241256046E-5</v>
      </c>
      <c r="AI147" s="252">
        <f t="shared" si="51"/>
        <v>0</v>
      </c>
      <c r="AJ147" s="252">
        <f t="shared" si="52"/>
        <v>0</v>
      </c>
      <c r="AK147" s="252">
        <f t="shared" si="42"/>
        <v>5.2724457241256046E-5</v>
      </c>
      <c r="AL147" s="262"/>
      <c r="AM147" s="251">
        <f t="shared" si="47"/>
        <v>0</v>
      </c>
      <c r="AN147" s="251">
        <f t="shared" si="48"/>
        <v>0</v>
      </c>
      <c r="AO147" s="251">
        <f t="shared" si="49"/>
        <v>5.2724457241256046E-5</v>
      </c>
      <c r="AP147" s="147"/>
      <c r="AQ147" s="147"/>
      <c r="AR147" s="147"/>
      <c r="AS147" s="147"/>
      <c r="AT147" s="147"/>
      <c r="AU147" s="147"/>
      <c r="AV147" s="147"/>
      <c r="AW147" s="147"/>
      <c r="AX147" s="147"/>
      <c r="AY147" s="147"/>
      <c r="BE147" s="4"/>
      <c r="BF147" s="4"/>
      <c r="BG147" s="4"/>
      <c r="BJ147" s="4"/>
      <c r="BK147" s="4"/>
      <c r="BL147" s="4"/>
      <c r="BM147" s="4"/>
      <c r="BN147" s="4"/>
      <c r="BO147" s="4"/>
      <c r="BP147" s="4"/>
      <c r="BQ147" s="4"/>
      <c r="BR147" s="4"/>
      <c r="BS147" s="4"/>
      <c r="BT147" s="4"/>
      <c r="BU147" s="147"/>
      <c r="BV147" s="4"/>
      <c r="BW147" s="147"/>
      <c r="BX147" s="4"/>
      <c r="BY147" s="147"/>
    </row>
    <row r="148" spans="1:817" s="1" customFormat="1" ht="26.1" customHeight="1" x14ac:dyDescent="0.25">
      <c r="A148" s="624"/>
      <c r="B148" s="182">
        <v>3</v>
      </c>
      <c r="C148" s="595">
        <f t="shared" si="55"/>
        <v>5.2724457241256046E-5</v>
      </c>
      <c r="D148" s="19">
        <v>1</v>
      </c>
      <c r="E148" s="253" t="s">
        <v>272</v>
      </c>
      <c r="F148" s="254" t="s">
        <v>47</v>
      </c>
      <c r="G148" s="19" t="s">
        <v>44</v>
      </c>
      <c r="H148" s="19" t="s">
        <v>254</v>
      </c>
      <c r="I148" s="19">
        <v>28</v>
      </c>
      <c r="J148" s="255"/>
      <c r="K148" s="19">
        <v>1</v>
      </c>
      <c r="L148" s="19" t="s">
        <v>27</v>
      </c>
      <c r="M148" s="467" t="s">
        <v>28</v>
      </c>
      <c r="N148" s="19" t="s">
        <v>177</v>
      </c>
      <c r="O148" s="19">
        <v>1993</v>
      </c>
      <c r="P148" s="275">
        <v>34046</v>
      </c>
      <c r="Q148" s="255">
        <v>100</v>
      </c>
      <c r="R148" s="258"/>
      <c r="S148" s="259"/>
      <c r="T148" s="228" t="s">
        <v>269</v>
      </c>
      <c r="U148" s="260" t="s">
        <v>270</v>
      </c>
      <c r="V148" s="33"/>
      <c r="W148" s="18"/>
      <c r="X148" s="249" t="str">
        <f t="shared" si="53"/>
        <v>Cu</v>
      </c>
      <c r="Y148" s="19"/>
      <c r="Z148" s="19"/>
      <c r="AA148" s="19"/>
      <c r="AB148" s="19"/>
      <c r="AC148" s="19"/>
      <c r="AD148" s="19"/>
      <c r="AE148" s="19"/>
      <c r="AH148" s="252">
        <f t="shared" si="44"/>
        <v>0.11388482764111306</v>
      </c>
      <c r="AI148" s="252">
        <f t="shared" si="51"/>
        <v>0</v>
      </c>
      <c r="AJ148" s="252">
        <f t="shared" si="52"/>
        <v>0</v>
      </c>
      <c r="AK148" s="252">
        <f t="shared" si="42"/>
        <v>0.11388482764111306</v>
      </c>
      <c r="AL148" s="262"/>
      <c r="AM148" s="251">
        <f t="shared" si="47"/>
        <v>0</v>
      </c>
      <c r="AN148" s="251">
        <f t="shared" si="48"/>
        <v>0.11388482764111306</v>
      </c>
      <c r="AO148" s="251">
        <f t="shared" si="49"/>
        <v>0</v>
      </c>
      <c r="AP148" s="147"/>
      <c r="AQ148" s="147"/>
      <c r="AR148" s="147"/>
      <c r="AS148" s="147"/>
      <c r="AT148" s="147"/>
      <c r="AU148" s="147"/>
      <c r="AV148" s="147"/>
      <c r="AW148" s="147"/>
      <c r="AX148" s="147"/>
      <c r="AY148" s="147"/>
      <c r="BE148" s="4"/>
      <c r="BF148" s="4"/>
      <c r="BG148" s="4"/>
      <c r="BJ148" s="4"/>
      <c r="BK148" s="4"/>
      <c r="BL148" s="4"/>
      <c r="BM148" s="4"/>
      <c r="BN148" s="4"/>
      <c r="BO148" s="4"/>
      <c r="BP148" s="4"/>
      <c r="BQ148" s="4"/>
      <c r="BR148" s="4"/>
      <c r="BS148" s="4"/>
      <c r="BT148" s="4"/>
      <c r="BU148" s="147"/>
      <c r="BV148" s="4"/>
      <c r="BW148" s="147"/>
      <c r="BX148" s="4"/>
      <c r="BY148" s="147"/>
    </row>
    <row r="149" spans="1:817" s="1" customFormat="1" ht="26.1" customHeight="1" x14ac:dyDescent="0.25">
      <c r="A149" s="626"/>
      <c r="B149" s="182">
        <v>2</v>
      </c>
      <c r="C149" s="595">
        <f t="shared" si="55"/>
        <v>0.11388482764111306</v>
      </c>
      <c r="D149" s="19">
        <v>1</v>
      </c>
      <c r="E149" s="253" t="s">
        <v>273</v>
      </c>
      <c r="F149" s="254" t="s">
        <v>54</v>
      </c>
      <c r="G149" s="19" t="s">
        <v>44</v>
      </c>
      <c r="H149" s="19"/>
      <c r="I149" s="19">
        <v>46</v>
      </c>
      <c r="J149" s="255"/>
      <c r="K149" s="19">
        <v>1</v>
      </c>
      <c r="L149" s="19" t="s">
        <v>27</v>
      </c>
      <c r="M149" s="19" t="s">
        <v>73</v>
      </c>
      <c r="N149" s="90" t="s">
        <v>35</v>
      </c>
      <c r="O149" s="19">
        <v>1993</v>
      </c>
      <c r="P149" s="275">
        <v>33978</v>
      </c>
      <c r="Q149" s="255">
        <v>216000</v>
      </c>
      <c r="R149" s="258"/>
      <c r="S149" s="259"/>
      <c r="T149" s="228" t="s">
        <v>274</v>
      </c>
      <c r="U149" s="260" t="s">
        <v>275</v>
      </c>
      <c r="V149" s="33"/>
      <c r="W149" s="18" t="s">
        <v>123</v>
      </c>
      <c r="X149" s="249" t="str">
        <f t="shared" si="53"/>
        <v>Au</v>
      </c>
      <c r="Y149" s="19"/>
      <c r="Z149" s="19"/>
      <c r="AA149" s="19"/>
      <c r="AB149" s="19"/>
      <c r="AC149" s="19"/>
      <c r="AD149" s="19"/>
      <c r="AE149" s="19"/>
      <c r="AH149" s="252">
        <f t="shared" si="44"/>
        <v>0</v>
      </c>
      <c r="AI149" s="252">
        <f t="shared" si="51"/>
        <v>0</v>
      </c>
      <c r="AJ149" s="252">
        <f t="shared" si="52"/>
        <v>0.42857142857142855</v>
      </c>
      <c r="AK149" s="252">
        <f t="shared" si="42"/>
        <v>0.42857142857142855</v>
      </c>
      <c r="AL149" s="262"/>
      <c r="AM149" s="251">
        <f t="shared" si="47"/>
        <v>0</v>
      </c>
      <c r="AN149" s="251">
        <f t="shared" si="48"/>
        <v>0.42857142857142855</v>
      </c>
      <c r="AO149" s="251">
        <f t="shared" si="49"/>
        <v>0</v>
      </c>
      <c r="AP149" s="147"/>
      <c r="AQ149" s="147"/>
      <c r="AR149" s="147"/>
      <c r="AS149" s="147"/>
      <c r="AT149" s="147"/>
      <c r="AU149" s="147"/>
      <c r="AV149" s="147"/>
      <c r="AW149" s="147"/>
      <c r="AX149" s="147"/>
      <c r="AY149" s="147"/>
      <c r="AZ149" s="10"/>
      <c r="BE149" s="4"/>
      <c r="BF149" s="4"/>
      <c r="BG149" s="4"/>
      <c r="BJ149" s="4"/>
      <c r="BK149" s="4"/>
      <c r="BL149" s="4"/>
      <c r="BM149" s="4"/>
      <c r="BN149" s="4"/>
      <c r="BO149" s="4"/>
      <c r="BP149" s="4"/>
      <c r="BQ149" s="4"/>
      <c r="BR149" s="4"/>
      <c r="BS149" s="4"/>
      <c r="BT149" s="4"/>
      <c r="BU149" s="147"/>
      <c r="BV149" s="4"/>
      <c r="BW149" s="147"/>
      <c r="BX149" s="4"/>
      <c r="BY149" s="147"/>
    </row>
    <row r="150" spans="1:817" s="1" customFormat="1" ht="26.1" customHeight="1" x14ac:dyDescent="0.25">
      <c r="A150" s="626"/>
      <c r="B150" s="182">
        <v>2</v>
      </c>
      <c r="C150" s="595">
        <f t="shared" si="55"/>
        <v>0.42857142857142855</v>
      </c>
      <c r="D150" s="19">
        <v>1</v>
      </c>
      <c r="E150" s="253" t="s">
        <v>276</v>
      </c>
      <c r="F150" s="254" t="s">
        <v>47</v>
      </c>
      <c r="G150" s="19"/>
      <c r="H150" s="19"/>
      <c r="I150" s="19"/>
      <c r="J150" s="255"/>
      <c r="K150" s="19">
        <v>1</v>
      </c>
      <c r="L150" s="19" t="s">
        <v>27</v>
      </c>
      <c r="M150" s="19" t="s">
        <v>73</v>
      </c>
      <c r="N150" s="90" t="s">
        <v>35</v>
      </c>
      <c r="O150" s="19">
        <v>1993</v>
      </c>
      <c r="P150" s="294">
        <v>1993</v>
      </c>
      <c r="Q150" s="255"/>
      <c r="R150" s="258"/>
      <c r="S150" s="259">
        <v>6</v>
      </c>
      <c r="T150" s="228" t="s">
        <v>31</v>
      </c>
      <c r="U150" s="260" t="s">
        <v>277</v>
      </c>
      <c r="V150" s="33"/>
      <c r="W150" s="18"/>
      <c r="X150" s="249" t="str">
        <f t="shared" si="53"/>
        <v>Pb Zn</v>
      </c>
      <c r="Y150" s="19"/>
      <c r="Z150" s="19"/>
      <c r="AA150" s="19"/>
      <c r="AB150" s="19"/>
      <c r="AC150" s="19"/>
      <c r="AD150" s="19"/>
      <c r="AE150" s="19"/>
      <c r="AH150" s="252">
        <f t="shared" si="44"/>
        <v>0</v>
      </c>
      <c r="AI150" s="252">
        <f t="shared" si="51"/>
        <v>0</v>
      </c>
      <c r="AJ150" s="252">
        <f t="shared" si="52"/>
        <v>0</v>
      </c>
      <c r="AK150" s="252">
        <f t="shared" si="42"/>
        <v>0</v>
      </c>
      <c r="AL150" s="262"/>
      <c r="AM150" s="251">
        <f t="shared" si="47"/>
        <v>0</v>
      </c>
      <c r="AN150" s="251">
        <f t="shared" si="48"/>
        <v>0</v>
      </c>
      <c r="AO150" s="251">
        <f t="shared" si="49"/>
        <v>0</v>
      </c>
      <c r="AP150" s="147"/>
      <c r="AQ150" s="147"/>
      <c r="AR150" s="147"/>
      <c r="AS150" s="147"/>
      <c r="AT150" s="147"/>
      <c r="AU150" s="147"/>
      <c r="AV150" s="147"/>
      <c r="AW150" s="147"/>
      <c r="AX150" s="147"/>
      <c r="AY150" s="147"/>
      <c r="BD150" s="10"/>
      <c r="BE150" s="4"/>
      <c r="BF150" s="4"/>
      <c r="BG150" s="4"/>
      <c r="BH150" s="10"/>
      <c r="BI150" s="10"/>
      <c r="BJ150" s="4"/>
      <c r="BK150" s="4"/>
      <c r="BL150" s="4"/>
      <c r="BM150" s="4"/>
      <c r="BN150" s="4"/>
      <c r="BO150" s="4"/>
      <c r="BP150" s="4"/>
      <c r="BQ150" s="4"/>
      <c r="BR150" s="4"/>
      <c r="BS150" s="4"/>
      <c r="BT150" s="4"/>
      <c r="BU150" s="147"/>
      <c r="BV150" s="4"/>
      <c r="BW150" s="147"/>
      <c r="BX150" s="4"/>
      <c r="BY150" s="147"/>
    </row>
    <row r="151" spans="1:817" s="1" customFormat="1" ht="26.1" customHeight="1" x14ac:dyDescent="0.25">
      <c r="A151" s="627"/>
      <c r="B151" s="182">
        <v>4</v>
      </c>
      <c r="C151" s="595">
        <f t="shared" si="55"/>
        <v>0</v>
      </c>
      <c r="D151" s="19">
        <v>1</v>
      </c>
      <c r="E151" s="253" t="s">
        <v>278</v>
      </c>
      <c r="F151" s="254" t="s">
        <v>90</v>
      </c>
      <c r="G151" s="19" t="s">
        <v>145</v>
      </c>
      <c r="H151" s="19" t="s">
        <v>78</v>
      </c>
      <c r="I151" s="19"/>
      <c r="J151" s="255">
        <v>3500000</v>
      </c>
      <c r="K151" s="19">
        <v>2</v>
      </c>
      <c r="L151" s="19" t="s">
        <v>33</v>
      </c>
      <c r="M151" s="19" t="s">
        <v>94</v>
      </c>
      <c r="N151" s="19">
        <v>198</v>
      </c>
      <c r="O151" s="19">
        <v>1992</v>
      </c>
      <c r="P151" s="277">
        <v>33909</v>
      </c>
      <c r="Q151" s="255">
        <v>0</v>
      </c>
      <c r="R151" s="258"/>
      <c r="S151" s="259"/>
      <c r="T151" s="228" t="s">
        <v>233</v>
      </c>
      <c r="U151" s="260"/>
      <c r="V151" s="33"/>
      <c r="W151" s="18" t="s">
        <v>128</v>
      </c>
      <c r="X151" s="249" t="str">
        <f t="shared" si="53"/>
        <v>Coal</v>
      </c>
      <c r="Y151" s="19"/>
      <c r="Z151" s="19"/>
      <c r="AA151" s="19"/>
      <c r="AB151" s="19"/>
      <c r="AC151" s="19"/>
      <c r="AD151" s="19"/>
      <c r="AE151" s="19"/>
      <c r="AH151" s="252">
        <f t="shared" ref="AH151:AH182" si="56">Q152/1896653</f>
        <v>0.2636222862062802</v>
      </c>
      <c r="AI151" s="252">
        <f t="shared" si="51"/>
        <v>0</v>
      </c>
      <c r="AJ151" s="252">
        <f t="shared" si="52"/>
        <v>0</v>
      </c>
      <c r="AK151" s="252">
        <f t="shared" si="42"/>
        <v>0.2636222862062802</v>
      </c>
      <c r="AL151" s="262"/>
      <c r="AM151" s="251">
        <f t="shared" ref="AM151:AM182" si="57">IF(B152=1,AK151,0)</f>
        <v>0</v>
      </c>
      <c r="AN151" s="251">
        <f t="shared" ref="AN151:AN182" si="58">IF(B152=2,AK151,0)</f>
        <v>0.2636222862062802</v>
      </c>
      <c r="AO151" s="251">
        <f t="shared" ref="AO151:AO182" si="59">IF(B152=3,AK151,0)</f>
        <v>0</v>
      </c>
      <c r="AP151" s="147"/>
      <c r="AQ151" s="147"/>
      <c r="AR151" s="147"/>
      <c r="AS151" s="147"/>
      <c r="AT151" s="147"/>
      <c r="AU151" s="147"/>
      <c r="AV151" s="147"/>
      <c r="AW151" s="147"/>
      <c r="AX151" s="147"/>
      <c r="AY151" s="147"/>
      <c r="BE151" s="4"/>
      <c r="BF151" s="4"/>
      <c r="BG151" s="4"/>
      <c r="BJ151" s="4"/>
      <c r="BK151" s="4"/>
      <c r="BL151" s="4"/>
      <c r="BM151" s="4"/>
      <c r="BN151" s="4"/>
      <c r="BO151" s="4"/>
      <c r="BP151" s="4"/>
      <c r="BQ151" s="4"/>
      <c r="BR151" s="4"/>
      <c r="BS151" s="4"/>
      <c r="BT151" s="4"/>
      <c r="BU151" s="147"/>
      <c r="BV151" s="4"/>
      <c r="BW151" s="147"/>
      <c r="BX151" s="4"/>
      <c r="BY151" s="147"/>
    </row>
    <row r="152" spans="1:817" s="1" customFormat="1" ht="26.1" customHeight="1" x14ac:dyDescent="0.25">
      <c r="A152" s="626"/>
      <c r="B152" s="182">
        <v>2</v>
      </c>
      <c r="C152" s="595">
        <f t="shared" si="55"/>
        <v>0.2636222862062802</v>
      </c>
      <c r="D152" s="19">
        <v>1</v>
      </c>
      <c r="E152" s="253" t="s">
        <v>279</v>
      </c>
      <c r="F152" s="254" t="s">
        <v>64</v>
      </c>
      <c r="G152" s="19"/>
      <c r="H152" s="19" t="s">
        <v>280</v>
      </c>
      <c r="I152" s="19">
        <v>15</v>
      </c>
      <c r="J152" s="255">
        <v>52000000</v>
      </c>
      <c r="K152" s="19">
        <v>1</v>
      </c>
      <c r="L152" s="19" t="s">
        <v>27</v>
      </c>
      <c r="M152" s="19" t="s">
        <v>94</v>
      </c>
      <c r="N152" s="19">
        <v>218</v>
      </c>
      <c r="O152" s="19">
        <v>1992</v>
      </c>
      <c r="P152" s="275">
        <v>33664</v>
      </c>
      <c r="Q152" s="255">
        <v>500000</v>
      </c>
      <c r="R152" s="258"/>
      <c r="S152" s="259"/>
      <c r="T152" s="228" t="s">
        <v>178</v>
      </c>
      <c r="U152" s="260" t="s">
        <v>281</v>
      </c>
      <c r="V152" s="33"/>
      <c r="W152" s="18" t="s">
        <v>56</v>
      </c>
      <c r="X152" s="249" t="str">
        <f t="shared" si="53"/>
        <v>Cu</v>
      </c>
      <c r="Y152" s="19">
        <v>590</v>
      </c>
      <c r="Z152" s="19">
        <v>0.3</v>
      </c>
      <c r="AA152" s="19">
        <v>0.35</v>
      </c>
      <c r="AB152" s="19">
        <v>0.58073274046463597</v>
      </c>
      <c r="AC152" s="19">
        <v>1958</v>
      </c>
      <c r="AD152" s="19">
        <v>200</v>
      </c>
      <c r="AE152" s="19" t="s">
        <v>57</v>
      </c>
      <c r="AH152" s="252">
        <f t="shared" si="56"/>
        <v>16.999946748298186</v>
      </c>
      <c r="AI152" s="252">
        <f t="shared" si="51"/>
        <v>0</v>
      </c>
      <c r="AJ152" s="252">
        <f t="shared" si="52"/>
        <v>0</v>
      </c>
      <c r="AK152" s="252">
        <f t="shared" si="42"/>
        <v>16.999946748298186</v>
      </c>
      <c r="AL152" s="262"/>
      <c r="AM152" s="251">
        <f t="shared" si="57"/>
        <v>16.999946748298186</v>
      </c>
      <c r="AN152" s="251">
        <f t="shared" si="58"/>
        <v>0</v>
      </c>
      <c r="AO152" s="251">
        <f t="shared" si="59"/>
        <v>0</v>
      </c>
      <c r="AP152" s="147"/>
      <c r="AQ152" s="147"/>
      <c r="AR152" s="147"/>
      <c r="AS152" s="147"/>
      <c r="AT152" s="147"/>
      <c r="AU152" s="147"/>
      <c r="AV152" s="147"/>
      <c r="AW152" s="147"/>
      <c r="AX152" s="147"/>
      <c r="AY152" s="147"/>
      <c r="BE152" s="4"/>
      <c r="BF152" s="4"/>
      <c r="BG152" s="4"/>
      <c r="BJ152" s="4"/>
      <c r="BK152" s="4"/>
      <c r="BL152" s="4"/>
      <c r="BM152" s="4"/>
      <c r="BN152" s="4"/>
      <c r="BO152" s="4"/>
      <c r="BP152" s="4"/>
      <c r="BQ152" s="4"/>
      <c r="BR152" s="4"/>
      <c r="BS152" s="4"/>
      <c r="BT152" s="4"/>
      <c r="BU152" s="147"/>
      <c r="BV152" s="4"/>
      <c r="BW152" s="147"/>
      <c r="BX152" s="4"/>
      <c r="BY152" s="147"/>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c r="IY152" s="10"/>
      <c r="IZ152" s="10"/>
      <c r="JA152" s="10"/>
      <c r="JB152" s="10"/>
      <c r="JC152" s="10"/>
      <c r="JD152" s="10"/>
      <c r="JE152" s="10"/>
      <c r="JF152" s="10"/>
      <c r="JG152" s="10"/>
      <c r="JH152" s="10"/>
      <c r="JI152" s="10"/>
      <c r="JJ152" s="10"/>
      <c r="JK152" s="10"/>
      <c r="JL152" s="10"/>
      <c r="JM152" s="10"/>
      <c r="JN152" s="10"/>
      <c r="JO152" s="10"/>
      <c r="JP152" s="10"/>
      <c r="JQ152" s="10"/>
      <c r="JR152" s="10"/>
      <c r="JS152" s="10"/>
      <c r="JT152" s="10"/>
      <c r="JU152" s="10"/>
      <c r="JV152" s="10"/>
      <c r="JW152" s="10"/>
      <c r="JX152" s="10"/>
      <c r="JY152" s="10"/>
      <c r="JZ152" s="10"/>
      <c r="KA152" s="10"/>
      <c r="KB152" s="10"/>
      <c r="KC152" s="10"/>
      <c r="KD152" s="10"/>
      <c r="KE152" s="10"/>
      <c r="KF152" s="10"/>
      <c r="KG152" s="10"/>
      <c r="KH152" s="10"/>
      <c r="KI152" s="10"/>
      <c r="KJ152" s="10"/>
      <c r="KK152" s="10"/>
      <c r="KL152" s="10"/>
      <c r="KM152" s="10"/>
      <c r="KN152" s="10"/>
      <c r="KO152" s="10"/>
      <c r="KP152" s="10"/>
      <c r="KQ152" s="10"/>
      <c r="KR152" s="10"/>
      <c r="KS152" s="10"/>
      <c r="KT152" s="10"/>
      <c r="KU152" s="10"/>
      <c r="KV152" s="10"/>
      <c r="KW152" s="10"/>
      <c r="KX152" s="10"/>
      <c r="KY152" s="10"/>
      <c r="KZ152" s="10"/>
      <c r="LA152" s="10"/>
      <c r="LB152" s="10"/>
      <c r="LC152" s="10"/>
      <c r="LD152" s="10"/>
      <c r="LE152" s="10"/>
      <c r="LF152" s="10"/>
      <c r="LG152" s="10"/>
      <c r="LH152" s="10"/>
      <c r="LI152" s="10"/>
      <c r="LJ152" s="10"/>
      <c r="LK152" s="10"/>
      <c r="LL152" s="10"/>
      <c r="LM152" s="10"/>
      <c r="LN152" s="10"/>
      <c r="LO152" s="10"/>
      <c r="LP152" s="10"/>
      <c r="LQ152" s="10"/>
      <c r="LR152" s="10"/>
      <c r="LS152" s="10"/>
      <c r="LT152" s="10"/>
      <c r="LU152" s="10"/>
      <c r="LV152" s="10"/>
      <c r="LW152" s="10"/>
      <c r="LX152" s="10"/>
      <c r="LY152" s="10"/>
      <c r="LZ152" s="10"/>
      <c r="MA152" s="10"/>
      <c r="MB152" s="10"/>
      <c r="MC152" s="10"/>
      <c r="MD152" s="10"/>
      <c r="ME152" s="10"/>
      <c r="MF152" s="10"/>
      <c r="MG152" s="10"/>
      <c r="MH152" s="10"/>
      <c r="MI152" s="10"/>
      <c r="MJ152" s="10"/>
      <c r="MK152" s="10"/>
      <c r="ML152" s="10"/>
      <c r="MM152" s="10"/>
      <c r="MN152" s="10"/>
      <c r="MO152" s="10"/>
      <c r="MP152" s="10"/>
      <c r="MQ152" s="10"/>
      <c r="MR152" s="10"/>
      <c r="MS152" s="10"/>
      <c r="MT152" s="10"/>
      <c r="MU152" s="10"/>
      <c r="MV152" s="10"/>
      <c r="MW152" s="10"/>
      <c r="MX152" s="10"/>
      <c r="MY152" s="10"/>
      <c r="MZ152" s="10"/>
      <c r="NA152" s="10"/>
      <c r="NB152" s="10"/>
      <c r="NC152" s="10"/>
      <c r="ND152" s="10"/>
      <c r="NE152" s="10"/>
      <c r="NF152" s="10"/>
      <c r="NG152" s="10"/>
      <c r="NH152" s="10"/>
      <c r="NI152" s="10"/>
      <c r="NJ152" s="10"/>
      <c r="NK152" s="10"/>
      <c r="NL152" s="10"/>
      <c r="NM152" s="10"/>
      <c r="NN152" s="10"/>
      <c r="NO152" s="10"/>
      <c r="NP152" s="10"/>
      <c r="NQ152" s="10"/>
      <c r="NR152" s="10"/>
      <c r="NS152" s="10"/>
      <c r="NT152" s="10"/>
      <c r="NU152" s="10"/>
      <c r="NV152" s="10"/>
      <c r="NW152" s="10"/>
      <c r="NX152" s="10"/>
      <c r="NY152" s="10"/>
      <c r="NZ152" s="10"/>
      <c r="OA152" s="10"/>
      <c r="OB152" s="10"/>
      <c r="OC152" s="10"/>
      <c r="OD152" s="10"/>
      <c r="OE152" s="10"/>
      <c r="OF152" s="10"/>
      <c r="OG152" s="10"/>
      <c r="OH152" s="10"/>
      <c r="OI152" s="10"/>
      <c r="OJ152" s="10"/>
      <c r="OK152" s="10"/>
      <c r="OL152" s="10"/>
      <c r="OM152" s="10"/>
      <c r="ON152" s="10"/>
      <c r="OO152" s="10"/>
      <c r="OP152" s="10"/>
      <c r="OQ152" s="10"/>
      <c r="OR152" s="10"/>
      <c r="OS152" s="10"/>
      <c r="OT152" s="10"/>
      <c r="OU152" s="10"/>
      <c r="OV152" s="10"/>
      <c r="OW152" s="10"/>
      <c r="OX152" s="10"/>
      <c r="OY152" s="10"/>
      <c r="OZ152" s="10"/>
      <c r="PA152" s="10"/>
      <c r="PB152" s="10"/>
      <c r="PC152" s="10"/>
      <c r="PD152" s="10"/>
      <c r="PE152" s="10"/>
      <c r="PF152" s="10"/>
      <c r="PG152" s="10"/>
      <c r="PH152" s="10"/>
      <c r="PI152" s="10"/>
      <c r="PJ152" s="10"/>
      <c r="PK152" s="10"/>
      <c r="PL152" s="10"/>
      <c r="PM152" s="10"/>
      <c r="PN152" s="10"/>
      <c r="PO152" s="10"/>
      <c r="PP152" s="10"/>
      <c r="PQ152" s="10"/>
      <c r="PR152" s="10"/>
      <c r="PS152" s="10"/>
      <c r="PT152" s="10"/>
      <c r="PU152" s="10"/>
      <c r="PV152" s="10"/>
      <c r="PW152" s="10"/>
      <c r="PX152" s="10"/>
      <c r="PY152" s="10"/>
      <c r="PZ152" s="10"/>
      <c r="QA152" s="10"/>
      <c r="QB152" s="10"/>
      <c r="QC152" s="10"/>
      <c r="QD152" s="10"/>
      <c r="QE152" s="10"/>
      <c r="QF152" s="10"/>
      <c r="QG152" s="10"/>
      <c r="QH152" s="10"/>
      <c r="QI152" s="10"/>
      <c r="QJ152" s="10"/>
      <c r="QK152" s="10"/>
      <c r="QL152" s="10"/>
      <c r="QM152" s="10"/>
      <c r="QN152" s="10"/>
      <c r="QO152" s="10"/>
      <c r="QP152" s="10"/>
      <c r="QQ152" s="10"/>
      <c r="QR152" s="10"/>
      <c r="QS152" s="10"/>
      <c r="QT152" s="10"/>
      <c r="QU152" s="10"/>
      <c r="QV152" s="10"/>
      <c r="QW152" s="10"/>
      <c r="QX152" s="10"/>
      <c r="QY152" s="10"/>
      <c r="QZ152" s="10"/>
      <c r="RA152" s="10"/>
      <c r="RB152" s="10"/>
      <c r="RC152" s="10"/>
      <c r="RD152" s="10"/>
      <c r="RE152" s="10"/>
      <c r="RF152" s="10"/>
      <c r="RG152" s="10"/>
      <c r="RH152" s="10"/>
      <c r="RI152" s="10"/>
      <c r="RJ152" s="10"/>
      <c r="RK152" s="10"/>
      <c r="RL152" s="10"/>
      <c r="RM152" s="10"/>
      <c r="RN152" s="10"/>
      <c r="RO152" s="10"/>
      <c r="RP152" s="10"/>
      <c r="RQ152" s="10"/>
      <c r="RR152" s="10"/>
      <c r="RS152" s="10"/>
      <c r="RT152" s="10"/>
      <c r="RU152" s="10"/>
      <c r="RV152" s="10"/>
      <c r="RW152" s="10"/>
      <c r="RX152" s="10"/>
      <c r="RY152" s="10"/>
      <c r="RZ152" s="10"/>
      <c r="SA152" s="10"/>
      <c r="SB152" s="10"/>
      <c r="SC152" s="10"/>
      <c r="SD152" s="10"/>
      <c r="SE152" s="10"/>
      <c r="SF152" s="10"/>
      <c r="SG152" s="10"/>
      <c r="SH152" s="10"/>
      <c r="SI152" s="10"/>
      <c r="SJ152" s="10"/>
      <c r="SK152" s="10"/>
      <c r="SL152" s="10"/>
      <c r="SM152" s="10"/>
      <c r="SN152" s="10"/>
      <c r="SO152" s="10"/>
      <c r="SP152" s="10"/>
      <c r="SQ152" s="10"/>
      <c r="SR152" s="10"/>
      <c r="SS152" s="10"/>
      <c r="ST152" s="10"/>
      <c r="SU152" s="10"/>
      <c r="SV152" s="10"/>
      <c r="SW152" s="10"/>
      <c r="SX152" s="10"/>
      <c r="SY152" s="10"/>
      <c r="SZ152" s="10"/>
      <c r="TA152" s="10"/>
      <c r="TB152" s="10"/>
      <c r="TC152" s="10"/>
      <c r="TD152" s="10"/>
      <c r="TE152" s="10"/>
      <c r="TF152" s="10"/>
      <c r="TG152" s="10"/>
      <c r="TH152" s="10"/>
      <c r="TI152" s="10"/>
      <c r="TJ152" s="10"/>
      <c r="TK152" s="10"/>
      <c r="TL152" s="10"/>
      <c r="TM152" s="10"/>
      <c r="TN152" s="10"/>
      <c r="TO152" s="10"/>
      <c r="TP152" s="10"/>
      <c r="TQ152" s="10"/>
      <c r="TR152" s="10"/>
      <c r="TS152" s="10"/>
      <c r="TT152" s="10"/>
      <c r="TU152" s="10"/>
      <c r="TV152" s="10"/>
      <c r="TW152" s="10"/>
      <c r="TX152" s="10"/>
      <c r="TY152" s="10"/>
      <c r="TZ152" s="10"/>
      <c r="UA152" s="10"/>
      <c r="UB152" s="10"/>
      <c r="UC152" s="10"/>
      <c r="UD152" s="10"/>
      <c r="UE152" s="10"/>
      <c r="UF152" s="10"/>
      <c r="UG152" s="10"/>
      <c r="UH152" s="10"/>
      <c r="UI152" s="10"/>
      <c r="UJ152" s="10"/>
      <c r="UK152" s="10"/>
      <c r="UL152" s="10"/>
      <c r="UM152" s="10"/>
      <c r="UN152" s="10"/>
      <c r="UO152" s="10"/>
      <c r="UP152" s="10"/>
      <c r="UQ152" s="10"/>
      <c r="UR152" s="10"/>
      <c r="US152" s="10"/>
      <c r="UT152" s="10"/>
      <c r="UU152" s="10"/>
      <c r="UV152" s="10"/>
      <c r="UW152" s="10"/>
      <c r="UX152" s="10"/>
      <c r="UY152" s="10"/>
      <c r="UZ152" s="10"/>
      <c r="VA152" s="10"/>
      <c r="VB152" s="10"/>
      <c r="VC152" s="10"/>
      <c r="VD152" s="10"/>
      <c r="VE152" s="10"/>
      <c r="VF152" s="10"/>
      <c r="VG152" s="10"/>
      <c r="VH152" s="10"/>
      <c r="VI152" s="10"/>
      <c r="VJ152" s="10"/>
      <c r="VK152" s="10"/>
      <c r="VL152" s="10"/>
      <c r="VM152" s="10"/>
      <c r="VN152" s="10"/>
      <c r="VO152" s="10"/>
      <c r="VP152" s="10"/>
      <c r="VQ152" s="10"/>
      <c r="VR152" s="10"/>
      <c r="VS152" s="10"/>
      <c r="VT152" s="10"/>
      <c r="VU152" s="10"/>
      <c r="VV152" s="10"/>
      <c r="VW152" s="10"/>
      <c r="VX152" s="10"/>
      <c r="VY152" s="10"/>
      <c r="VZ152" s="10"/>
      <c r="WA152" s="10"/>
      <c r="WB152" s="10"/>
      <c r="WC152" s="10"/>
      <c r="WD152" s="10"/>
      <c r="WE152" s="10"/>
      <c r="WF152" s="10"/>
      <c r="WG152" s="10"/>
      <c r="WH152" s="10"/>
      <c r="WI152" s="10"/>
      <c r="WJ152" s="10"/>
      <c r="WK152" s="10"/>
      <c r="WL152" s="10"/>
      <c r="WM152" s="10"/>
      <c r="WN152" s="10"/>
      <c r="WO152" s="10"/>
      <c r="WP152" s="10"/>
      <c r="WQ152" s="10"/>
      <c r="WR152" s="10"/>
      <c r="WS152" s="10"/>
      <c r="WT152" s="10"/>
      <c r="WU152" s="10"/>
      <c r="WV152" s="10"/>
      <c r="WW152" s="10"/>
      <c r="WX152" s="10"/>
      <c r="WY152" s="10"/>
      <c r="WZ152" s="10"/>
      <c r="XA152" s="10"/>
      <c r="XB152" s="10"/>
      <c r="XC152" s="10"/>
      <c r="XD152" s="10"/>
      <c r="XE152" s="10"/>
      <c r="XF152" s="10"/>
      <c r="XG152" s="10"/>
      <c r="XH152" s="10"/>
      <c r="XI152" s="10"/>
      <c r="XJ152" s="10"/>
      <c r="XK152" s="10"/>
      <c r="XL152" s="10"/>
      <c r="XM152" s="10"/>
      <c r="XN152" s="10"/>
      <c r="XO152" s="10"/>
      <c r="XP152" s="10"/>
      <c r="XQ152" s="10"/>
      <c r="XR152" s="10"/>
      <c r="XS152" s="10"/>
      <c r="XT152" s="10"/>
      <c r="XU152" s="10"/>
      <c r="XV152" s="10"/>
      <c r="XW152" s="10"/>
      <c r="XX152" s="10"/>
      <c r="XY152" s="10"/>
      <c r="XZ152" s="10"/>
      <c r="YA152" s="10"/>
      <c r="YB152" s="10"/>
      <c r="YC152" s="10"/>
      <c r="YD152" s="10"/>
      <c r="YE152" s="10"/>
      <c r="YF152" s="10"/>
      <c r="YG152" s="10"/>
      <c r="YH152" s="10"/>
      <c r="YI152" s="10"/>
      <c r="YJ152" s="10"/>
      <c r="YK152" s="10"/>
      <c r="YL152" s="10"/>
      <c r="YM152" s="10"/>
      <c r="YN152" s="10"/>
      <c r="YO152" s="10"/>
      <c r="YP152" s="10"/>
      <c r="YQ152" s="10"/>
      <c r="YR152" s="10"/>
      <c r="YS152" s="10"/>
      <c r="YT152" s="10"/>
      <c r="YU152" s="10"/>
      <c r="YV152" s="10"/>
      <c r="YW152" s="10"/>
      <c r="YX152" s="10"/>
      <c r="YY152" s="10"/>
      <c r="YZ152" s="10"/>
      <c r="ZA152" s="10"/>
      <c r="ZB152" s="10"/>
      <c r="ZC152" s="10"/>
      <c r="ZD152" s="10"/>
      <c r="ZE152" s="10"/>
      <c r="ZF152" s="10"/>
      <c r="ZG152" s="10"/>
      <c r="ZH152" s="10"/>
      <c r="ZI152" s="10"/>
      <c r="ZJ152" s="10"/>
      <c r="ZK152" s="10"/>
      <c r="ZL152" s="10"/>
      <c r="ZM152" s="10"/>
      <c r="ZN152" s="10"/>
      <c r="ZO152" s="10"/>
      <c r="ZP152" s="10"/>
      <c r="ZQ152" s="10"/>
      <c r="ZR152" s="10"/>
      <c r="ZS152" s="10"/>
      <c r="ZT152" s="10"/>
      <c r="ZU152" s="10"/>
      <c r="ZV152" s="10"/>
      <c r="ZW152" s="10"/>
      <c r="ZX152" s="10"/>
      <c r="ZY152" s="10"/>
      <c r="ZZ152" s="10"/>
      <c r="AAA152" s="10"/>
      <c r="AAB152" s="10"/>
      <c r="AAC152" s="10"/>
      <c r="AAD152" s="10"/>
      <c r="AAE152" s="10"/>
      <c r="AAF152" s="10"/>
      <c r="AAG152" s="10"/>
      <c r="AAH152" s="10"/>
      <c r="AAI152" s="10"/>
      <c r="AAJ152" s="10"/>
      <c r="AAK152" s="10"/>
      <c r="AAL152" s="10"/>
      <c r="AAM152" s="10"/>
      <c r="AAN152" s="10"/>
      <c r="AAO152" s="10"/>
      <c r="AAP152" s="10"/>
      <c r="AAQ152" s="10"/>
      <c r="AAR152" s="10"/>
      <c r="AAS152" s="10"/>
      <c r="AAT152" s="10"/>
      <c r="AAU152" s="10"/>
      <c r="AAV152" s="10"/>
      <c r="AAW152" s="10"/>
      <c r="AAX152" s="10"/>
      <c r="AAY152" s="10"/>
      <c r="AAZ152" s="10"/>
      <c r="ABA152" s="10"/>
      <c r="ABB152" s="10"/>
      <c r="ABC152" s="10"/>
      <c r="ABD152" s="10"/>
      <c r="ABE152" s="10"/>
      <c r="ABF152" s="10"/>
      <c r="ABG152" s="10"/>
      <c r="ABH152" s="10"/>
      <c r="ABI152" s="10"/>
      <c r="ABJ152" s="10"/>
      <c r="ABK152" s="10"/>
      <c r="ABL152" s="10"/>
      <c r="ABM152" s="10"/>
      <c r="ABN152" s="10"/>
      <c r="ABO152" s="10"/>
      <c r="ABP152" s="10"/>
      <c r="ABQ152" s="10"/>
      <c r="ABR152" s="10"/>
      <c r="ABS152" s="10"/>
      <c r="ABT152" s="10"/>
      <c r="ABU152" s="10"/>
      <c r="ABV152" s="10"/>
      <c r="ABW152" s="10"/>
      <c r="ABX152" s="10"/>
      <c r="ABY152" s="10"/>
      <c r="ABZ152" s="10"/>
      <c r="ACA152" s="10"/>
      <c r="ACB152" s="10"/>
      <c r="ACC152" s="10"/>
      <c r="ACD152" s="10"/>
      <c r="ACE152" s="10"/>
      <c r="ACF152" s="10"/>
      <c r="ACG152" s="10"/>
      <c r="ACH152" s="10"/>
      <c r="ACI152" s="10"/>
      <c r="ACJ152" s="10"/>
      <c r="ACK152" s="10"/>
      <c r="ACL152" s="10"/>
      <c r="ACM152" s="10"/>
      <c r="ACN152" s="10"/>
      <c r="ACO152" s="10"/>
      <c r="ACP152" s="10"/>
      <c r="ACQ152" s="10"/>
      <c r="ACR152" s="10"/>
      <c r="ACS152" s="10"/>
      <c r="ACT152" s="10"/>
      <c r="ACU152" s="10"/>
      <c r="ACV152" s="10"/>
      <c r="ACW152" s="10"/>
      <c r="ACX152" s="10"/>
      <c r="ACY152" s="10"/>
      <c r="ACZ152" s="10"/>
      <c r="ADA152" s="10"/>
      <c r="ADB152" s="10"/>
      <c r="ADC152" s="10"/>
      <c r="ADD152" s="10"/>
      <c r="ADE152" s="10"/>
      <c r="ADF152" s="10"/>
      <c r="ADG152" s="10"/>
      <c r="ADH152" s="10"/>
      <c r="ADI152" s="10"/>
      <c r="ADJ152" s="10"/>
      <c r="ADK152" s="10"/>
      <c r="ADL152" s="10"/>
      <c r="ADM152" s="10"/>
      <c r="ADN152" s="10"/>
      <c r="ADO152" s="10"/>
      <c r="ADP152" s="10"/>
      <c r="ADQ152" s="10"/>
      <c r="ADR152" s="10"/>
      <c r="ADS152" s="10"/>
      <c r="ADT152" s="10"/>
      <c r="ADU152" s="10"/>
      <c r="ADV152" s="10"/>
      <c r="ADW152" s="10"/>
      <c r="ADX152" s="10"/>
      <c r="ADY152" s="10"/>
      <c r="ADZ152" s="10"/>
      <c r="AEA152" s="10"/>
      <c r="AEB152" s="10"/>
      <c r="AEC152" s="10"/>
      <c r="AED152" s="10"/>
      <c r="AEE152" s="10"/>
      <c r="AEF152" s="10"/>
      <c r="AEG152" s="10"/>
      <c r="AEH152" s="10"/>
      <c r="AEI152" s="10"/>
      <c r="AEJ152" s="10"/>
      <c r="AEK152" s="10"/>
    </row>
    <row r="153" spans="1:817" s="10" customFormat="1" ht="26.1" customHeight="1" x14ac:dyDescent="0.25">
      <c r="A153" s="629"/>
      <c r="B153" s="182">
        <v>1</v>
      </c>
      <c r="C153" s="595">
        <f t="shared" si="55"/>
        <v>16.999946748298186</v>
      </c>
      <c r="D153" s="19">
        <v>1</v>
      </c>
      <c r="E153" s="253" t="s">
        <v>282</v>
      </c>
      <c r="F153" s="254" t="s">
        <v>54</v>
      </c>
      <c r="G153" s="19"/>
      <c r="H153" s="19"/>
      <c r="I153" s="19"/>
      <c r="J153" s="255"/>
      <c r="K153" s="19">
        <v>1</v>
      </c>
      <c r="L153" s="19" t="s">
        <v>27</v>
      </c>
      <c r="M153" s="19" t="s">
        <v>61</v>
      </c>
      <c r="N153" s="19">
        <v>197</v>
      </c>
      <c r="O153" s="19">
        <v>1992</v>
      </c>
      <c r="P153" s="275">
        <v>33605</v>
      </c>
      <c r="Q153" s="255">
        <v>32243000</v>
      </c>
      <c r="R153" s="258"/>
      <c r="S153" s="259"/>
      <c r="T153" s="228" t="s">
        <v>192</v>
      </c>
      <c r="U153" s="260" t="s">
        <v>283</v>
      </c>
      <c r="V153" s="33"/>
      <c r="W153" s="18"/>
      <c r="X153" s="249" t="str">
        <f t="shared" si="53"/>
        <v>Al</v>
      </c>
      <c r="Y153" s="19"/>
      <c r="Z153" s="19"/>
      <c r="AA153" s="19"/>
      <c r="AB153" s="19"/>
      <c r="AC153" s="19"/>
      <c r="AD153" s="19"/>
      <c r="AE153" s="19"/>
      <c r="AH153" s="252">
        <f t="shared" si="56"/>
        <v>2.2776965528222611E-2</v>
      </c>
      <c r="AI153" s="252">
        <f t="shared" si="51"/>
        <v>0</v>
      </c>
      <c r="AJ153" s="252">
        <f t="shared" si="52"/>
        <v>0</v>
      </c>
      <c r="AK153" s="252">
        <f t="shared" si="42"/>
        <v>2.2776965528222611E-2</v>
      </c>
      <c r="AL153" s="262"/>
      <c r="AM153" s="251">
        <f t="shared" si="57"/>
        <v>0</v>
      </c>
      <c r="AN153" s="251">
        <f t="shared" si="58"/>
        <v>0</v>
      </c>
      <c r="AO153" s="251">
        <f t="shared" si="59"/>
        <v>2.2776965528222611E-2</v>
      </c>
      <c r="AP153" s="147"/>
      <c r="AQ153" s="147"/>
      <c r="AR153" s="147"/>
      <c r="AS153" s="147"/>
      <c r="AT153" s="147"/>
      <c r="AU153" s="147"/>
      <c r="AV153" s="147"/>
      <c r="AW153" s="147"/>
      <c r="AX153" s="147"/>
      <c r="AY153" s="147"/>
      <c r="AZ153" s="1"/>
      <c r="BD153" s="1"/>
      <c r="BE153" s="4"/>
      <c r="BF153" s="4"/>
      <c r="BG153" s="4"/>
      <c r="BH153" s="1"/>
      <c r="BI153" s="1"/>
      <c r="BJ153" s="4"/>
      <c r="BK153" s="4"/>
      <c r="BL153" s="4"/>
      <c r="BM153" s="4"/>
      <c r="BN153" s="4"/>
      <c r="BO153" s="4"/>
      <c r="BP153" s="4"/>
      <c r="BQ153" s="4"/>
      <c r="BR153" s="4"/>
      <c r="BS153" s="4"/>
      <c r="BT153" s="4"/>
      <c r="BU153" s="147"/>
      <c r="BV153" s="4"/>
      <c r="BW153" s="147"/>
      <c r="BX153" s="4"/>
      <c r="BY153" s="147"/>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row>
    <row r="154" spans="1:817" s="10" customFormat="1" ht="26.1" customHeight="1" x14ac:dyDescent="0.25">
      <c r="A154" s="624"/>
      <c r="B154" s="182">
        <v>3</v>
      </c>
      <c r="C154" s="595">
        <f t="shared" si="55"/>
        <v>2.2776965528222611E-2</v>
      </c>
      <c r="D154" s="19">
        <v>1</v>
      </c>
      <c r="E154" s="243" t="s">
        <v>740</v>
      </c>
      <c r="F154" s="283" t="s">
        <v>41</v>
      </c>
      <c r="G154" s="283" t="s">
        <v>77</v>
      </c>
      <c r="H154" s="254" t="s">
        <v>100</v>
      </c>
      <c r="I154" s="283"/>
      <c r="J154" s="284"/>
      <c r="K154" s="19">
        <v>1</v>
      </c>
      <c r="L154" s="19" t="s">
        <v>27</v>
      </c>
      <c r="M154" s="19" t="s">
        <v>34</v>
      </c>
      <c r="N154" s="610" t="s">
        <v>35</v>
      </c>
      <c r="O154" s="19">
        <v>1991</v>
      </c>
      <c r="P154" s="275">
        <v>33545</v>
      </c>
      <c r="Q154" s="255">
        <v>43200</v>
      </c>
      <c r="R154" s="286"/>
      <c r="S154" s="283"/>
      <c r="T154" s="288" t="s">
        <v>627</v>
      </c>
      <c r="U154" s="267" t="s">
        <v>284</v>
      </c>
      <c r="V154" s="33"/>
      <c r="W154" s="18" t="s">
        <v>208</v>
      </c>
      <c r="X154" s="249" t="str">
        <f t="shared" si="53"/>
        <v>Pb Zn</v>
      </c>
      <c r="Y154" s="19">
        <v>170</v>
      </c>
      <c r="Z154" s="19"/>
      <c r="AA154" s="19"/>
      <c r="AB154" s="19">
        <v>5.6930213810062691</v>
      </c>
      <c r="AC154" s="19">
        <v>1909</v>
      </c>
      <c r="AD154" s="19">
        <v>130</v>
      </c>
      <c r="AE154" s="19" t="s">
        <v>209</v>
      </c>
      <c r="AF154" s="1"/>
      <c r="AG154" s="1"/>
      <c r="AH154" s="252">
        <f t="shared" si="56"/>
        <v>3.9543342930942034E-2</v>
      </c>
      <c r="AI154" s="252">
        <f t="shared" si="51"/>
        <v>0</v>
      </c>
      <c r="AJ154" s="252">
        <f t="shared" si="52"/>
        <v>0</v>
      </c>
      <c r="AK154" s="252">
        <f t="shared" si="42"/>
        <v>3.9543342930942034E-2</v>
      </c>
      <c r="AL154" s="262"/>
      <c r="AM154" s="251">
        <f t="shared" si="57"/>
        <v>0</v>
      </c>
      <c r="AN154" s="251">
        <f t="shared" si="58"/>
        <v>0</v>
      </c>
      <c r="AO154" s="251">
        <f t="shared" si="59"/>
        <v>3.9543342930942034E-2</v>
      </c>
      <c r="AP154" s="147"/>
      <c r="AQ154" s="147"/>
      <c r="AR154" s="147"/>
      <c r="AS154" s="147"/>
      <c r="AT154" s="147"/>
      <c r="AU154" s="147"/>
      <c r="AV154" s="147"/>
      <c r="AW154" s="147"/>
      <c r="AX154" s="147"/>
      <c r="AY154" s="147"/>
      <c r="AZ154" s="1"/>
      <c r="BD154" s="1"/>
      <c r="BE154" s="4"/>
      <c r="BF154" s="4"/>
      <c r="BG154" s="4"/>
      <c r="BH154" s="1"/>
      <c r="BI154" s="1"/>
      <c r="BJ154" s="4"/>
      <c r="BK154" s="4"/>
      <c r="BL154" s="4"/>
      <c r="BM154" s="4"/>
      <c r="BN154" s="4"/>
      <c r="BO154" s="4"/>
      <c r="BP154" s="4"/>
      <c r="BQ154" s="4"/>
      <c r="BR154" s="4"/>
      <c r="BS154" s="4"/>
      <c r="BT154" s="4"/>
      <c r="BU154" s="147"/>
      <c r="BV154" s="4"/>
      <c r="BW154" s="147"/>
      <c r="BX154" s="4"/>
      <c r="BY154" s="147"/>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c r="ZT154" s="1"/>
      <c r="ZU154" s="1"/>
      <c r="ZV154" s="1"/>
      <c r="ZW154" s="1"/>
      <c r="ZX154" s="1"/>
      <c r="ZY154" s="1"/>
      <c r="ZZ154" s="1"/>
      <c r="AAA154" s="1"/>
      <c r="AAB154" s="1"/>
      <c r="AAC154" s="1"/>
      <c r="AAD154" s="1"/>
      <c r="AAE154" s="1"/>
      <c r="AAF154" s="1"/>
      <c r="AAG154" s="1"/>
      <c r="AAH154" s="1"/>
      <c r="AAI154" s="1"/>
      <c r="AAJ154" s="1"/>
      <c r="AAK154" s="1"/>
      <c r="AAL154" s="1"/>
      <c r="AAM154" s="1"/>
      <c r="AAN154" s="1"/>
      <c r="AAO154" s="1"/>
      <c r="AAP154" s="1"/>
      <c r="AAQ154" s="1"/>
      <c r="AAR154" s="1"/>
      <c r="AAS154" s="1"/>
      <c r="AAT154" s="1"/>
      <c r="AAU154" s="1"/>
      <c r="AAV154" s="1"/>
      <c r="AAW154" s="1"/>
      <c r="AAX154" s="1"/>
      <c r="AAY154" s="1"/>
      <c r="AAZ154" s="1"/>
      <c r="ABA154" s="1"/>
      <c r="ABB154" s="1"/>
      <c r="ABC154" s="1"/>
      <c r="ABD154" s="1"/>
      <c r="ABE154" s="1"/>
      <c r="ABF154" s="1"/>
      <c r="ABG154" s="1"/>
      <c r="ABH154" s="1"/>
      <c r="ABI154" s="1"/>
      <c r="ABJ154" s="1"/>
      <c r="ABK154" s="1"/>
      <c r="ABL154" s="1"/>
      <c r="ABM154" s="1"/>
      <c r="ABN154" s="1"/>
      <c r="ABO154" s="1"/>
      <c r="ABP154" s="1"/>
      <c r="ABQ154" s="1"/>
      <c r="ABR154" s="1"/>
      <c r="ABS154" s="1"/>
      <c r="ABT154" s="1"/>
      <c r="ABU154" s="1"/>
      <c r="ABV154" s="1"/>
      <c r="ABW154" s="1"/>
      <c r="ABX154" s="1"/>
      <c r="ABY154" s="1"/>
      <c r="ABZ154" s="1"/>
      <c r="ACA154" s="1"/>
      <c r="ACB154" s="1"/>
      <c r="ACC154" s="1"/>
      <c r="ACD154" s="1"/>
      <c r="ACE154" s="1"/>
      <c r="ACF154" s="1"/>
      <c r="ACG154" s="1"/>
      <c r="ACH154" s="1"/>
      <c r="ACI154" s="1"/>
      <c r="ACJ154" s="1"/>
      <c r="ACK154" s="1"/>
      <c r="ACL154" s="1"/>
      <c r="ACM154" s="1"/>
      <c r="ACN154" s="1"/>
      <c r="ACO154" s="1"/>
      <c r="ACP154" s="1"/>
      <c r="ACQ154" s="1"/>
      <c r="ACR154" s="1"/>
      <c r="ACS154" s="1"/>
      <c r="ACT154" s="1"/>
      <c r="ACU154" s="1"/>
      <c r="ACV154" s="1"/>
      <c r="ACW154" s="1"/>
      <c r="ACX154" s="1"/>
      <c r="ACY154" s="1"/>
      <c r="ACZ154" s="1"/>
      <c r="ADA154" s="1"/>
      <c r="ADB154" s="1"/>
      <c r="ADC154" s="1"/>
      <c r="ADD154" s="1"/>
      <c r="ADE154" s="1"/>
      <c r="ADF154" s="1"/>
      <c r="ADG154" s="1"/>
      <c r="ADH154" s="1"/>
      <c r="ADI154" s="1"/>
      <c r="ADJ154" s="1"/>
      <c r="ADK154" s="1"/>
      <c r="ADL154" s="1"/>
      <c r="ADM154" s="1"/>
      <c r="ADN154" s="1"/>
      <c r="ADO154" s="1"/>
      <c r="ADP154" s="1"/>
      <c r="ADQ154" s="1"/>
      <c r="ADR154" s="1"/>
      <c r="ADS154" s="1"/>
      <c r="ADT154" s="1"/>
      <c r="ADU154" s="1"/>
      <c r="ADV154" s="1"/>
      <c r="ADW154" s="1"/>
      <c r="ADX154" s="1"/>
      <c r="ADY154" s="1"/>
      <c r="ADZ154" s="1"/>
      <c r="AEA154" s="1"/>
      <c r="AEB154" s="1"/>
      <c r="AEC154" s="1"/>
      <c r="AED154" s="1"/>
      <c r="AEE154" s="1"/>
      <c r="AEF154" s="1"/>
      <c r="AEG154" s="1"/>
      <c r="AEH154" s="1"/>
      <c r="AEI154" s="1"/>
      <c r="AEJ154" s="1"/>
      <c r="AEK154" s="1"/>
    </row>
    <row r="155" spans="1:817" s="1" customFormat="1" ht="26.1" customHeight="1" x14ac:dyDescent="0.25">
      <c r="A155" s="624"/>
      <c r="B155" s="182">
        <v>3</v>
      </c>
      <c r="C155" s="595">
        <f t="shared" si="55"/>
        <v>3.9543342930942034E-2</v>
      </c>
      <c r="D155" s="19">
        <v>1</v>
      </c>
      <c r="E155" s="253" t="s">
        <v>285</v>
      </c>
      <c r="F155" s="254" t="s">
        <v>90</v>
      </c>
      <c r="G155" s="19" t="s">
        <v>44</v>
      </c>
      <c r="H155" s="19"/>
      <c r="I155" s="19">
        <v>21</v>
      </c>
      <c r="J155" s="255"/>
      <c r="K155" s="19">
        <v>1</v>
      </c>
      <c r="L155" s="19" t="s">
        <v>27</v>
      </c>
      <c r="M155" s="19" t="s">
        <v>28</v>
      </c>
      <c r="N155" s="19">
        <v>196</v>
      </c>
      <c r="O155" s="19">
        <v>1991</v>
      </c>
      <c r="P155" s="275">
        <v>33473</v>
      </c>
      <c r="Q155" s="255">
        <v>75000</v>
      </c>
      <c r="R155" s="258"/>
      <c r="S155" s="259"/>
      <c r="T155" s="228" t="s">
        <v>286</v>
      </c>
      <c r="U155" s="260" t="s">
        <v>287</v>
      </c>
      <c r="V155" s="33"/>
      <c r="W155" s="18"/>
      <c r="X155" s="249" t="str">
        <f t="shared" si="53"/>
        <v>Cu</v>
      </c>
      <c r="Y155" s="19"/>
      <c r="Z155" s="19"/>
      <c r="AA155" s="19"/>
      <c r="AB155" s="19"/>
      <c r="AC155" s="19"/>
      <c r="AD155" s="19"/>
      <c r="AE155" s="19"/>
      <c r="AH155" s="252">
        <f t="shared" si="56"/>
        <v>4.2179565793004836E-3</v>
      </c>
      <c r="AI155" s="252">
        <f t="shared" si="51"/>
        <v>0</v>
      </c>
      <c r="AJ155" s="252">
        <f t="shared" si="52"/>
        <v>0</v>
      </c>
      <c r="AK155" s="252">
        <f t="shared" si="42"/>
        <v>4.2179565793004836E-3</v>
      </c>
      <c r="AL155" s="262"/>
      <c r="AM155" s="251">
        <f t="shared" si="57"/>
        <v>0</v>
      </c>
      <c r="AN155" s="251">
        <f t="shared" si="58"/>
        <v>0</v>
      </c>
      <c r="AO155" s="251">
        <f t="shared" si="59"/>
        <v>4.2179565793004836E-3</v>
      </c>
      <c r="AP155" s="147"/>
      <c r="AQ155" s="147"/>
      <c r="AR155" s="147"/>
      <c r="AS155" s="147"/>
      <c r="AT155" s="147"/>
      <c r="AU155" s="147"/>
      <c r="AV155" s="147"/>
      <c r="AW155" s="147"/>
      <c r="AX155" s="147"/>
      <c r="AY155" s="147"/>
      <c r="BE155" s="4"/>
      <c r="BF155" s="4"/>
      <c r="BG155" s="4"/>
      <c r="BJ155" s="4"/>
      <c r="BK155" s="4"/>
      <c r="BL155" s="4"/>
      <c r="BM155" s="4"/>
      <c r="BN155" s="4"/>
      <c r="BO155" s="4"/>
      <c r="BP155" s="4"/>
      <c r="BQ155" s="4"/>
      <c r="BR155" s="4"/>
      <c r="BS155" s="4"/>
      <c r="BT155" s="4"/>
      <c r="BU155" s="147"/>
      <c r="BV155" s="4"/>
      <c r="BW155" s="147"/>
      <c r="BX155" s="4"/>
      <c r="BY155" s="147"/>
    </row>
    <row r="156" spans="1:817" s="1" customFormat="1" ht="26.1" customHeight="1" x14ac:dyDescent="0.25">
      <c r="A156" s="624"/>
      <c r="B156" s="182">
        <v>3</v>
      </c>
      <c r="C156" s="595">
        <f t="shared" si="55"/>
        <v>4.2179565793004836E-3</v>
      </c>
      <c r="D156" s="19">
        <v>1</v>
      </c>
      <c r="E156" s="253" t="s">
        <v>288</v>
      </c>
      <c r="F156" s="254" t="s">
        <v>54</v>
      </c>
      <c r="G156" s="19" t="s">
        <v>44</v>
      </c>
      <c r="H156" s="19"/>
      <c r="I156" s="19"/>
      <c r="J156" s="255"/>
      <c r="K156" s="19">
        <v>1</v>
      </c>
      <c r="L156" s="19" t="s">
        <v>27</v>
      </c>
      <c r="M156" s="19" t="s">
        <v>28</v>
      </c>
      <c r="N156" s="610" t="s">
        <v>35</v>
      </c>
      <c r="O156" s="19">
        <v>1991</v>
      </c>
      <c r="P156" s="275">
        <v>33242</v>
      </c>
      <c r="Q156" s="255">
        <v>8000</v>
      </c>
      <c r="R156" s="258"/>
      <c r="S156" s="259"/>
      <c r="T156" s="228" t="s">
        <v>274</v>
      </c>
      <c r="U156" s="260" t="s">
        <v>289</v>
      </c>
      <c r="V156" s="33"/>
      <c r="W156" s="18"/>
      <c r="X156" s="249" t="str">
        <f t="shared" si="53"/>
        <v>Au</v>
      </c>
      <c r="Y156" s="19"/>
      <c r="Z156" s="19"/>
      <c r="AA156" s="19"/>
      <c r="AB156" s="19"/>
      <c r="AC156" s="19"/>
      <c r="AD156" s="19"/>
      <c r="AE156" s="19"/>
      <c r="AH156" s="252">
        <f t="shared" si="56"/>
        <v>2.1954205645418536E-2</v>
      </c>
      <c r="AI156" s="252">
        <f t="shared" si="51"/>
        <v>0</v>
      </c>
      <c r="AJ156" s="252">
        <f t="shared" si="52"/>
        <v>0</v>
      </c>
      <c r="AK156" s="252">
        <f t="shared" si="42"/>
        <v>2.1954205645418536E-2</v>
      </c>
      <c r="AL156" s="262"/>
      <c r="AM156" s="251">
        <f t="shared" si="57"/>
        <v>0</v>
      </c>
      <c r="AN156" s="251">
        <f t="shared" si="58"/>
        <v>0</v>
      </c>
      <c r="AO156" s="251">
        <f t="shared" si="59"/>
        <v>2.1954205645418536E-2</v>
      </c>
      <c r="AP156" s="147"/>
      <c r="AQ156" s="147"/>
      <c r="AR156" s="147"/>
      <c r="AS156" s="147"/>
      <c r="AT156" s="147"/>
      <c r="AU156" s="147"/>
      <c r="AV156" s="147"/>
      <c r="AW156" s="147"/>
      <c r="AX156" s="147"/>
      <c r="AY156" s="147"/>
      <c r="BE156" s="4"/>
      <c r="BF156" s="4"/>
      <c r="BG156" s="4"/>
      <c r="BJ156" s="4"/>
      <c r="BK156" s="4"/>
      <c r="BL156" s="4"/>
      <c r="BM156" s="4"/>
      <c r="BN156" s="4"/>
      <c r="BO156" s="4"/>
      <c r="BP156" s="4"/>
      <c r="BQ156" s="4"/>
      <c r="BR156" s="4"/>
      <c r="BS156" s="4"/>
      <c r="BT156" s="4"/>
      <c r="BU156" s="147"/>
      <c r="BV156" s="4"/>
      <c r="BW156" s="147"/>
      <c r="BX156" s="4"/>
      <c r="BY156" s="147"/>
    </row>
    <row r="157" spans="1:817" s="1" customFormat="1" ht="26.1" customHeight="1" x14ac:dyDescent="0.25">
      <c r="A157" s="624"/>
      <c r="B157" s="182">
        <v>3</v>
      </c>
      <c r="C157" s="595">
        <f t="shared" si="55"/>
        <v>2.1954205645418536E-2</v>
      </c>
      <c r="D157" s="19">
        <v>1</v>
      </c>
      <c r="E157" s="253" t="s">
        <v>290</v>
      </c>
      <c r="F157" s="254" t="s">
        <v>47</v>
      </c>
      <c r="G157" s="19"/>
      <c r="H157" s="19"/>
      <c r="I157" s="19"/>
      <c r="J157" s="255"/>
      <c r="K157" s="19">
        <v>1</v>
      </c>
      <c r="L157" s="19" t="s">
        <v>27</v>
      </c>
      <c r="M157" s="19" t="s">
        <v>38</v>
      </c>
      <c r="N157" s="610" t="s">
        <v>35</v>
      </c>
      <c r="O157" s="19">
        <v>1990</v>
      </c>
      <c r="P157" s="275">
        <v>33178</v>
      </c>
      <c r="Q157" s="255">
        <v>41639.51</v>
      </c>
      <c r="R157" s="258"/>
      <c r="S157" s="259"/>
      <c r="T157" s="228" t="s">
        <v>291</v>
      </c>
      <c r="U157" s="260" t="s">
        <v>292</v>
      </c>
      <c r="V157" s="33"/>
      <c r="W157" s="18"/>
      <c r="X157" s="249" t="str">
        <f t="shared" si="53"/>
        <v>U</v>
      </c>
      <c r="Y157" s="19"/>
      <c r="Z157" s="19"/>
      <c r="AA157" s="19"/>
      <c r="AB157" s="19"/>
      <c r="AC157" s="19"/>
      <c r="AD157" s="19"/>
      <c r="AE157" s="19"/>
      <c r="AH157" s="252">
        <f t="shared" si="56"/>
        <v>0.10017646875838648</v>
      </c>
      <c r="AI157" s="252">
        <f t="shared" si="51"/>
        <v>0</v>
      </c>
      <c r="AJ157" s="252">
        <f t="shared" si="52"/>
        <v>0</v>
      </c>
      <c r="AK157" s="252">
        <f t="shared" si="42"/>
        <v>0.10017646875838648</v>
      </c>
      <c r="AL157" s="262"/>
      <c r="AM157" s="251">
        <f t="shared" si="57"/>
        <v>0</v>
      </c>
      <c r="AN157" s="251">
        <f t="shared" si="58"/>
        <v>0.10017646875838648</v>
      </c>
      <c r="AO157" s="251">
        <f t="shared" si="59"/>
        <v>0</v>
      </c>
      <c r="AP157" s="147"/>
      <c r="AQ157" s="147"/>
      <c r="AR157" s="147"/>
      <c r="AS157" s="147"/>
      <c r="AT157" s="147"/>
      <c r="AU157" s="147"/>
      <c r="AV157" s="147"/>
      <c r="AW157" s="147"/>
      <c r="AX157" s="147"/>
      <c r="AY157" s="147"/>
      <c r="BE157" s="4"/>
      <c r="BF157" s="4"/>
      <c r="BG157" s="4"/>
      <c r="BJ157" s="4"/>
      <c r="BK157" s="4"/>
      <c r="BL157" s="4"/>
      <c r="BM157" s="4"/>
      <c r="BN157" s="4"/>
      <c r="BO157" s="4"/>
      <c r="BP157" s="4"/>
      <c r="BQ157" s="4"/>
      <c r="BR157" s="4"/>
      <c r="BS157" s="4"/>
      <c r="BT157" s="4"/>
      <c r="BU157" s="147"/>
      <c r="BV157" s="4"/>
      <c r="BW157" s="147"/>
      <c r="BX157" s="4"/>
      <c r="BY157" s="147"/>
    </row>
    <row r="158" spans="1:817" s="1" customFormat="1" ht="26.1" customHeight="1" x14ac:dyDescent="0.25">
      <c r="A158" s="626"/>
      <c r="B158" s="182">
        <v>2</v>
      </c>
      <c r="C158" s="595">
        <f t="shared" si="55"/>
        <v>0.10017646875838648</v>
      </c>
      <c r="D158" s="19">
        <v>1</v>
      </c>
      <c r="E158" s="253" t="s">
        <v>293</v>
      </c>
      <c r="F158" s="254" t="s">
        <v>38</v>
      </c>
      <c r="G158" s="19"/>
      <c r="H158" s="19"/>
      <c r="I158" s="19"/>
      <c r="J158" s="255"/>
      <c r="K158" s="19">
        <v>1</v>
      </c>
      <c r="L158" s="19" t="s">
        <v>27</v>
      </c>
      <c r="M158" s="19" t="s">
        <v>38</v>
      </c>
      <c r="N158" s="90" t="s">
        <v>35</v>
      </c>
      <c r="O158" s="19">
        <v>1990</v>
      </c>
      <c r="P158" s="275">
        <v>33163</v>
      </c>
      <c r="Q158" s="255">
        <v>190000</v>
      </c>
      <c r="R158" s="258"/>
      <c r="S158" s="259"/>
      <c r="T158" s="228" t="s">
        <v>294</v>
      </c>
      <c r="U158" s="260" t="s">
        <v>295</v>
      </c>
      <c r="V158" s="33"/>
      <c r="W158" s="18"/>
      <c r="X158" s="249"/>
      <c r="Y158" s="19"/>
      <c r="Z158" s="19"/>
      <c r="AA158" s="19"/>
      <c r="AB158" s="19"/>
      <c r="AC158" s="19"/>
      <c r="AD158" s="19"/>
      <c r="AE158" s="19"/>
      <c r="AH158" s="252">
        <f t="shared" si="56"/>
        <v>0.2636222862062802</v>
      </c>
      <c r="AI158" s="252">
        <f t="shared" ref="AI158:AI189" si="60">(R159/39)</f>
        <v>0</v>
      </c>
      <c r="AJ158" s="252">
        <f t="shared" ref="AJ158:AJ189" si="61">S159/14</f>
        <v>0</v>
      </c>
      <c r="AK158" s="252">
        <f t="shared" si="42"/>
        <v>0.2636222862062802</v>
      </c>
      <c r="AL158" s="262"/>
      <c r="AM158" s="251">
        <f t="shared" si="57"/>
        <v>0</v>
      </c>
      <c r="AN158" s="251">
        <f t="shared" si="58"/>
        <v>0.2636222862062802</v>
      </c>
      <c r="AO158" s="251">
        <f t="shared" si="59"/>
        <v>0</v>
      </c>
      <c r="AP158" s="147"/>
      <c r="AQ158" s="147"/>
      <c r="AR158" s="147"/>
      <c r="AS158" s="147"/>
      <c r="AT158" s="147"/>
      <c r="AU158" s="147"/>
      <c r="AV158" s="147"/>
      <c r="AW158" s="147"/>
      <c r="AX158" s="147"/>
      <c r="AY158" s="147"/>
      <c r="BE158" s="4"/>
      <c r="BF158" s="4"/>
      <c r="BG158" s="4"/>
      <c r="BJ158" s="4"/>
      <c r="BK158" s="4"/>
      <c r="BL158" s="4"/>
      <c r="BM158" s="4"/>
      <c r="BN158" s="4"/>
      <c r="BO158" s="4"/>
      <c r="BP158" s="4"/>
      <c r="BQ158" s="4"/>
      <c r="BR158" s="4"/>
      <c r="BS158" s="4"/>
      <c r="BT158" s="4"/>
      <c r="BU158" s="147"/>
      <c r="BV158" s="4"/>
      <c r="BW158" s="147"/>
      <c r="BX158" s="4"/>
      <c r="BY158" s="147"/>
    </row>
    <row r="159" spans="1:817" s="1" customFormat="1" ht="26.1" customHeight="1" x14ac:dyDescent="0.25">
      <c r="A159" s="626"/>
      <c r="B159" s="182">
        <v>2</v>
      </c>
      <c r="C159" s="595">
        <f t="shared" si="55"/>
        <v>0.2636222862062802</v>
      </c>
      <c r="D159" s="19"/>
      <c r="E159" s="253" t="s">
        <v>833</v>
      </c>
      <c r="F159" s="254"/>
      <c r="G159" s="19"/>
      <c r="H159" s="19"/>
      <c r="I159" s="19"/>
      <c r="J159" s="255"/>
      <c r="K159" s="19">
        <v>1</v>
      </c>
      <c r="L159" s="19" t="s">
        <v>33</v>
      </c>
      <c r="M159" s="19"/>
      <c r="N159" s="90"/>
      <c r="O159" s="19">
        <v>1989</v>
      </c>
      <c r="P159" s="275"/>
      <c r="Q159" s="255">
        <v>500000</v>
      </c>
      <c r="R159" s="258"/>
      <c r="S159" s="259"/>
      <c r="T159" s="228"/>
      <c r="U159" s="260" t="s">
        <v>834</v>
      </c>
      <c r="V159" s="33"/>
      <c r="W159" s="18" t="s">
        <v>128</v>
      </c>
      <c r="X159" s="249" t="str">
        <f t="shared" ref="X159:X190" si="62">F160</f>
        <v>Na</v>
      </c>
      <c r="Y159" s="19"/>
      <c r="Z159" s="19"/>
      <c r="AA159" s="19"/>
      <c r="AB159" s="19"/>
      <c r="AC159" s="19"/>
      <c r="AD159" s="19"/>
      <c r="AE159" s="19"/>
      <c r="AH159" s="252">
        <f t="shared" si="56"/>
        <v>0</v>
      </c>
      <c r="AI159" s="252">
        <f t="shared" si="60"/>
        <v>0</v>
      </c>
      <c r="AJ159" s="252">
        <f t="shared" si="61"/>
        <v>0</v>
      </c>
      <c r="AK159" s="252">
        <f t="shared" si="42"/>
        <v>0</v>
      </c>
      <c r="AL159" s="262"/>
      <c r="AM159" s="251">
        <f t="shared" si="57"/>
        <v>0</v>
      </c>
      <c r="AN159" s="251">
        <f t="shared" si="58"/>
        <v>0</v>
      </c>
      <c r="AO159" s="251">
        <f t="shared" si="59"/>
        <v>0</v>
      </c>
      <c r="AP159" s="147"/>
      <c r="AQ159" s="147"/>
      <c r="AR159" s="147"/>
      <c r="AS159" s="147"/>
      <c r="AT159" s="147"/>
      <c r="AU159" s="147"/>
      <c r="AV159" s="147"/>
      <c r="AW159" s="147"/>
      <c r="AX159" s="147"/>
      <c r="AY159" s="147"/>
      <c r="BE159" s="4"/>
      <c r="BF159" s="4"/>
      <c r="BG159" s="4"/>
      <c r="BJ159" s="4"/>
      <c r="BK159" s="4"/>
      <c r="BL159" s="4"/>
      <c r="BM159" s="4"/>
      <c r="BN159" s="4"/>
      <c r="BO159" s="4"/>
      <c r="BP159" s="4"/>
      <c r="BQ159" s="4"/>
      <c r="BR159" s="4"/>
      <c r="BS159" s="4"/>
      <c r="BT159" s="4"/>
      <c r="BU159" s="147"/>
      <c r="BV159" s="4"/>
      <c r="BW159" s="147"/>
      <c r="BX159" s="4"/>
      <c r="BY159" s="147"/>
    </row>
    <row r="160" spans="1:817" s="1" customFormat="1" ht="26.1" customHeight="1" x14ac:dyDescent="0.25">
      <c r="A160" s="627"/>
      <c r="B160" s="182">
        <v>4</v>
      </c>
      <c r="C160" s="595">
        <f t="shared" si="55"/>
        <v>0</v>
      </c>
      <c r="D160" s="19">
        <v>1</v>
      </c>
      <c r="E160" s="253" t="s">
        <v>296</v>
      </c>
      <c r="F160" s="254" t="s">
        <v>297</v>
      </c>
      <c r="G160" s="19" t="s">
        <v>44</v>
      </c>
      <c r="H160" s="19" t="s">
        <v>78</v>
      </c>
      <c r="I160" s="19">
        <v>3</v>
      </c>
      <c r="J160" s="255"/>
      <c r="K160" s="19">
        <v>2</v>
      </c>
      <c r="L160" s="19" t="s">
        <v>27</v>
      </c>
      <c r="M160" s="19" t="s">
        <v>109</v>
      </c>
      <c r="N160" s="19">
        <v>111</v>
      </c>
      <c r="O160" s="19">
        <v>1989</v>
      </c>
      <c r="P160" s="275">
        <v>32798</v>
      </c>
      <c r="Q160" s="255"/>
      <c r="R160" s="258"/>
      <c r="S160" s="259"/>
      <c r="T160" s="228" t="s">
        <v>233</v>
      </c>
      <c r="U160" s="260"/>
      <c r="V160" s="33"/>
      <c r="W160" s="18"/>
      <c r="X160" s="249" t="str">
        <f t="shared" si="62"/>
        <v>Ag Pb</v>
      </c>
      <c r="Y160" s="19"/>
      <c r="Z160" s="19"/>
      <c r="AA160" s="19"/>
      <c r="AB160" s="19"/>
      <c r="AC160" s="19"/>
      <c r="AD160" s="19"/>
      <c r="AE160" s="19"/>
      <c r="AH160" s="252">
        <f t="shared" si="56"/>
        <v>5.2724457241256046E-5</v>
      </c>
      <c r="AI160" s="252">
        <f t="shared" si="60"/>
        <v>0</v>
      </c>
      <c r="AJ160" s="252">
        <f t="shared" si="61"/>
        <v>0</v>
      </c>
      <c r="AK160" s="252">
        <f t="shared" si="42"/>
        <v>5.2724457241256046E-5</v>
      </c>
      <c r="AL160" s="262"/>
      <c r="AM160" s="251">
        <f t="shared" si="57"/>
        <v>0</v>
      </c>
      <c r="AN160" s="251">
        <f t="shared" si="58"/>
        <v>0</v>
      </c>
      <c r="AO160" s="251">
        <f t="shared" si="59"/>
        <v>5.2724457241256046E-5</v>
      </c>
      <c r="AP160" s="147"/>
      <c r="AQ160" s="147"/>
      <c r="AR160" s="147"/>
      <c r="AS160" s="147"/>
      <c r="AT160" s="147"/>
      <c r="AU160" s="147"/>
      <c r="AV160" s="147"/>
      <c r="AW160" s="147"/>
      <c r="AX160" s="147"/>
      <c r="AY160" s="147"/>
      <c r="BE160" s="4"/>
      <c r="BF160" s="4"/>
      <c r="BG160" s="4"/>
      <c r="BJ160" s="4"/>
      <c r="BK160" s="4"/>
      <c r="BL160" s="4"/>
      <c r="BM160" s="4"/>
      <c r="BN160" s="4"/>
      <c r="BO160" s="4"/>
      <c r="BP160" s="4"/>
      <c r="BQ160" s="4"/>
      <c r="BR160" s="4"/>
      <c r="BS160" s="4"/>
      <c r="BT160" s="4"/>
      <c r="BU160" s="147"/>
      <c r="BV160" s="4"/>
      <c r="BW160" s="147"/>
      <c r="BX160" s="4"/>
      <c r="BY160" s="147"/>
    </row>
    <row r="161" spans="1:817" s="1" customFormat="1" ht="26.1" customHeight="1" x14ac:dyDescent="0.25">
      <c r="A161" s="624"/>
      <c r="B161" s="182">
        <v>3</v>
      </c>
      <c r="C161" s="595">
        <f t="shared" si="55"/>
        <v>5.2724457241256046E-5</v>
      </c>
      <c r="D161" s="19">
        <v>1</v>
      </c>
      <c r="E161" s="253" t="s">
        <v>805</v>
      </c>
      <c r="F161" s="254" t="s">
        <v>299</v>
      </c>
      <c r="G161" s="19" t="s">
        <v>77</v>
      </c>
      <c r="H161" s="19" t="s">
        <v>78</v>
      </c>
      <c r="I161" s="19">
        <v>9</v>
      </c>
      <c r="J161" s="255">
        <v>37000</v>
      </c>
      <c r="K161" s="19">
        <v>2</v>
      </c>
      <c r="L161" s="19" t="s">
        <v>27</v>
      </c>
      <c r="M161" s="19" t="s">
        <v>73</v>
      </c>
      <c r="N161" s="19">
        <v>108</v>
      </c>
      <c r="O161" s="19">
        <v>1989</v>
      </c>
      <c r="P161" s="275">
        <v>32725</v>
      </c>
      <c r="Q161" s="255">
        <v>100</v>
      </c>
      <c r="R161" s="258"/>
      <c r="S161" s="259"/>
      <c r="T161" s="228" t="s">
        <v>233</v>
      </c>
      <c r="U161" s="260"/>
      <c r="V161" s="33"/>
      <c r="W161" s="18" t="s">
        <v>128</v>
      </c>
      <c r="X161" s="249" t="str">
        <f t="shared" si="62"/>
        <v>Sand</v>
      </c>
      <c r="Y161" s="19"/>
      <c r="Z161" s="19"/>
      <c r="AA161" s="19"/>
      <c r="AB161" s="19"/>
      <c r="AC161" s="19"/>
      <c r="AD161" s="19"/>
      <c r="AE161" s="19"/>
      <c r="AH161" s="252">
        <f t="shared" si="56"/>
        <v>2.0035293751677296E-2</v>
      </c>
      <c r="AI161" s="252">
        <f t="shared" si="60"/>
        <v>2.5641025641025641E-3</v>
      </c>
      <c r="AJ161" s="252">
        <f t="shared" si="61"/>
        <v>0</v>
      </c>
      <c r="AK161" s="252">
        <f t="shared" si="42"/>
        <v>2.2599396315779861E-2</v>
      </c>
      <c r="AL161" s="262"/>
      <c r="AM161" s="251">
        <f t="shared" si="57"/>
        <v>0</v>
      </c>
      <c r="AN161" s="251">
        <f t="shared" si="58"/>
        <v>0</v>
      </c>
      <c r="AO161" s="251">
        <f t="shared" si="59"/>
        <v>2.2599396315779861E-2</v>
      </c>
      <c r="AP161" s="147"/>
      <c r="AQ161" s="147"/>
      <c r="AR161" s="147"/>
      <c r="AS161" s="147"/>
      <c r="AT161" s="147"/>
      <c r="AU161" s="147"/>
      <c r="AV161" s="147"/>
      <c r="AW161" s="147"/>
      <c r="AX161" s="147"/>
      <c r="AY161" s="147"/>
      <c r="BE161" s="4"/>
      <c r="BF161" s="4"/>
      <c r="BG161" s="4"/>
      <c r="BJ161" s="4"/>
      <c r="BK161" s="4"/>
      <c r="BL161" s="4"/>
      <c r="BM161" s="4"/>
      <c r="BN161" s="4"/>
      <c r="BO161" s="4"/>
      <c r="BP161" s="4"/>
      <c r="BQ161" s="4"/>
      <c r="BR161" s="4"/>
      <c r="BS161" s="4"/>
      <c r="BT161" s="4"/>
      <c r="BU161" s="147"/>
      <c r="BV161" s="4"/>
      <c r="BW161" s="147"/>
      <c r="BX161" s="4"/>
      <c r="BY161" s="147"/>
    </row>
    <row r="162" spans="1:817" s="1" customFormat="1" ht="26.1" customHeight="1" x14ac:dyDescent="0.25">
      <c r="A162" s="624"/>
      <c r="B162" s="182">
        <v>3</v>
      </c>
      <c r="C162" s="595">
        <f t="shared" si="55"/>
        <v>2.2599396315779861E-2</v>
      </c>
      <c r="D162" s="19">
        <v>1</v>
      </c>
      <c r="E162" s="253" t="s">
        <v>306</v>
      </c>
      <c r="F162" s="254" t="s">
        <v>307</v>
      </c>
      <c r="G162" s="19" t="s">
        <v>44</v>
      </c>
      <c r="H162" s="19" t="s">
        <v>78</v>
      </c>
      <c r="I162" s="19">
        <v>9</v>
      </c>
      <c r="J162" s="255">
        <v>74000</v>
      </c>
      <c r="K162" s="19">
        <v>1</v>
      </c>
      <c r="L162" s="19" t="s">
        <v>27</v>
      </c>
      <c r="M162" s="19" t="s">
        <v>28</v>
      </c>
      <c r="N162" s="19">
        <v>116</v>
      </c>
      <c r="O162" s="19">
        <v>1989</v>
      </c>
      <c r="P162" s="290">
        <v>1989</v>
      </c>
      <c r="Q162" s="255">
        <v>38000</v>
      </c>
      <c r="R162" s="258">
        <v>0.1</v>
      </c>
      <c r="S162" s="259"/>
      <c r="T162" s="228" t="s">
        <v>308</v>
      </c>
      <c r="U162" s="260"/>
      <c r="V162" s="33"/>
      <c r="W162" s="18" t="s">
        <v>128</v>
      </c>
      <c r="X162" s="249" t="str">
        <f t="shared" si="62"/>
        <v>Clay</v>
      </c>
      <c r="Y162" s="19"/>
      <c r="Z162" s="19"/>
      <c r="AA162" s="19"/>
      <c r="AB162" s="19"/>
      <c r="AC162" s="19"/>
      <c r="AD162" s="19"/>
      <c r="AE162" s="19"/>
      <c r="AH162" s="252">
        <f t="shared" si="56"/>
        <v>1.5817337172376815E-4</v>
      </c>
      <c r="AI162" s="252">
        <f t="shared" si="60"/>
        <v>0</v>
      </c>
      <c r="AJ162" s="252">
        <f t="shared" si="61"/>
        <v>0</v>
      </c>
      <c r="AK162" s="252">
        <f t="shared" si="42"/>
        <v>1.5817337172376815E-4</v>
      </c>
      <c r="AL162" s="262"/>
      <c r="AM162" s="251">
        <f t="shared" si="57"/>
        <v>0</v>
      </c>
      <c r="AN162" s="251">
        <f t="shared" si="58"/>
        <v>0</v>
      </c>
      <c r="AO162" s="251">
        <f t="shared" si="59"/>
        <v>1.5817337172376815E-4</v>
      </c>
      <c r="AP162" s="147"/>
      <c r="AQ162" s="147"/>
      <c r="AR162" s="147"/>
      <c r="AS162" s="147"/>
      <c r="AT162" s="147"/>
      <c r="AU162" s="147"/>
      <c r="AV162" s="147"/>
      <c r="AW162" s="147"/>
      <c r="AX162" s="147"/>
      <c r="AY162" s="147"/>
      <c r="BE162" s="4"/>
      <c r="BF162" s="4"/>
      <c r="BG162" s="4"/>
      <c r="BJ162" s="4"/>
      <c r="BK162" s="4"/>
      <c r="BL162" s="4"/>
      <c r="BM162" s="4"/>
      <c r="BN162" s="4"/>
      <c r="BO162" s="4"/>
      <c r="BP162" s="4"/>
      <c r="BQ162" s="4"/>
      <c r="BR162" s="4"/>
      <c r="BS162" s="4"/>
      <c r="BT162" s="4"/>
      <c r="BU162" s="147"/>
      <c r="BV162" s="4"/>
      <c r="BW162" s="147"/>
      <c r="BX162" s="4"/>
      <c r="BY162" s="147"/>
    </row>
    <row r="163" spans="1:817" s="1" customFormat="1" ht="26.1" customHeight="1" x14ac:dyDescent="0.25">
      <c r="A163" s="624"/>
      <c r="B163" s="182">
        <v>3</v>
      </c>
      <c r="C163" s="595">
        <f t="shared" si="55"/>
        <v>1.5817337172376815E-4</v>
      </c>
      <c r="D163" s="19">
        <v>1</v>
      </c>
      <c r="E163" s="253" t="s">
        <v>304</v>
      </c>
      <c r="F163" s="254" t="s">
        <v>305</v>
      </c>
      <c r="G163" s="19" t="s">
        <v>145</v>
      </c>
      <c r="H163" s="19" t="s">
        <v>78</v>
      </c>
      <c r="I163" s="19">
        <v>5</v>
      </c>
      <c r="J163" s="255"/>
      <c r="K163" s="19">
        <v>1</v>
      </c>
      <c r="L163" s="19" t="s">
        <v>27</v>
      </c>
      <c r="M163" s="19" t="s">
        <v>83</v>
      </c>
      <c r="N163" s="19">
        <v>112</v>
      </c>
      <c r="O163" s="19">
        <v>1989</v>
      </c>
      <c r="P163" s="290">
        <v>1989</v>
      </c>
      <c r="Q163" s="255">
        <v>300</v>
      </c>
      <c r="R163" s="258"/>
      <c r="S163" s="259"/>
      <c r="T163" s="228" t="s">
        <v>233</v>
      </c>
      <c r="U163" s="260"/>
      <c r="V163" s="33"/>
      <c r="W163" s="18" t="s">
        <v>128</v>
      </c>
      <c r="X163" s="249" t="str">
        <f t="shared" si="62"/>
        <v>P</v>
      </c>
      <c r="Y163" s="19"/>
      <c r="Z163" s="19"/>
      <c r="AA163" s="19"/>
      <c r="AB163" s="19"/>
      <c r="AC163" s="19"/>
      <c r="AD163" s="19"/>
      <c r="AE163" s="19"/>
      <c r="AH163" s="252">
        <f t="shared" si="56"/>
        <v>0</v>
      </c>
      <c r="AI163" s="252">
        <f t="shared" si="60"/>
        <v>0</v>
      </c>
      <c r="AJ163" s="252">
        <f t="shared" si="61"/>
        <v>0</v>
      </c>
      <c r="AK163" s="252">
        <f t="shared" si="42"/>
        <v>0</v>
      </c>
      <c r="AL163" s="262"/>
      <c r="AM163" s="251">
        <f t="shared" si="57"/>
        <v>0</v>
      </c>
      <c r="AN163" s="251">
        <f t="shared" si="58"/>
        <v>0</v>
      </c>
      <c r="AO163" s="251">
        <f t="shared" si="59"/>
        <v>0</v>
      </c>
      <c r="AP163" s="147"/>
      <c r="AQ163" s="147"/>
      <c r="AR163" s="147"/>
      <c r="AS163" s="147"/>
      <c r="AT163" s="147"/>
      <c r="AU163" s="147"/>
      <c r="AV163" s="147"/>
      <c r="AW163" s="147"/>
      <c r="AX163" s="147"/>
      <c r="AY163" s="147"/>
      <c r="BE163" s="4"/>
      <c r="BF163" s="4"/>
      <c r="BG163" s="4"/>
      <c r="BJ163" s="4"/>
      <c r="BK163" s="4"/>
      <c r="BL163" s="4"/>
      <c r="BM163" s="4"/>
      <c r="BN163" s="4"/>
      <c r="BO163" s="4"/>
      <c r="BP163" s="4"/>
      <c r="BQ163" s="4"/>
      <c r="BR163" s="4"/>
      <c r="BS163" s="4"/>
      <c r="BT163" s="4"/>
      <c r="BU163" s="147"/>
      <c r="BV163" s="4"/>
      <c r="BW163" s="147"/>
      <c r="BX163" s="4"/>
      <c r="BY163" s="147"/>
    </row>
    <row r="164" spans="1:817" s="1" customFormat="1" ht="26.1" customHeight="1" x14ac:dyDescent="0.25">
      <c r="A164" s="627"/>
      <c r="B164" s="182">
        <v>4</v>
      </c>
      <c r="C164" s="595">
        <f t="shared" si="55"/>
        <v>0</v>
      </c>
      <c r="D164" s="19">
        <v>1</v>
      </c>
      <c r="E164" s="253" t="s">
        <v>301</v>
      </c>
      <c r="F164" s="254" t="s">
        <v>26</v>
      </c>
      <c r="G164" s="19" t="s">
        <v>239</v>
      </c>
      <c r="H164" s="19" t="s">
        <v>78</v>
      </c>
      <c r="I164" s="19"/>
      <c r="J164" s="255"/>
      <c r="K164" s="19">
        <v>2</v>
      </c>
      <c r="L164" s="19" t="s">
        <v>27</v>
      </c>
      <c r="M164" s="19" t="s">
        <v>61</v>
      </c>
      <c r="N164" s="19">
        <v>14</v>
      </c>
      <c r="O164" s="19">
        <v>1989</v>
      </c>
      <c r="P164" s="290">
        <v>1989</v>
      </c>
      <c r="Q164" s="255"/>
      <c r="R164" s="258"/>
      <c r="S164" s="259"/>
      <c r="T164" s="228" t="s">
        <v>233</v>
      </c>
      <c r="U164" s="260"/>
      <c r="V164" s="33"/>
      <c r="W164" s="18"/>
      <c r="X164" s="249" t="str">
        <f t="shared" si="62"/>
        <v>Mo</v>
      </c>
      <c r="Y164" s="19"/>
      <c r="Z164" s="19"/>
      <c r="AA164" s="19"/>
      <c r="AB164" s="19"/>
      <c r="AC164" s="19"/>
      <c r="AD164" s="19"/>
      <c r="AE164" s="19"/>
      <c r="AH164" s="252">
        <f t="shared" si="56"/>
        <v>0</v>
      </c>
      <c r="AI164" s="252">
        <f t="shared" si="60"/>
        <v>0</v>
      </c>
      <c r="AJ164" s="252">
        <f t="shared" si="61"/>
        <v>0</v>
      </c>
      <c r="AK164" s="252">
        <f t="shared" si="42"/>
        <v>0</v>
      </c>
      <c r="AL164" s="262"/>
      <c r="AM164" s="251">
        <f t="shared" si="57"/>
        <v>0</v>
      </c>
      <c r="AN164" s="251">
        <f t="shared" si="58"/>
        <v>0</v>
      </c>
      <c r="AO164" s="251">
        <f t="shared" si="59"/>
        <v>0</v>
      </c>
      <c r="AP164" s="147"/>
      <c r="AQ164" s="147"/>
      <c r="AR164" s="147"/>
      <c r="AS164" s="147"/>
      <c r="AT164" s="147"/>
      <c r="AU164" s="147"/>
      <c r="AV164" s="147"/>
      <c r="AW164" s="147"/>
      <c r="AX164" s="147"/>
      <c r="AY164" s="147"/>
      <c r="BE164" s="4"/>
      <c r="BF164" s="4"/>
      <c r="BG164" s="4"/>
      <c r="BJ164" s="4"/>
      <c r="BK164" s="4"/>
      <c r="BL164" s="4"/>
      <c r="BM164" s="4"/>
      <c r="BN164" s="4"/>
      <c r="BO164" s="4"/>
      <c r="BP164" s="4"/>
      <c r="BQ164" s="4"/>
      <c r="BR164" s="4"/>
      <c r="BS164" s="4"/>
      <c r="BT164" s="4"/>
      <c r="BU164" s="147"/>
      <c r="BV164" s="4"/>
      <c r="BW164" s="147"/>
      <c r="BX164" s="4"/>
      <c r="BY164" s="147"/>
    </row>
    <row r="165" spans="1:817" s="1" customFormat="1" ht="26.1" customHeight="1" x14ac:dyDescent="0.25">
      <c r="A165" s="624"/>
      <c r="B165" s="182">
        <v>3</v>
      </c>
      <c r="C165" s="595">
        <f t="shared" si="55"/>
        <v>0</v>
      </c>
      <c r="D165" s="19">
        <v>1</v>
      </c>
      <c r="E165" s="253" t="s">
        <v>302</v>
      </c>
      <c r="F165" s="254" t="s">
        <v>303</v>
      </c>
      <c r="G165" s="19" t="s">
        <v>239</v>
      </c>
      <c r="H165" s="19" t="s">
        <v>254</v>
      </c>
      <c r="I165" s="19">
        <v>146</v>
      </c>
      <c r="J165" s="255">
        <v>27000000</v>
      </c>
      <c r="K165" s="19">
        <v>2</v>
      </c>
      <c r="L165" s="19" t="s">
        <v>27</v>
      </c>
      <c r="M165" s="19" t="s">
        <v>83</v>
      </c>
      <c r="N165" s="19">
        <v>34</v>
      </c>
      <c r="O165" s="19">
        <v>1989</v>
      </c>
      <c r="P165" s="290">
        <v>1989</v>
      </c>
      <c r="Q165" s="255"/>
      <c r="R165" s="258"/>
      <c r="S165" s="259"/>
      <c r="T165" s="228" t="s">
        <v>233</v>
      </c>
      <c r="U165" s="260"/>
      <c r="V165" s="33"/>
      <c r="W165" s="18" t="s">
        <v>128</v>
      </c>
      <c r="X165" s="249" t="str">
        <f t="shared" si="62"/>
        <v>Limestone</v>
      </c>
      <c r="Y165" s="19"/>
      <c r="Z165" s="19"/>
      <c r="AA165" s="19"/>
      <c r="AB165" s="19"/>
      <c r="AC165" s="19"/>
      <c r="AD165" s="19"/>
      <c r="AE165" s="19"/>
      <c r="AH165" s="252">
        <f t="shared" si="56"/>
        <v>2.4253250330977779E-3</v>
      </c>
      <c r="AI165" s="252">
        <f t="shared" si="60"/>
        <v>0</v>
      </c>
      <c r="AJ165" s="252">
        <f t="shared" si="61"/>
        <v>0</v>
      </c>
      <c r="AK165" s="252">
        <f t="shared" si="42"/>
        <v>2.4253250330977779E-3</v>
      </c>
      <c r="AL165" s="262"/>
      <c r="AM165" s="251">
        <f t="shared" si="57"/>
        <v>0</v>
      </c>
      <c r="AN165" s="251">
        <f t="shared" si="58"/>
        <v>0</v>
      </c>
      <c r="AO165" s="251">
        <f t="shared" si="59"/>
        <v>2.4253250330977779E-3</v>
      </c>
      <c r="AP165" s="147"/>
      <c r="AQ165" s="147"/>
      <c r="AR165" s="147"/>
      <c r="AS165" s="147"/>
      <c r="AT165" s="147"/>
      <c r="AU165" s="147"/>
      <c r="AV165" s="147"/>
      <c r="AW165" s="147"/>
      <c r="AX165" s="147"/>
      <c r="AY165" s="147"/>
      <c r="BE165" s="4"/>
      <c r="BF165" s="4"/>
      <c r="BG165" s="4"/>
      <c r="BJ165" s="4"/>
      <c r="BK165" s="4"/>
      <c r="BL165" s="4"/>
      <c r="BM165" s="4"/>
      <c r="BN165" s="4"/>
      <c r="BO165" s="4"/>
      <c r="BP165" s="4"/>
      <c r="BQ165" s="4"/>
      <c r="BR165" s="4"/>
      <c r="BS165" s="4"/>
      <c r="BT165" s="4"/>
      <c r="BU165" s="147"/>
      <c r="BV165" s="4"/>
      <c r="BW165" s="147"/>
      <c r="BX165" s="4"/>
      <c r="BY165" s="147"/>
    </row>
    <row r="166" spans="1:817" s="1" customFormat="1" ht="26.1" customHeight="1" x14ac:dyDescent="0.25">
      <c r="A166" s="624"/>
      <c r="B166" s="182">
        <v>3</v>
      </c>
      <c r="C166" s="595">
        <f t="shared" si="55"/>
        <v>2.4253250330977779E-3</v>
      </c>
      <c r="D166" s="19">
        <v>1</v>
      </c>
      <c r="E166" s="253" t="s">
        <v>309</v>
      </c>
      <c r="F166" s="254" t="s">
        <v>310</v>
      </c>
      <c r="G166" s="19" t="s">
        <v>44</v>
      </c>
      <c r="H166" s="19" t="s">
        <v>78</v>
      </c>
      <c r="I166" s="19">
        <v>12</v>
      </c>
      <c r="J166" s="255">
        <v>3300000</v>
      </c>
      <c r="K166" s="19">
        <v>1</v>
      </c>
      <c r="L166" s="19" t="s">
        <v>27</v>
      </c>
      <c r="M166" s="19" t="s">
        <v>73</v>
      </c>
      <c r="N166" s="19">
        <v>163</v>
      </c>
      <c r="O166" s="19">
        <v>1988</v>
      </c>
      <c r="P166" s="277">
        <v>32387</v>
      </c>
      <c r="Q166" s="255">
        <v>4600</v>
      </c>
      <c r="R166" s="258"/>
      <c r="S166" s="259"/>
      <c r="T166" s="228" t="s">
        <v>233</v>
      </c>
      <c r="U166" s="260"/>
      <c r="V166" s="33"/>
      <c r="W166" s="18"/>
      <c r="X166" s="249" t="str">
        <f t="shared" si="62"/>
        <v>Mo</v>
      </c>
      <c r="Y166" s="19"/>
      <c r="Z166" s="19"/>
      <c r="AA166" s="19"/>
      <c r="AB166" s="19"/>
      <c r="AC166" s="19"/>
      <c r="AD166" s="19"/>
      <c r="AE166" s="19"/>
      <c r="AH166" s="252">
        <f t="shared" si="56"/>
        <v>0.36907120068879229</v>
      </c>
      <c r="AI166" s="252">
        <f t="shared" si="60"/>
        <v>0</v>
      </c>
      <c r="AJ166" s="252">
        <f t="shared" si="61"/>
        <v>1.4285714285714286</v>
      </c>
      <c r="AK166" s="252">
        <f t="shared" ref="AK166:AK231" si="63">SUM(AH166:AJ166)</f>
        <v>1.797642629260221</v>
      </c>
      <c r="AL166" s="262"/>
      <c r="AM166" s="251">
        <f t="shared" si="57"/>
        <v>1.797642629260221</v>
      </c>
      <c r="AN166" s="251">
        <f t="shared" si="58"/>
        <v>0</v>
      </c>
      <c r="AO166" s="251">
        <f t="shared" si="59"/>
        <v>0</v>
      </c>
      <c r="AP166" s="147"/>
      <c r="AQ166" s="147"/>
      <c r="AR166" s="147"/>
      <c r="AS166" s="147"/>
      <c r="AT166" s="147"/>
      <c r="AU166" s="147"/>
      <c r="AV166" s="147"/>
      <c r="AW166" s="147"/>
      <c r="AX166" s="147"/>
      <c r="AY166" s="147"/>
      <c r="BE166" s="4"/>
      <c r="BF166" s="4"/>
      <c r="BG166" s="4"/>
      <c r="BJ166" s="4"/>
      <c r="BK166" s="4"/>
      <c r="BL166" s="4"/>
      <c r="BM166" s="4"/>
      <c r="BN166" s="4"/>
      <c r="BO166" s="4"/>
      <c r="BP166" s="4"/>
      <c r="BQ166" s="4"/>
      <c r="BR166" s="4"/>
      <c r="BS166" s="4"/>
      <c r="BT166" s="4"/>
      <c r="BU166" s="147"/>
      <c r="BV166" s="4"/>
      <c r="BW166" s="147"/>
      <c r="BX166" s="4"/>
      <c r="BY166" s="147"/>
    </row>
    <row r="167" spans="1:817" s="15" customFormat="1" ht="26.1" customHeight="1" x14ac:dyDescent="0.25">
      <c r="A167" s="629"/>
      <c r="B167" s="182">
        <v>1</v>
      </c>
      <c r="C167" s="595">
        <f t="shared" si="55"/>
        <v>1.797642629260221</v>
      </c>
      <c r="D167" s="19">
        <v>1</v>
      </c>
      <c r="E167" s="253" t="s">
        <v>311</v>
      </c>
      <c r="F167" s="254" t="s">
        <v>303</v>
      </c>
      <c r="G167" s="19" t="s">
        <v>44</v>
      </c>
      <c r="H167" s="19"/>
      <c r="I167" s="19">
        <v>40</v>
      </c>
      <c r="J167" s="255"/>
      <c r="K167" s="19">
        <v>1</v>
      </c>
      <c r="L167" s="19" t="s">
        <v>27</v>
      </c>
      <c r="M167" s="19" t="s">
        <v>73</v>
      </c>
      <c r="N167" s="19">
        <v>195</v>
      </c>
      <c r="O167" s="19">
        <v>1988</v>
      </c>
      <c r="P167" s="275">
        <v>32263</v>
      </c>
      <c r="Q167" s="255">
        <v>700000</v>
      </c>
      <c r="R167" s="258"/>
      <c r="S167" s="259">
        <v>20</v>
      </c>
      <c r="T167" s="228" t="s">
        <v>178</v>
      </c>
      <c r="U167" s="260"/>
      <c r="V167" s="33"/>
      <c r="W167" s="18" t="s">
        <v>128</v>
      </c>
      <c r="X167" s="249" t="str">
        <f t="shared" si="62"/>
        <v>Coal</v>
      </c>
      <c r="Y167" s="19"/>
      <c r="Z167" s="19"/>
      <c r="AA167" s="19"/>
      <c r="AB167" s="19"/>
      <c r="AC167" s="19"/>
      <c r="AD167" s="19"/>
      <c r="AE167" s="19"/>
      <c r="AF167" s="1"/>
      <c r="AG167" s="1"/>
      <c r="AH167" s="252">
        <f t="shared" si="56"/>
        <v>0.1318111431031401</v>
      </c>
      <c r="AI167" s="252">
        <f t="shared" si="60"/>
        <v>0</v>
      </c>
      <c r="AJ167" s="252">
        <f t="shared" si="61"/>
        <v>0</v>
      </c>
      <c r="AK167" s="252">
        <f t="shared" si="63"/>
        <v>0.1318111431031401</v>
      </c>
      <c r="AL167" s="262"/>
      <c r="AM167" s="251">
        <f t="shared" si="57"/>
        <v>0</v>
      </c>
      <c r="AN167" s="251">
        <f t="shared" si="58"/>
        <v>0.1318111431031401</v>
      </c>
      <c r="AO167" s="251">
        <f t="shared" si="59"/>
        <v>0</v>
      </c>
      <c r="AP167" s="147"/>
      <c r="AQ167" s="147"/>
      <c r="AR167" s="147"/>
      <c r="AS167" s="147"/>
      <c r="AT167" s="147"/>
      <c r="AU167" s="147"/>
      <c r="AV167" s="147"/>
      <c r="AW167" s="147"/>
      <c r="AX167" s="147"/>
      <c r="AY167" s="147"/>
      <c r="AZ167" s="1"/>
      <c r="BD167" s="1"/>
      <c r="BE167" s="4"/>
      <c r="BF167" s="4"/>
      <c r="BG167" s="4"/>
      <c r="BH167" s="1"/>
      <c r="BI167" s="1"/>
      <c r="BJ167" s="4"/>
      <c r="BK167" s="4"/>
      <c r="BL167" s="4"/>
      <c r="BM167" s="4"/>
      <c r="BN167" s="4"/>
      <c r="BO167" s="4"/>
      <c r="BP167" s="4"/>
      <c r="BQ167" s="4"/>
      <c r="BR167" s="4"/>
      <c r="BS167" s="4"/>
      <c r="BT167" s="4"/>
      <c r="BU167" s="147"/>
      <c r="BV167" s="4"/>
      <c r="BW167" s="147"/>
      <c r="BX167" s="4"/>
      <c r="BY167" s="147"/>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row>
    <row r="168" spans="1:817" s="15" customFormat="1" ht="26.1" customHeight="1" x14ac:dyDescent="0.25">
      <c r="A168" s="626"/>
      <c r="B168" s="182">
        <v>2</v>
      </c>
      <c r="C168" s="595">
        <f t="shared" si="55"/>
        <v>0.1318111431031401</v>
      </c>
      <c r="D168" s="19">
        <v>1</v>
      </c>
      <c r="E168" s="253" t="s">
        <v>312</v>
      </c>
      <c r="F168" s="254" t="s">
        <v>64</v>
      </c>
      <c r="G168" s="19" t="s">
        <v>77</v>
      </c>
      <c r="H168" s="19" t="s">
        <v>45</v>
      </c>
      <c r="I168" s="19">
        <v>85</v>
      </c>
      <c r="J168" s="255">
        <v>1000000</v>
      </c>
      <c r="K168" s="19">
        <v>2</v>
      </c>
      <c r="L168" s="19" t="s">
        <v>27</v>
      </c>
      <c r="M168" s="19" t="s">
        <v>34</v>
      </c>
      <c r="N168" s="19">
        <v>121</v>
      </c>
      <c r="O168" s="19">
        <v>1988</v>
      </c>
      <c r="P168" s="275">
        <v>32161</v>
      </c>
      <c r="Q168" s="255">
        <v>250000</v>
      </c>
      <c r="R168" s="258"/>
      <c r="S168" s="259"/>
      <c r="T168" s="228" t="s">
        <v>178</v>
      </c>
      <c r="U168" s="260"/>
      <c r="V168" s="33"/>
      <c r="W168" s="18" t="s">
        <v>128</v>
      </c>
      <c r="X168" s="249" t="str">
        <f t="shared" si="62"/>
        <v>P</v>
      </c>
      <c r="Y168" s="19"/>
      <c r="Z168" s="19"/>
      <c r="AA168" s="19"/>
      <c r="AB168" s="19"/>
      <c r="AC168" s="19"/>
      <c r="AD168" s="19"/>
      <c r="AE168" s="19"/>
      <c r="AF168" s="1"/>
      <c r="AG168" s="1"/>
      <c r="AH168" s="252">
        <f t="shared" si="56"/>
        <v>1.2970216481348988E-4</v>
      </c>
      <c r="AI168" s="252">
        <f t="shared" si="60"/>
        <v>0</v>
      </c>
      <c r="AJ168" s="252">
        <f t="shared" si="61"/>
        <v>0</v>
      </c>
      <c r="AK168" s="252">
        <f t="shared" si="63"/>
        <v>1.2970216481348988E-4</v>
      </c>
      <c r="AL168" s="262"/>
      <c r="AM168" s="251">
        <f t="shared" si="57"/>
        <v>0</v>
      </c>
      <c r="AN168" s="251">
        <f t="shared" si="58"/>
        <v>0</v>
      </c>
      <c r="AO168" s="251">
        <f t="shared" si="59"/>
        <v>1.2970216481348988E-4</v>
      </c>
      <c r="AP168" s="147"/>
      <c r="AQ168" s="147"/>
      <c r="AR168" s="147"/>
      <c r="AS168" s="147"/>
      <c r="AT168" s="147"/>
      <c r="AU168" s="147"/>
      <c r="AV168" s="147"/>
      <c r="AW168" s="147"/>
      <c r="AX168" s="147"/>
      <c r="AY168" s="147"/>
      <c r="AZ168" s="1"/>
      <c r="BD168" s="1"/>
      <c r="BE168" s="4"/>
      <c r="BF168" s="4"/>
      <c r="BG168" s="4"/>
      <c r="BH168" s="1"/>
      <c r="BI168" s="1"/>
      <c r="BJ168" s="4"/>
      <c r="BK168" s="4"/>
      <c r="BL168" s="4"/>
      <c r="BM168" s="4"/>
      <c r="BN168" s="4"/>
      <c r="BO168" s="4"/>
      <c r="BP168" s="4"/>
      <c r="BQ168" s="4"/>
      <c r="BR168" s="4"/>
      <c r="BS168" s="4"/>
      <c r="BT168" s="4"/>
      <c r="BU168" s="147"/>
      <c r="BV168" s="4"/>
      <c r="BW168" s="147"/>
      <c r="BX168" s="4"/>
      <c r="BY168" s="147"/>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row>
    <row r="169" spans="1:817" s="15" customFormat="1" ht="26.1" customHeight="1" x14ac:dyDescent="0.25">
      <c r="A169" s="624"/>
      <c r="B169" s="182">
        <v>3</v>
      </c>
      <c r="C169" s="595">
        <f t="shared" si="55"/>
        <v>1.2970216481348988E-4</v>
      </c>
      <c r="D169" s="19">
        <v>1</v>
      </c>
      <c r="E169" s="253" t="s">
        <v>315</v>
      </c>
      <c r="F169" s="254" t="s">
        <v>26</v>
      </c>
      <c r="G169" s="19"/>
      <c r="H169" s="19"/>
      <c r="I169" s="19"/>
      <c r="J169" s="255"/>
      <c r="K169" s="19">
        <v>1</v>
      </c>
      <c r="L169" s="19" t="s">
        <v>27</v>
      </c>
      <c r="M169" s="19" t="s">
        <v>94</v>
      </c>
      <c r="N169" s="90"/>
      <c r="O169" s="19">
        <v>1988</v>
      </c>
      <c r="P169" s="290">
        <v>1988</v>
      </c>
      <c r="Q169" s="255">
        <v>246</v>
      </c>
      <c r="R169" s="258"/>
      <c r="S169" s="259"/>
      <c r="T169" s="228" t="s">
        <v>211</v>
      </c>
      <c r="U169" s="260" t="s">
        <v>316</v>
      </c>
      <c r="V169" s="33"/>
      <c r="W169" s="18" t="s">
        <v>128</v>
      </c>
      <c r="X169" s="249" t="str">
        <f t="shared" si="62"/>
        <v>Limestone</v>
      </c>
      <c r="Y169" s="19"/>
      <c r="Z169" s="19"/>
      <c r="AA169" s="19"/>
      <c r="AB169" s="19"/>
      <c r="AC169" s="19"/>
      <c r="AD169" s="19"/>
      <c r="AE169" s="19"/>
      <c r="AF169" s="1"/>
      <c r="AG169" s="1"/>
      <c r="AH169" s="252">
        <f t="shared" si="56"/>
        <v>0</v>
      </c>
      <c r="AI169" s="252">
        <f t="shared" si="60"/>
        <v>0</v>
      </c>
      <c r="AJ169" s="252">
        <f t="shared" si="61"/>
        <v>0</v>
      </c>
      <c r="AK169" s="252">
        <f t="shared" si="63"/>
        <v>0</v>
      </c>
      <c r="AL169" s="262"/>
      <c r="AM169" s="251">
        <f t="shared" si="57"/>
        <v>0</v>
      </c>
      <c r="AN169" s="251">
        <f t="shared" si="58"/>
        <v>0</v>
      </c>
      <c r="AO169" s="251">
        <f t="shared" si="59"/>
        <v>0</v>
      </c>
      <c r="AP169" s="147"/>
      <c r="AQ169" s="147"/>
      <c r="AR169" s="147"/>
      <c r="AS169" s="147"/>
      <c r="AT169" s="147"/>
      <c r="AU169" s="147"/>
      <c r="AV169" s="147"/>
      <c r="AW169" s="147"/>
      <c r="AX169" s="147"/>
      <c r="AY169" s="147"/>
      <c r="AZ169" s="1"/>
      <c r="BD169" s="1"/>
      <c r="BE169" s="4"/>
      <c r="BF169" s="4"/>
      <c r="BG169" s="4"/>
      <c r="BH169" s="1"/>
      <c r="BI169" s="1"/>
      <c r="BJ169" s="4"/>
      <c r="BK169" s="4"/>
      <c r="BL169" s="4"/>
      <c r="BM169" s="4"/>
      <c r="BN169" s="4"/>
      <c r="BO169" s="4"/>
      <c r="BP169" s="4"/>
      <c r="BQ169" s="4"/>
      <c r="BR169" s="4"/>
      <c r="BS169" s="4"/>
      <c r="BT169" s="4"/>
      <c r="BU169" s="147"/>
      <c r="BV169" s="4"/>
      <c r="BW169" s="147"/>
      <c r="BX169" s="4"/>
      <c r="BY169" s="147"/>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row>
    <row r="170" spans="1:817" s="15" customFormat="1" ht="26.1" customHeight="1" x14ac:dyDescent="0.25">
      <c r="A170" s="627"/>
      <c r="B170" s="182">
        <v>3</v>
      </c>
      <c r="C170" s="595">
        <f t="shared" si="55"/>
        <v>0</v>
      </c>
      <c r="D170" s="19">
        <v>1</v>
      </c>
      <c r="E170" s="253" t="s">
        <v>313</v>
      </c>
      <c r="F170" s="254" t="s">
        <v>310</v>
      </c>
      <c r="G170" s="19" t="s">
        <v>77</v>
      </c>
      <c r="H170" s="19" t="s">
        <v>78</v>
      </c>
      <c r="I170" s="19">
        <v>12</v>
      </c>
      <c r="J170" s="255"/>
      <c r="K170" s="19">
        <v>2</v>
      </c>
      <c r="L170" s="19" t="s">
        <v>27</v>
      </c>
      <c r="M170" s="19" t="s">
        <v>61</v>
      </c>
      <c r="N170" s="19">
        <v>164</v>
      </c>
      <c r="O170" s="19">
        <v>1988</v>
      </c>
      <c r="P170" s="290">
        <v>1988</v>
      </c>
      <c r="Q170" s="255"/>
      <c r="R170" s="258"/>
      <c r="S170" s="259"/>
      <c r="T170" s="228" t="s">
        <v>233</v>
      </c>
      <c r="U170" s="260"/>
      <c r="V170" s="33"/>
      <c r="W170" s="18"/>
      <c r="X170" s="249" t="str">
        <f t="shared" si="62"/>
        <v>Au</v>
      </c>
      <c r="Y170" s="19"/>
      <c r="Z170" s="19"/>
      <c r="AA170" s="19"/>
      <c r="AB170" s="19"/>
      <c r="AC170" s="19"/>
      <c r="AD170" s="19"/>
      <c r="AE170" s="19"/>
      <c r="AF170" s="1"/>
      <c r="AG170" s="1"/>
      <c r="AH170" s="252">
        <f t="shared" si="56"/>
        <v>0</v>
      </c>
      <c r="AI170" s="252">
        <f t="shared" si="60"/>
        <v>0</v>
      </c>
      <c r="AJ170" s="252">
        <f t="shared" si="61"/>
        <v>0</v>
      </c>
      <c r="AK170" s="252">
        <f t="shared" si="63"/>
        <v>0</v>
      </c>
      <c r="AL170" s="262"/>
      <c r="AM170" s="251">
        <f t="shared" si="57"/>
        <v>0</v>
      </c>
      <c r="AN170" s="251">
        <f t="shared" si="58"/>
        <v>0</v>
      </c>
      <c r="AO170" s="251">
        <f t="shared" si="59"/>
        <v>0</v>
      </c>
      <c r="AP170" s="147"/>
      <c r="AQ170" s="147"/>
      <c r="AR170" s="147"/>
      <c r="AS170" s="147"/>
      <c r="AT170" s="147"/>
      <c r="AU170" s="147"/>
      <c r="AV170" s="147"/>
      <c r="AW170" s="147"/>
      <c r="AX170" s="147"/>
      <c r="AY170" s="147"/>
      <c r="AZ170" s="1"/>
      <c r="BD170" s="1"/>
      <c r="BE170" s="4"/>
      <c r="BF170" s="4"/>
      <c r="BG170" s="4"/>
      <c r="BH170" s="1"/>
      <c r="BI170" s="1"/>
      <c r="BJ170" s="4"/>
      <c r="BK170" s="4"/>
      <c r="BL170" s="4"/>
      <c r="BM170" s="4"/>
      <c r="BN170" s="4"/>
      <c r="BO170" s="4"/>
      <c r="BP170" s="4"/>
      <c r="BQ170" s="4"/>
      <c r="BR170" s="4"/>
      <c r="BS170" s="4"/>
      <c r="BT170" s="4"/>
      <c r="BU170" s="147"/>
      <c r="BV170" s="4"/>
      <c r="BW170" s="147"/>
      <c r="BX170" s="4"/>
      <c r="BY170" s="147"/>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row>
    <row r="171" spans="1:817" s="15" customFormat="1" ht="26.1" customHeight="1" x14ac:dyDescent="0.25">
      <c r="A171" s="627"/>
      <c r="B171" s="182"/>
      <c r="C171" s="595"/>
      <c r="D171" s="19">
        <v>2</v>
      </c>
      <c r="E171" s="253" t="s">
        <v>314</v>
      </c>
      <c r="F171" s="254" t="s">
        <v>47</v>
      </c>
      <c r="G171" s="19" t="s">
        <v>145</v>
      </c>
      <c r="H171" s="19" t="s">
        <v>94</v>
      </c>
      <c r="I171" s="19">
        <v>27</v>
      </c>
      <c r="J171" s="255">
        <v>1500000</v>
      </c>
      <c r="K171" s="19">
        <v>3</v>
      </c>
      <c r="L171" s="19" t="s">
        <v>38</v>
      </c>
      <c r="M171" s="19" t="s">
        <v>38</v>
      </c>
      <c r="N171" s="19">
        <v>98</v>
      </c>
      <c r="O171" s="19">
        <v>1988</v>
      </c>
      <c r="P171" s="290">
        <v>1988</v>
      </c>
      <c r="Q171" s="255"/>
      <c r="R171" s="258"/>
      <c r="S171" s="259"/>
      <c r="T171" s="228" t="s">
        <v>741</v>
      </c>
      <c r="U171" s="260" t="s">
        <v>797</v>
      </c>
      <c r="V171" s="33"/>
      <c r="W171" s="18" t="s">
        <v>201</v>
      </c>
      <c r="X171" s="249" t="str">
        <f t="shared" si="62"/>
        <v>Au</v>
      </c>
      <c r="Y171" s="19"/>
      <c r="Z171" s="19"/>
      <c r="AA171" s="19"/>
      <c r="AB171" s="19"/>
      <c r="AC171" s="19"/>
      <c r="AD171" s="19"/>
      <c r="AE171" s="19"/>
      <c r="AF171" s="1"/>
      <c r="AG171" s="1"/>
      <c r="AH171" s="252">
        <f t="shared" si="56"/>
        <v>0</v>
      </c>
      <c r="AI171" s="252">
        <f t="shared" si="60"/>
        <v>0</v>
      </c>
      <c r="AJ171" s="252">
        <f t="shared" si="61"/>
        <v>0</v>
      </c>
      <c r="AK171" s="252">
        <f t="shared" si="63"/>
        <v>0</v>
      </c>
      <c r="AL171" s="262"/>
      <c r="AM171" s="251">
        <f t="shared" si="57"/>
        <v>0</v>
      </c>
      <c r="AN171" s="251">
        <f t="shared" si="58"/>
        <v>0</v>
      </c>
      <c r="AO171" s="251">
        <f t="shared" si="59"/>
        <v>0</v>
      </c>
      <c r="AP171" s="147"/>
      <c r="AQ171" s="147"/>
      <c r="AR171" s="147"/>
      <c r="AS171" s="147"/>
      <c r="AT171" s="147"/>
      <c r="AU171" s="147"/>
      <c r="AV171" s="147"/>
      <c r="AW171" s="147"/>
      <c r="AX171" s="147"/>
      <c r="AY171" s="147"/>
      <c r="AZ171" s="1"/>
      <c r="BD171" s="1"/>
      <c r="BE171" s="4"/>
      <c r="BF171" s="4"/>
      <c r="BG171" s="4"/>
      <c r="BH171" s="1"/>
      <c r="BI171" s="1"/>
      <c r="BJ171" s="4"/>
      <c r="BK171" s="4"/>
      <c r="BL171" s="4"/>
      <c r="BM171" s="4"/>
      <c r="BN171" s="4"/>
      <c r="BO171" s="4"/>
      <c r="BP171" s="4"/>
      <c r="BQ171" s="4"/>
      <c r="BR171" s="4"/>
      <c r="BS171" s="4"/>
      <c r="BT171" s="4"/>
      <c r="BU171" s="147"/>
      <c r="BV171" s="4"/>
      <c r="BW171" s="147"/>
      <c r="BX171" s="4"/>
      <c r="BY171" s="147"/>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c r="ZT171" s="1"/>
      <c r="ZU171" s="1"/>
      <c r="ZV171" s="1"/>
      <c r="ZW171" s="1"/>
      <c r="ZX171" s="1"/>
      <c r="ZY171" s="1"/>
      <c r="ZZ171" s="1"/>
      <c r="AAA171" s="1"/>
      <c r="AAB171" s="1"/>
      <c r="AAC171" s="1"/>
      <c r="AAD171" s="1"/>
      <c r="AAE171" s="1"/>
      <c r="AAF171" s="1"/>
      <c r="AAG171" s="1"/>
      <c r="AAH171" s="1"/>
      <c r="AAI171" s="1"/>
      <c r="AAJ171" s="1"/>
      <c r="AAK171" s="1"/>
      <c r="AAL171" s="1"/>
      <c r="AAM171" s="1"/>
      <c r="AAN171" s="1"/>
      <c r="AAO171" s="1"/>
      <c r="AAP171" s="1"/>
      <c r="AAQ171" s="1"/>
      <c r="AAR171" s="1"/>
      <c r="AAS171" s="1"/>
      <c r="AAT171" s="1"/>
      <c r="AAU171" s="1"/>
      <c r="AAV171" s="1"/>
      <c r="AAW171" s="1"/>
      <c r="AAX171" s="1"/>
      <c r="AAY171" s="1"/>
      <c r="AAZ171" s="1"/>
      <c r="ABA171" s="1"/>
      <c r="ABB171" s="1"/>
      <c r="ABC171" s="1"/>
      <c r="ABD171" s="1"/>
      <c r="ABE171" s="1"/>
      <c r="ABF171" s="1"/>
      <c r="ABG171" s="1"/>
      <c r="ABH171" s="1"/>
      <c r="ABI171" s="1"/>
      <c r="ABJ171" s="1"/>
      <c r="ABK171" s="1"/>
      <c r="ABL171" s="1"/>
      <c r="ABM171" s="1"/>
      <c r="ABN171" s="1"/>
      <c r="ABO171" s="1"/>
      <c r="ABP171" s="1"/>
      <c r="ABQ171" s="1"/>
      <c r="ABR171" s="1"/>
      <c r="ABS171" s="1"/>
      <c r="ABT171" s="1"/>
      <c r="ABU171" s="1"/>
      <c r="ABV171" s="1"/>
      <c r="ABW171" s="1"/>
      <c r="ABX171" s="1"/>
      <c r="ABY171" s="1"/>
      <c r="ABZ171" s="1"/>
      <c r="ACA171" s="1"/>
      <c r="ACB171" s="1"/>
      <c r="ACC171" s="1"/>
      <c r="ACD171" s="1"/>
      <c r="ACE171" s="1"/>
      <c r="ACF171" s="1"/>
      <c r="ACG171" s="1"/>
      <c r="ACH171" s="1"/>
      <c r="ACI171" s="1"/>
      <c r="ACJ171" s="1"/>
      <c r="ACK171" s="1"/>
      <c r="ACL171" s="1"/>
      <c r="ACM171" s="1"/>
      <c r="ACN171" s="1"/>
      <c r="ACO171" s="1"/>
      <c r="ACP171" s="1"/>
      <c r="ACQ171" s="1"/>
      <c r="ACR171" s="1"/>
      <c r="ACS171" s="1"/>
      <c r="ACT171" s="1"/>
      <c r="ACU171" s="1"/>
      <c r="ACV171" s="1"/>
      <c r="ACW171" s="1"/>
      <c r="ACX171" s="1"/>
      <c r="ACY171" s="1"/>
      <c r="ACZ171" s="1"/>
      <c r="ADA171" s="1"/>
      <c r="ADB171" s="1"/>
      <c r="ADC171" s="1"/>
      <c r="ADD171" s="1"/>
      <c r="ADE171" s="1"/>
      <c r="ADF171" s="1"/>
      <c r="ADG171" s="1"/>
      <c r="ADH171" s="1"/>
      <c r="ADI171" s="1"/>
      <c r="ADJ171" s="1"/>
      <c r="ADK171" s="1"/>
      <c r="ADL171" s="1"/>
      <c r="ADM171" s="1"/>
      <c r="ADN171" s="1"/>
      <c r="ADO171" s="1"/>
      <c r="ADP171" s="1"/>
      <c r="ADQ171" s="1"/>
      <c r="ADR171" s="1"/>
      <c r="ADS171" s="1"/>
      <c r="ADT171" s="1"/>
      <c r="ADU171" s="1"/>
      <c r="ADV171" s="1"/>
      <c r="ADW171" s="1"/>
      <c r="ADX171" s="1"/>
      <c r="ADY171" s="1"/>
      <c r="ADZ171" s="1"/>
      <c r="AEA171" s="1"/>
      <c r="AEB171" s="1"/>
      <c r="AEC171" s="1"/>
      <c r="AED171" s="1"/>
      <c r="AEE171" s="1"/>
      <c r="AEF171" s="1"/>
      <c r="AEG171" s="1"/>
      <c r="AEH171" s="1"/>
      <c r="AEI171" s="1"/>
      <c r="AEJ171" s="1"/>
      <c r="AEK171" s="1"/>
    </row>
    <row r="172" spans="1:817" s="15" customFormat="1" ht="26.1" customHeight="1" x14ac:dyDescent="0.25">
      <c r="A172" s="624"/>
      <c r="B172" s="182">
        <v>3</v>
      </c>
      <c r="C172" s="595">
        <f>AK171</f>
        <v>0</v>
      </c>
      <c r="D172" s="19" t="s">
        <v>619</v>
      </c>
      <c r="E172" s="253" t="s">
        <v>317</v>
      </c>
      <c r="F172" s="254" t="s">
        <v>47</v>
      </c>
      <c r="G172" s="19"/>
      <c r="H172" s="19"/>
      <c r="I172" s="19"/>
      <c r="J172" s="255"/>
      <c r="K172" s="19">
        <v>1</v>
      </c>
      <c r="L172" s="19" t="s">
        <v>27</v>
      </c>
      <c r="M172" s="19" t="s">
        <v>38</v>
      </c>
      <c r="N172" s="90"/>
      <c r="O172" s="19">
        <v>1987</v>
      </c>
      <c r="P172" s="275">
        <v>31967</v>
      </c>
      <c r="Q172" s="255"/>
      <c r="R172" s="258"/>
      <c r="S172" s="259"/>
      <c r="T172" s="228" t="s">
        <v>192</v>
      </c>
      <c r="U172" s="260"/>
      <c r="V172" s="33"/>
      <c r="W172" s="18" t="s">
        <v>128</v>
      </c>
      <c r="X172" s="249" t="str">
        <f t="shared" si="62"/>
        <v>Coal</v>
      </c>
      <c r="Y172" s="19"/>
      <c r="Z172" s="19"/>
      <c r="AA172" s="19"/>
      <c r="AB172" s="19"/>
      <c r="AC172" s="19"/>
      <c r="AD172" s="19"/>
      <c r="AE172" s="19"/>
      <c r="AF172" s="1"/>
      <c r="AG172" s="1"/>
      <c r="AH172" s="252">
        <f t="shared" si="56"/>
        <v>4.5870277799892757E-2</v>
      </c>
      <c r="AI172" s="252">
        <f t="shared" si="60"/>
        <v>0</v>
      </c>
      <c r="AJ172" s="252">
        <f t="shared" si="61"/>
        <v>0</v>
      </c>
      <c r="AK172" s="252">
        <f t="shared" si="63"/>
        <v>4.5870277799892757E-2</v>
      </c>
      <c r="AL172" s="262"/>
      <c r="AM172" s="251">
        <f t="shared" si="57"/>
        <v>0</v>
      </c>
      <c r="AN172" s="251">
        <f t="shared" si="58"/>
        <v>0</v>
      </c>
      <c r="AO172" s="251">
        <f t="shared" si="59"/>
        <v>4.5870277799892757E-2</v>
      </c>
      <c r="AP172" s="147"/>
      <c r="AQ172" s="147"/>
      <c r="AR172" s="147"/>
      <c r="AS172" s="147"/>
      <c r="AT172" s="147"/>
      <c r="AU172" s="147"/>
      <c r="AV172" s="147"/>
      <c r="AW172" s="147"/>
      <c r="AX172" s="147"/>
      <c r="AY172" s="147"/>
      <c r="AZ172" s="18"/>
      <c r="BD172" s="1"/>
      <c r="BE172" s="4"/>
      <c r="BF172" s="4"/>
      <c r="BG172" s="4"/>
      <c r="BH172" s="1"/>
      <c r="BI172" s="1"/>
      <c r="BJ172" s="4"/>
      <c r="BK172" s="4"/>
      <c r="BL172" s="4"/>
      <c r="BM172" s="4"/>
      <c r="BN172" s="4"/>
      <c r="BO172" s="4"/>
      <c r="BP172" s="4"/>
      <c r="BQ172" s="4"/>
      <c r="BR172" s="4"/>
      <c r="BS172" s="4"/>
      <c r="BT172" s="4"/>
      <c r="BU172" s="147"/>
      <c r="BV172" s="4"/>
      <c r="BW172" s="147"/>
      <c r="BX172" s="4"/>
      <c r="BY172" s="147"/>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c r="ZT172" s="1"/>
      <c r="ZU172" s="1"/>
      <c r="ZV172" s="1"/>
      <c r="ZW172" s="1"/>
      <c r="ZX172" s="1"/>
      <c r="ZY172" s="1"/>
      <c r="ZZ172" s="1"/>
      <c r="AAA172" s="1"/>
      <c r="AAB172" s="1"/>
      <c r="AAC172" s="1"/>
      <c r="AAD172" s="1"/>
      <c r="AAE172" s="1"/>
      <c r="AAF172" s="1"/>
      <c r="AAG172" s="1"/>
      <c r="AAH172" s="1"/>
      <c r="AAI172" s="1"/>
      <c r="AAJ172" s="1"/>
      <c r="AAK172" s="1"/>
      <c r="AAL172" s="1"/>
      <c r="AAM172" s="1"/>
      <c r="AAN172" s="1"/>
      <c r="AAO172" s="1"/>
      <c r="AAP172" s="1"/>
      <c r="AAQ172" s="1"/>
      <c r="AAR172" s="1"/>
      <c r="AAS172" s="1"/>
      <c r="AAT172" s="1"/>
      <c r="AAU172" s="1"/>
      <c r="AAV172" s="1"/>
      <c r="AAW172" s="1"/>
      <c r="AAX172" s="1"/>
      <c r="AAY172" s="1"/>
      <c r="AAZ172" s="1"/>
      <c r="ABA172" s="1"/>
      <c r="ABB172" s="1"/>
      <c r="ABC172" s="1"/>
      <c r="ABD172" s="1"/>
      <c r="ABE172" s="1"/>
      <c r="ABF172" s="1"/>
      <c r="ABG172" s="1"/>
      <c r="ABH172" s="1"/>
      <c r="ABI172" s="1"/>
      <c r="ABJ172" s="1"/>
      <c r="ABK172" s="1"/>
      <c r="ABL172" s="1"/>
      <c r="ABM172" s="1"/>
      <c r="ABN172" s="1"/>
      <c r="ABO172" s="1"/>
      <c r="ABP172" s="1"/>
      <c r="ABQ172" s="1"/>
      <c r="ABR172" s="1"/>
      <c r="ABS172" s="1"/>
      <c r="ABT172" s="1"/>
      <c r="ABU172" s="1"/>
      <c r="ABV172" s="1"/>
      <c r="ABW172" s="1"/>
      <c r="ABX172" s="1"/>
      <c r="ABY172" s="1"/>
      <c r="ABZ172" s="1"/>
      <c r="ACA172" s="1"/>
      <c r="ACB172" s="1"/>
      <c r="ACC172" s="1"/>
      <c r="ACD172" s="1"/>
      <c r="ACE172" s="1"/>
      <c r="ACF172" s="1"/>
      <c r="ACG172" s="1"/>
      <c r="ACH172" s="1"/>
      <c r="ACI172" s="1"/>
      <c r="ACJ172" s="1"/>
      <c r="ACK172" s="1"/>
      <c r="ACL172" s="1"/>
      <c r="ACM172" s="1"/>
      <c r="ACN172" s="1"/>
      <c r="ACO172" s="1"/>
      <c r="ACP172" s="1"/>
      <c r="ACQ172" s="1"/>
      <c r="ACR172" s="1"/>
      <c r="ACS172" s="1"/>
      <c r="ACT172" s="1"/>
      <c r="ACU172" s="1"/>
      <c r="ACV172" s="1"/>
      <c r="ACW172" s="1"/>
      <c r="ACX172" s="1"/>
      <c r="ACY172" s="1"/>
      <c r="ACZ172" s="1"/>
      <c r="ADA172" s="1"/>
      <c r="ADB172" s="1"/>
      <c r="ADC172" s="1"/>
      <c r="ADD172" s="1"/>
      <c r="ADE172" s="1"/>
      <c r="ADF172" s="1"/>
      <c r="ADG172" s="1"/>
      <c r="ADH172" s="1"/>
      <c r="ADI172" s="1"/>
      <c r="ADJ172" s="1"/>
      <c r="ADK172" s="1"/>
      <c r="ADL172" s="1"/>
      <c r="ADM172" s="1"/>
      <c r="ADN172" s="1"/>
      <c r="ADO172" s="1"/>
      <c r="ADP172" s="1"/>
      <c r="ADQ172" s="1"/>
      <c r="ADR172" s="1"/>
      <c r="ADS172" s="1"/>
      <c r="ADT172" s="1"/>
      <c r="ADU172" s="1"/>
      <c r="ADV172" s="1"/>
      <c r="ADW172" s="1"/>
      <c r="ADX172" s="1"/>
      <c r="ADY172" s="1"/>
      <c r="ADZ172" s="1"/>
      <c r="AEA172" s="1"/>
      <c r="AEB172" s="1"/>
      <c r="AEC172" s="1"/>
      <c r="AED172" s="1"/>
      <c r="AEE172" s="1"/>
      <c r="AEF172" s="1"/>
      <c r="AEG172" s="1"/>
      <c r="AEH172" s="1"/>
      <c r="AEI172" s="1"/>
      <c r="AEJ172" s="1"/>
      <c r="AEK172" s="1"/>
    </row>
    <row r="173" spans="1:817" s="15" customFormat="1" ht="26.1" customHeight="1" x14ac:dyDescent="0.25">
      <c r="A173" s="624"/>
      <c r="B173" s="182">
        <v>3</v>
      </c>
      <c r="C173" s="595">
        <f>AK172</f>
        <v>4.5870277799892757E-2</v>
      </c>
      <c r="D173" s="19">
        <v>1</v>
      </c>
      <c r="E173" s="253" t="s">
        <v>318</v>
      </c>
      <c r="F173" s="254" t="s">
        <v>64</v>
      </c>
      <c r="G173" s="19"/>
      <c r="H173" s="19"/>
      <c r="I173" s="19"/>
      <c r="J173" s="255"/>
      <c r="K173" s="19">
        <v>1</v>
      </c>
      <c r="L173" s="19" t="s">
        <v>27</v>
      </c>
      <c r="M173" s="19" t="s">
        <v>38</v>
      </c>
      <c r="N173" s="90"/>
      <c r="O173" s="19">
        <v>1987</v>
      </c>
      <c r="P173" s="275">
        <v>31875</v>
      </c>
      <c r="Q173" s="255">
        <v>87000</v>
      </c>
      <c r="R173" s="258"/>
      <c r="S173" s="259"/>
      <c r="T173" s="228" t="s">
        <v>31</v>
      </c>
      <c r="U173" s="260" t="s">
        <v>319</v>
      </c>
      <c r="V173" s="33"/>
      <c r="W173" s="18" t="s">
        <v>128</v>
      </c>
      <c r="X173" s="249" t="str">
        <f t="shared" si="62"/>
        <v>Coal</v>
      </c>
      <c r="Y173" s="19"/>
      <c r="Z173" s="19"/>
      <c r="AA173" s="19"/>
      <c r="AB173" s="19"/>
      <c r="AC173" s="19"/>
      <c r="AD173" s="19"/>
      <c r="AE173" s="19"/>
      <c r="AF173" s="1"/>
      <c r="AG173" s="1"/>
      <c r="AH173" s="252">
        <f t="shared" si="56"/>
        <v>0</v>
      </c>
      <c r="AI173" s="252">
        <f t="shared" si="60"/>
        <v>0</v>
      </c>
      <c r="AJ173" s="252">
        <f t="shared" si="61"/>
        <v>0</v>
      </c>
      <c r="AK173" s="252">
        <f t="shared" si="63"/>
        <v>0</v>
      </c>
      <c r="AL173" s="262"/>
      <c r="AM173" s="251">
        <f t="shared" si="57"/>
        <v>0</v>
      </c>
      <c r="AN173" s="251">
        <f t="shared" si="58"/>
        <v>0</v>
      </c>
      <c r="AO173" s="251">
        <f t="shared" si="59"/>
        <v>0</v>
      </c>
      <c r="AP173" s="147"/>
      <c r="AQ173" s="147"/>
      <c r="AR173" s="147"/>
      <c r="AS173" s="147"/>
      <c r="AT173" s="147"/>
      <c r="AU173" s="147"/>
      <c r="AV173" s="147"/>
      <c r="AW173" s="147"/>
      <c r="AX173" s="147"/>
      <c r="AY173" s="147"/>
      <c r="AZ173" s="1"/>
      <c r="BD173" s="18"/>
      <c r="BE173" s="4"/>
      <c r="BF173" s="4"/>
      <c r="BG173" s="4"/>
      <c r="BH173" s="18"/>
      <c r="BI173" s="18"/>
      <c r="BJ173" s="4"/>
      <c r="BK173" s="4"/>
      <c r="BL173" s="4"/>
      <c r="BM173" s="4"/>
      <c r="BN173" s="4"/>
      <c r="BO173" s="4"/>
      <c r="BP173" s="4"/>
      <c r="BQ173" s="4"/>
      <c r="BR173" s="4"/>
      <c r="BS173" s="4"/>
      <c r="BT173" s="4"/>
      <c r="BU173" s="147"/>
      <c r="BV173" s="4"/>
      <c r="BW173" s="147"/>
      <c r="BX173" s="4"/>
      <c r="BY173" s="147"/>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row>
    <row r="174" spans="1:817" s="15" customFormat="1" ht="26.1" customHeight="1" x14ac:dyDescent="0.25">
      <c r="A174" s="627"/>
      <c r="B174" s="182"/>
      <c r="C174" s="595"/>
      <c r="D174" s="19">
        <v>1</v>
      </c>
      <c r="E174" s="253" t="s">
        <v>320</v>
      </c>
      <c r="F174" s="254" t="s">
        <v>64</v>
      </c>
      <c r="G174" s="19" t="s">
        <v>44</v>
      </c>
      <c r="H174" s="254" t="s">
        <v>321</v>
      </c>
      <c r="I174" s="19">
        <v>53</v>
      </c>
      <c r="J174" s="255">
        <v>52000000</v>
      </c>
      <c r="K174" s="19">
        <v>1</v>
      </c>
      <c r="L174" s="19" t="s">
        <v>27</v>
      </c>
      <c r="M174" s="19" t="s">
        <v>38</v>
      </c>
      <c r="N174" s="19">
        <v>212</v>
      </c>
      <c r="O174" s="19">
        <v>1987</v>
      </c>
      <c r="P174" s="275">
        <v>31861</v>
      </c>
      <c r="Q174" s="255">
        <v>0</v>
      </c>
      <c r="R174" s="258"/>
      <c r="S174" s="259"/>
      <c r="T174" s="228" t="s">
        <v>233</v>
      </c>
      <c r="U174" s="260"/>
      <c r="V174" s="33"/>
      <c r="W174" s="18"/>
      <c r="X174" s="249" t="str">
        <f t="shared" si="62"/>
        <v>Fe</v>
      </c>
      <c r="Y174" s="19"/>
      <c r="Z174" s="19"/>
      <c r="AA174" s="19"/>
      <c r="AB174" s="19"/>
      <c r="AC174" s="19"/>
      <c r="AD174" s="19"/>
      <c r="AE174" s="19"/>
      <c r="AF174" s="1"/>
      <c r="AG174" s="1"/>
      <c r="AH174" s="252">
        <f t="shared" si="56"/>
        <v>1.1757553964800097E-3</v>
      </c>
      <c r="AI174" s="252">
        <f t="shared" si="60"/>
        <v>0</v>
      </c>
      <c r="AJ174" s="252">
        <f t="shared" si="61"/>
        <v>0</v>
      </c>
      <c r="AK174" s="252">
        <f t="shared" si="63"/>
        <v>1.1757553964800097E-3</v>
      </c>
      <c r="AL174" s="262"/>
      <c r="AM174" s="251">
        <f t="shared" si="57"/>
        <v>0</v>
      </c>
      <c r="AN174" s="251">
        <f t="shared" si="58"/>
        <v>0</v>
      </c>
      <c r="AO174" s="251">
        <f t="shared" si="59"/>
        <v>1.1757553964800097E-3</v>
      </c>
      <c r="AP174" s="147"/>
      <c r="AQ174" s="147"/>
      <c r="AR174" s="147"/>
      <c r="AS174" s="147"/>
      <c r="AT174" s="147"/>
      <c r="AU174" s="147"/>
      <c r="AV174" s="147"/>
      <c r="AW174" s="147"/>
      <c r="AX174" s="147"/>
      <c r="AY174" s="147"/>
      <c r="AZ174" s="1"/>
      <c r="BD174" s="1"/>
      <c r="BE174" s="4"/>
      <c r="BF174" s="4"/>
      <c r="BG174" s="4"/>
      <c r="BH174" s="1"/>
      <c r="BI174" s="1"/>
      <c r="BJ174" s="4"/>
      <c r="BK174" s="4"/>
      <c r="BL174" s="4"/>
      <c r="BM174" s="4"/>
      <c r="BN174" s="4"/>
      <c r="BO174" s="4"/>
      <c r="BP174" s="4"/>
      <c r="BQ174" s="4"/>
      <c r="BR174" s="4"/>
      <c r="BS174" s="4"/>
      <c r="BT174" s="4"/>
      <c r="BU174" s="147"/>
      <c r="BV174" s="4"/>
      <c r="BW174" s="147"/>
      <c r="BX174" s="4"/>
      <c r="BY174" s="147"/>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row>
    <row r="175" spans="1:817" s="15" customFormat="1" ht="26.1" customHeight="1" x14ac:dyDescent="0.25">
      <c r="A175" s="624"/>
      <c r="B175" s="182">
        <v>3</v>
      </c>
      <c r="C175" s="595">
        <f>AK174</f>
        <v>1.1757553964800097E-3</v>
      </c>
      <c r="D175" s="19">
        <v>1</v>
      </c>
      <c r="E175" s="253" t="s">
        <v>322</v>
      </c>
      <c r="F175" s="254" t="s">
        <v>43</v>
      </c>
      <c r="G175" s="19" t="s">
        <v>44</v>
      </c>
      <c r="H175" s="19" t="s">
        <v>154</v>
      </c>
      <c r="I175" s="19">
        <v>31</v>
      </c>
      <c r="J175" s="255"/>
      <c r="K175" s="19">
        <v>1</v>
      </c>
      <c r="L175" s="19" t="s">
        <v>27</v>
      </c>
      <c r="M175" s="19" t="s">
        <v>28</v>
      </c>
      <c r="N175" s="19">
        <v>194</v>
      </c>
      <c r="O175" s="19">
        <v>1987</v>
      </c>
      <c r="P175" s="275">
        <v>31857</v>
      </c>
      <c r="Q175" s="255">
        <v>2230</v>
      </c>
      <c r="R175" s="258"/>
      <c r="S175" s="259"/>
      <c r="T175" s="228" t="s">
        <v>233</v>
      </c>
      <c r="U175" s="260"/>
      <c r="V175" s="33"/>
      <c r="W175" s="18"/>
      <c r="X175" s="249" t="str">
        <f t="shared" si="62"/>
        <v>Au</v>
      </c>
      <c r="Y175" s="19">
        <v>150</v>
      </c>
      <c r="Z175" s="19"/>
      <c r="AA175" s="19">
        <v>0.51</v>
      </c>
      <c r="AB175" s="19">
        <v>0.41603862960909793</v>
      </c>
      <c r="AC175" s="19">
        <v>1986</v>
      </c>
      <c r="AD175" s="19">
        <v>3.5</v>
      </c>
      <c r="AE175" s="19"/>
      <c r="AF175" s="1"/>
      <c r="AG175" s="1"/>
      <c r="AH175" s="252">
        <f t="shared" si="56"/>
        <v>0</v>
      </c>
      <c r="AI175" s="252">
        <f t="shared" si="60"/>
        <v>0</v>
      </c>
      <c r="AJ175" s="252">
        <f t="shared" si="61"/>
        <v>0</v>
      </c>
      <c r="AK175" s="252">
        <f t="shared" si="63"/>
        <v>0</v>
      </c>
      <c r="AL175" s="262"/>
      <c r="AM175" s="251">
        <f t="shared" si="57"/>
        <v>0</v>
      </c>
      <c r="AN175" s="251">
        <f t="shared" si="58"/>
        <v>0</v>
      </c>
      <c r="AO175" s="251">
        <f t="shared" si="59"/>
        <v>0</v>
      </c>
      <c r="AP175" s="147"/>
      <c r="AQ175" s="147"/>
      <c r="AR175" s="147"/>
      <c r="AS175" s="147"/>
      <c r="AT175" s="147"/>
      <c r="AU175" s="147"/>
      <c r="AV175" s="147"/>
      <c r="AW175" s="147"/>
      <c r="AX175" s="147"/>
      <c r="AY175" s="147"/>
      <c r="AZ175" s="1"/>
      <c r="BD175" s="1"/>
      <c r="BE175" s="4"/>
      <c r="BF175" s="4"/>
      <c r="BG175" s="4"/>
      <c r="BH175" s="1"/>
      <c r="BI175" s="1"/>
      <c r="BJ175" s="4"/>
      <c r="BK175" s="4"/>
      <c r="BL175" s="4"/>
      <c r="BM175" s="4"/>
      <c r="BN175" s="4"/>
      <c r="BO175" s="4"/>
      <c r="BP175" s="4"/>
      <c r="BQ175" s="4"/>
      <c r="BR175" s="4"/>
      <c r="BS175" s="4"/>
      <c r="BT175" s="4"/>
      <c r="BU175" s="147"/>
      <c r="BV175" s="4"/>
      <c r="BW175" s="147"/>
      <c r="BX175" s="4"/>
      <c r="BY175" s="147"/>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18"/>
      <c r="JJ175" s="18"/>
      <c r="JK175" s="18"/>
      <c r="JL175" s="18"/>
      <c r="JM175" s="18"/>
      <c r="JN175" s="18"/>
      <c r="JO175" s="18"/>
      <c r="JP175" s="18"/>
      <c r="JQ175" s="18"/>
      <c r="JR175" s="18"/>
      <c r="JS175" s="18"/>
      <c r="JT175" s="18"/>
      <c r="JU175" s="18"/>
      <c r="JV175" s="18"/>
      <c r="JW175" s="18"/>
      <c r="JX175" s="18"/>
      <c r="JY175" s="18"/>
      <c r="JZ175" s="18"/>
      <c r="KA175" s="18"/>
      <c r="KB175" s="18"/>
      <c r="KC175" s="18"/>
      <c r="KD175" s="18"/>
      <c r="KE175" s="18"/>
      <c r="KF175" s="18"/>
      <c r="KG175" s="18"/>
      <c r="KH175" s="18"/>
      <c r="KI175" s="18"/>
      <c r="KJ175" s="18"/>
      <c r="KK175" s="18"/>
      <c r="KL175" s="18"/>
      <c r="KM175" s="18"/>
      <c r="KN175" s="18"/>
      <c r="KO175" s="18"/>
      <c r="KP175" s="18"/>
      <c r="KQ175" s="18"/>
      <c r="KR175" s="18"/>
      <c r="KS175" s="18"/>
      <c r="KT175" s="18"/>
      <c r="KU175" s="18"/>
      <c r="KV175" s="18"/>
      <c r="KW175" s="18"/>
      <c r="KX175" s="18"/>
      <c r="KY175" s="18"/>
      <c r="KZ175" s="18"/>
      <c r="LA175" s="18"/>
      <c r="LB175" s="18"/>
      <c r="LC175" s="18"/>
      <c r="LD175" s="18"/>
      <c r="LE175" s="18"/>
      <c r="LF175" s="18"/>
      <c r="LG175" s="18"/>
      <c r="LH175" s="18"/>
      <c r="LI175" s="18"/>
      <c r="LJ175" s="18"/>
      <c r="LK175" s="18"/>
      <c r="LL175" s="18"/>
      <c r="LM175" s="18"/>
      <c r="LN175" s="18"/>
      <c r="LO175" s="18"/>
      <c r="LP175" s="18"/>
      <c r="LQ175" s="18"/>
      <c r="LR175" s="18"/>
      <c r="LS175" s="18"/>
      <c r="LT175" s="18"/>
      <c r="LU175" s="18"/>
      <c r="LV175" s="18"/>
      <c r="LW175" s="18"/>
      <c r="LX175" s="18"/>
      <c r="LY175" s="18"/>
      <c r="LZ175" s="18"/>
      <c r="MA175" s="18"/>
      <c r="MB175" s="18"/>
      <c r="MC175" s="18"/>
      <c r="MD175" s="18"/>
      <c r="ME175" s="18"/>
      <c r="MF175" s="18"/>
      <c r="MG175" s="18"/>
      <c r="MH175" s="18"/>
      <c r="MI175" s="18"/>
      <c r="MJ175" s="18"/>
      <c r="MK175" s="18"/>
      <c r="ML175" s="18"/>
      <c r="MM175" s="18"/>
      <c r="MN175" s="18"/>
      <c r="MO175" s="18"/>
      <c r="MP175" s="18"/>
      <c r="MQ175" s="18"/>
      <c r="MR175" s="18"/>
      <c r="MS175" s="18"/>
      <c r="MT175" s="18"/>
      <c r="MU175" s="18"/>
      <c r="MV175" s="18"/>
      <c r="MW175" s="18"/>
      <c r="MX175" s="18"/>
      <c r="MY175" s="18"/>
      <c r="MZ175" s="18"/>
      <c r="NA175" s="18"/>
      <c r="NB175" s="18"/>
      <c r="NC175" s="18"/>
      <c r="ND175" s="18"/>
      <c r="NE175" s="18"/>
      <c r="NF175" s="18"/>
      <c r="NG175" s="18"/>
      <c r="NH175" s="18"/>
      <c r="NI175" s="18"/>
      <c r="NJ175" s="18"/>
      <c r="NK175" s="18"/>
      <c r="NL175" s="18"/>
      <c r="NM175" s="18"/>
      <c r="NN175" s="18"/>
      <c r="NO175" s="18"/>
      <c r="NP175" s="18"/>
      <c r="NQ175" s="18"/>
      <c r="NR175" s="18"/>
      <c r="NS175" s="18"/>
      <c r="NT175" s="18"/>
      <c r="NU175" s="18"/>
      <c r="NV175" s="18"/>
      <c r="NW175" s="18"/>
      <c r="NX175" s="18"/>
      <c r="NY175" s="18"/>
      <c r="NZ175" s="18"/>
      <c r="OA175" s="18"/>
      <c r="OB175" s="18"/>
      <c r="OC175" s="18"/>
      <c r="OD175" s="18"/>
      <c r="OE175" s="18"/>
      <c r="OF175" s="18"/>
      <c r="OG175" s="18"/>
      <c r="OH175" s="18"/>
      <c r="OI175" s="18"/>
      <c r="OJ175" s="18"/>
      <c r="OK175" s="18"/>
      <c r="OL175" s="18"/>
      <c r="OM175" s="18"/>
      <c r="ON175" s="18"/>
      <c r="OO175" s="18"/>
      <c r="OP175" s="18"/>
      <c r="OQ175" s="18"/>
      <c r="OR175" s="18"/>
      <c r="OS175" s="18"/>
      <c r="OT175" s="18"/>
      <c r="OU175" s="18"/>
      <c r="OV175" s="18"/>
      <c r="OW175" s="18"/>
      <c r="OX175" s="18"/>
      <c r="OY175" s="18"/>
      <c r="OZ175" s="18"/>
      <c r="PA175" s="18"/>
      <c r="PB175" s="18"/>
      <c r="PC175" s="18"/>
      <c r="PD175" s="18"/>
      <c r="PE175" s="18"/>
      <c r="PF175" s="18"/>
      <c r="PG175" s="18"/>
      <c r="PH175" s="18"/>
      <c r="PI175" s="18"/>
      <c r="PJ175" s="18"/>
      <c r="PK175" s="18"/>
      <c r="PL175" s="18"/>
      <c r="PM175" s="18"/>
      <c r="PN175" s="18"/>
      <c r="PO175" s="18"/>
      <c r="PP175" s="18"/>
      <c r="PQ175" s="18"/>
      <c r="PR175" s="18"/>
      <c r="PS175" s="18"/>
      <c r="PT175" s="18"/>
      <c r="PU175" s="18"/>
      <c r="PV175" s="18"/>
      <c r="PW175" s="18"/>
      <c r="PX175" s="18"/>
      <c r="PY175" s="18"/>
      <c r="PZ175" s="18"/>
      <c r="QA175" s="18"/>
      <c r="QB175" s="18"/>
      <c r="QC175" s="18"/>
      <c r="QD175" s="18"/>
      <c r="QE175" s="18"/>
      <c r="QF175" s="18"/>
      <c r="QG175" s="18"/>
      <c r="QH175" s="18"/>
      <c r="QI175" s="18"/>
      <c r="QJ175" s="18"/>
      <c r="QK175" s="18"/>
      <c r="QL175" s="18"/>
      <c r="QM175" s="18"/>
      <c r="QN175" s="18"/>
      <c r="QO175" s="18"/>
      <c r="QP175" s="18"/>
      <c r="QQ175" s="18"/>
      <c r="QR175" s="18"/>
      <c r="QS175" s="18"/>
      <c r="QT175" s="18"/>
      <c r="QU175" s="18"/>
      <c r="QV175" s="18"/>
      <c r="QW175" s="18"/>
      <c r="QX175" s="18"/>
      <c r="QY175" s="18"/>
      <c r="QZ175" s="18"/>
      <c r="RA175" s="18"/>
      <c r="RB175" s="18"/>
      <c r="RC175" s="18"/>
      <c r="RD175" s="18"/>
      <c r="RE175" s="18"/>
      <c r="RF175" s="18"/>
      <c r="RG175" s="18"/>
      <c r="RH175" s="18"/>
      <c r="RI175" s="18"/>
      <c r="RJ175" s="18"/>
      <c r="RK175" s="18"/>
      <c r="RL175" s="18"/>
      <c r="RM175" s="18"/>
      <c r="RN175" s="18"/>
      <c r="RO175" s="18"/>
      <c r="RP175" s="18"/>
      <c r="RQ175" s="18"/>
      <c r="RR175" s="18"/>
      <c r="RS175" s="18"/>
      <c r="RT175" s="18"/>
      <c r="RU175" s="18"/>
      <c r="RV175" s="18"/>
      <c r="RW175" s="18"/>
      <c r="RX175" s="18"/>
      <c r="RY175" s="18"/>
      <c r="RZ175" s="18"/>
      <c r="SA175" s="18"/>
      <c r="SB175" s="18"/>
      <c r="SC175" s="18"/>
      <c r="SD175" s="18"/>
      <c r="SE175" s="18"/>
      <c r="SF175" s="18"/>
      <c r="SG175" s="18"/>
      <c r="SH175" s="18"/>
      <c r="SI175" s="18"/>
      <c r="SJ175" s="18"/>
      <c r="SK175" s="18"/>
      <c r="SL175" s="18"/>
      <c r="SM175" s="18"/>
      <c r="SN175" s="18"/>
      <c r="SO175" s="18"/>
      <c r="SP175" s="18"/>
      <c r="SQ175" s="18"/>
      <c r="SR175" s="18"/>
      <c r="SS175" s="18"/>
      <c r="ST175" s="18"/>
      <c r="SU175" s="18"/>
      <c r="SV175" s="18"/>
      <c r="SW175" s="18"/>
      <c r="SX175" s="18"/>
      <c r="SY175" s="18"/>
      <c r="SZ175" s="18"/>
      <c r="TA175" s="18"/>
      <c r="TB175" s="18"/>
      <c r="TC175" s="18"/>
      <c r="TD175" s="18"/>
      <c r="TE175" s="18"/>
      <c r="TF175" s="18"/>
      <c r="TG175" s="18"/>
      <c r="TH175" s="18"/>
      <c r="TI175" s="18"/>
      <c r="TJ175" s="18"/>
      <c r="TK175" s="18"/>
      <c r="TL175" s="18"/>
      <c r="TM175" s="18"/>
      <c r="TN175" s="18"/>
      <c r="TO175" s="18"/>
      <c r="TP175" s="18"/>
      <c r="TQ175" s="18"/>
      <c r="TR175" s="18"/>
      <c r="TS175" s="18"/>
      <c r="TT175" s="18"/>
      <c r="TU175" s="18"/>
      <c r="TV175" s="18"/>
      <c r="TW175" s="18"/>
      <c r="TX175" s="18"/>
      <c r="TY175" s="18"/>
      <c r="TZ175" s="18"/>
      <c r="UA175" s="18"/>
      <c r="UB175" s="18"/>
      <c r="UC175" s="18"/>
      <c r="UD175" s="18"/>
      <c r="UE175" s="18"/>
      <c r="UF175" s="18"/>
      <c r="UG175" s="18"/>
      <c r="UH175" s="18"/>
      <c r="UI175" s="18"/>
      <c r="UJ175" s="18"/>
      <c r="UK175" s="18"/>
      <c r="UL175" s="18"/>
      <c r="UM175" s="18"/>
      <c r="UN175" s="18"/>
      <c r="UO175" s="18"/>
      <c r="UP175" s="18"/>
      <c r="UQ175" s="18"/>
      <c r="UR175" s="18"/>
      <c r="US175" s="18"/>
      <c r="UT175" s="18"/>
      <c r="UU175" s="18"/>
      <c r="UV175" s="18"/>
      <c r="UW175" s="18"/>
      <c r="UX175" s="18"/>
      <c r="UY175" s="18"/>
      <c r="UZ175" s="18"/>
      <c r="VA175" s="18"/>
      <c r="VB175" s="18"/>
      <c r="VC175" s="18"/>
      <c r="VD175" s="18"/>
      <c r="VE175" s="18"/>
      <c r="VF175" s="18"/>
      <c r="VG175" s="18"/>
      <c r="VH175" s="18"/>
      <c r="VI175" s="18"/>
      <c r="VJ175" s="18"/>
      <c r="VK175" s="18"/>
      <c r="VL175" s="18"/>
      <c r="VM175" s="18"/>
      <c r="VN175" s="18"/>
      <c r="VO175" s="18"/>
      <c r="VP175" s="18"/>
      <c r="VQ175" s="18"/>
      <c r="VR175" s="18"/>
      <c r="VS175" s="18"/>
      <c r="VT175" s="18"/>
      <c r="VU175" s="18"/>
      <c r="VV175" s="18"/>
      <c r="VW175" s="18"/>
      <c r="VX175" s="18"/>
      <c r="VY175" s="18"/>
      <c r="VZ175" s="18"/>
      <c r="WA175" s="18"/>
      <c r="WB175" s="18"/>
      <c r="WC175" s="18"/>
      <c r="WD175" s="18"/>
      <c r="WE175" s="18"/>
      <c r="WF175" s="18"/>
      <c r="WG175" s="18"/>
      <c r="WH175" s="18"/>
      <c r="WI175" s="18"/>
      <c r="WJ175" s="18"/>
      <c r="WK175" s="18"/>
      <c r="WL175" s="18"/>
      <c r="WM175" s="18"/>
      <c r="WN175" s="18"/>
      <c r="WO175" s="18"/>
      <c r="WP175" s="18"/>
      <c r="WQ175" s="18"/>
      <c r="WR175" s="18"/>
      <c r="WS175" s="18"/>
      <c r="WT175" s="18"/>
      <c r="WU175" s="18"/>
      <c r="WV175" s="18"/>
      <c r="WW175" s="18"/>
      <c r="WX175" s="18"/>
      <c r="WY175" s="18"/>
      <c r="WZ175" s="18"/>
      <c r="XA175" s="18"/>
      <c r="XB175" s="18"/>
      <c r="XC175" s="18"/>
      <c r="XD175" s="18"/>
      <c r="XE175" s="18"/>
      <c r="XF175" s="18"/>
      <c r="XG175" s="18"/>
      <c r="XH175" s="18"/>
      <c r="XI175" s="18"/>
      <c r="XJ175" s="18"/>
      <c r="XK175" s="18"/>
      <c r="XL175" s="18"/>
      <c r="XM175" s="18"/>
      <c r="XN175" s="18"/>
      <c r="XO175" s="18"/>
      <c r="XP175" s="18"/>
      <c r="XQ175" s="18"/>
      <c r="XR175" s="18"/>
      <c r="XS175" s="18"/>
      <c r="XT175" s="18"/>
      <c r="XU175" s="18"/>
      <c r="XV175" s="18"/>
      <c r="XW175" s="18"/>
      <c r="XX175" s="18"/>
      <c r="XY175" s="18"/>
      <c r="XZ175" s="18"/>
      <c r="YA175" s="18"/>
      <c r="YB175" s="18"/>
      <c r="YC175" s="18"/>
      <c r="YD175" s="18"/>
      <c r="YE175" s="18"/>
      <c r="YF175" s="18"/>
      <c r="YG175" s="18"/>
      <c r="YH175" s="18"/>
      <c r="YI175" s="18"/>
      <c r="YJ175" s="18"/>
      <c r="YK175" s="18"/>
      <c r="YL175" s="18"/>
      <c r="YM175" s="18"/>
      <c r="YN175" s="18"/>
      <c r="YO175" s="18"/>
      <c r="YP175" s="18"/>
      <c r="YQ175" s="18"/>
      <c r="YR175" s="18"/>
      <c r="YS175" s="18"/>
      <c r="YT175" s="18"/>
      <c r="YU175" s="18"/>
      <c r="YV175" s="18"/>
      <c r="YW175" s="18"/>
      <c r="YX175" s="18"/>
      <c r="YY175" s="18"/>
      <c r="YZ175" s="18"/>
      <c r="ZA175" s="18"/>
      <c r="ZB175" s="18"/>
      <c r="ZC175" s="18"/>
      <c r="ZD175" s="18"/>
      <c r="ZE175" s="18"/>
      <c r="ZF175" s="18"/>
      <c r="ZG175" s="18"/>
      <c r="ZH175" s="18"/>
      <c r="ZI175" s="18"/>
      <c r="ZJ175" s="18"/>
      <c r="ZK175" s="18"/>
      <c r="ZL175" s="18"/>
      <c r="ZM175" s="18"/>
      <c r="ZN175" s="18"/>
      <c r="ZO175" s="18"/>
      <c r="ZP175" s="18"/>
      <c r="ZQ175" s="18"/>
      <c r="ZR175" s="18"/>
      <c r="ZS175" s="18"/>
      <c r="ZT175" s="18"/>
      <c r="ZU175" s="18"/>
      <c r="ZV175" s="18"/>
      <c r="ZW175" s="18"/>
      <c r="ZX175" s="18"/>
      <c r="ZY175" s="18"/>
      <c r="ZZ175" s="18"/>
      <c r="AAA175" s="18"/>
      <c r="AAB175" s="18"/>
      <c r="AAC175" s="18"/>
      <c r="AAD175" s="18"/>
      <c r="AAE175" s="18"/>
      <c r="AAF175" s="18"/>
      <c r="AAG175" s="18"/>
      <c r="AAH175" s="18"/>
      <c r="AAI175" s="18"/>
      <c r="AAJ175" s="18"/>
      <c r="AAK175" s="18"/>
      <c r="AAL175" s="18"/>
      <c r="AAM175" s="18"/>
      <c r="AAN175" s="18"/>
      <c r="AAO175" s="18"/>
      <c r="AAP175" s="18"/>
      <c r="AAQ175" s="18"/>
      <c r="AAR175" s="18"/>
      <c r="AAS175" s="18"/>
      <c r="AAT175" s="18"/>
      <c r="AAU175" s="18"/>
      <c r="AAV175" s="18"/>
      <c r="AAW175" s="18"/>
      <c r="AAX175" s="18"/>
      <c r="AAY175" s="18"/>
      <c r="AAZ175" s="18"/>
      <c r="ABA175" s="18"/>
      <c r="ABB175" s="18"/>
      <c r="ABC175" s="18"/>
      <c r="ABD175" s="18"/>
      <c r="ABE175" s="18"/>
      <c r="ABF175" s="18"/>
      <c r="ABG175" s="18"/>
      <c r="ABH175" s="18"/>
      <c r="ABI175" s="18"/>
      <c r="ABJ175" s="18"/>
      <c r="ABK175" s="18"/>
      <c r="ABL175" s="18"/>
      <c r="ABM175" s="18"/>
      <c r="ABN175" s="18"/>
      <c r="ABO175" s="18"/>
      <c r="ABP175" s="18"/>
      <c r="ABQ175" s="18"/>
      <c r="ABR175" s="18"/>
      <c r="ABS175" s="18"/>
      <c r="ABT175" s="18"/>
      <c r="ABU175" s="18"/>
      <c r="ABV175" s="18"/>
      <c r="ABW175" s="18"/>
      <c r="ABX175" s="18"/>
      <c r="ABY175" s="18"/>
      <c r="ABZ175" s="18"/>
      <c r="ACA175" s="18"/>
      <c r="ACB175" s="18"/>
      <c r="ACC175" s="18"/>
      <c r="ACD175" s="18"/>
      <c r="ACE175" s="18"/>
      <c r="ACF175" s="18"/>
      <c r="ACG175" s="18"/>
      <c r="ACH175" s="18"/>
      <c r="ACI175" s="18"/>
      <c r="ACJ175" s="18"/>
      <c r="ACK175" s="18"/>
      <c r="ACL175" s="18"/>
      <c r="ACM175" s="18"/>
      <c r="ACN175" s="18"/>
      <c r="ACO175" s="18"/>
      <c r="ACP175" s="18"/>
      <c r="ACQ175" s="18"/>
      <c r="ACR175" s="18"/>
      <c r="ACS175" s="18"/>
      <c r="ACT175" s="18"/>
      <c r="ACU175" s="18"/>
      <c r="ACV175" s="18"/>
      <c r="ACW175" s="18"/>
      <c r="ACX175" s="18"/>
      <c r="ACY175" s="18"/>
      <c r="ACZ175" s="18"/>
      <c r="ADA175" s="18"/>
      <c r="ADB175" s="18"/>
      <c r="ADC175" s="18"/>
      <c r="ADD175" s="18"/>
      <c r="ADE175" s="18"/>
      <c r="ADF175" s="18"/>
      <c r="ADG175" s="18"/>
      <c r="ADH175" s="18"/>
      <c r="ADI175" s="18"/>
      <c r="ADJ175" s="18"/>
      <c r="ADK175" s="18"/>
      <c r="ADL175" s="18"/>
      <c r="ADM175" s="18"/>
      <c r="ADN175" s="18"/>
      <c r="ADO175" s="18"/>
      <c r="ADP175" s="18"/>
      <c r="ADQ175" s="18"/>
      <c r="ADR175" s="18"/>
      <c r="ADS175" s="18"/>
      <c r="ADT175" s="18"/>
      <c r="ADU175" s="18"/>
      <c r="ADV175" s="18"/>
      <c r="ADW175" s="18"/>
      <c r="ADX175" s="18"/>
      <c r="ADY175" s="18"/>
      <c r="ADZ175" s="18"/>
      <c r="AEA175" s="18"/>
      <c r="AEB175" s="18"/>
      <c r="AEC175" s="18"/>
      <c r="AED175" s="18"/>
      <c r="AEE175" s="18"/>
      <c r="AEF175" s="18"/>
      <c r="AEG175" s="18"/>
      <c r="AEH175" s="18"/>
      <c r="AEI175" s="18"/>
      <c r="AEJ175" s="18"/>
      <c r="AEK175" s="18"/>
    </row>
    <row r="176" spans="1:817" s="15" customFormat="1" ht="26.1" customHeight="1" x14ac:dyDescent="0.25">
      <c r="A176" s="627"/>
      <c r="B176" s="182"/>
      <c r="C176" s="595">
        <f>AK175</f>
        <v>0</v>
      </c>
      <c r="D176" s="19">
        <v>2</v>
      </c>
      <c r="E176" s="253" t="s">
        <v>323</v>
      </c>
      <c r="F176" s="254" t="s">
        <v>47</v>
      </c>
      <c r="G176" s="19" t="s">
        <v>77</v>
      </c>
      <c r="H176" s="19" t="s">
        <v>45</v>
      </c>
      <c r="I176" s="19">
        <v>33</v>
      </c>
      <c r="J176" s="255">
        <v>250000</v>
      </c>
      <c r="K176" s="19">
        <v>3</v>
      </c>
      <c r="L176" s="19" t="s">
        <v>38</v>
      </c>
      <c r="M176" s="19" t="s">
        <v>38</v>
      </c>
      <c r="N176" s="19">
        <v>87</v>
      </c>
      <c r="O176" s="19">
        <v>1987</v>
      </c>
      <c r="P176" s="290">
        <v>1987</v>
      </c>
      <c r="Q176" s="255"/>
      <c r="R176" s="258"/>
      <c r="S176" s="259"/>
      <c r="T176" s="228" t="s">
        <v>742</v>
      </c>
      <c r="U176" s="260" t="s">
        <v>621</v>
      </c>
      <c r="V176" s="33"/>
      <c r="W176" s="18" t="s">
        <v>128</v>
      </c>
      <c r="X176" s="249" t="str">
        <f t="shared" si="62"/>
        <v>Coal</v>
      </c>
      <c r="Y176" s="19"/>
      <c r="Z176" s="19"/>
      <c r="AA176" s="19"/>
      <c r="AB176" s="19"/>
      <c r="AC176" s="19"/>
      <c r="AD176" s="19"/>
      <c r="AE176" s="19"/>
      <c r="AF176" s="1"/>
      <c r="AG176" s="1"/>
      <c r="AH176" s="252">
        <f t="shared" si="56"/>
        <v>0</v>
      </c>
      <c r="AI176" s="252">
        <f t="shared" si="60"/>
        <v>0</v>
      </c>
      <c r="AJ176" s="252">
        <f t="shared" si="61"/>
        <v>0</v>
      </c>
      <c r="AK176" s="252">
        <f t="shared" si="63"/>
        <v>0</v>
      </c>
      <c r="AL176" s="262"/>
      <c r="AM176" s="251">
        <f t="shared" si="57"/>
        <v>0</v>
      </c>
      <c r="AN176" s="251">
        <f t="shared" si="58"/>
        <v>0</v>
      </c>
      <c r="AO176" s="251">
        <f t="shared" si="59"/>
        <v>0</v>
      </c>
      <c r="AP176" s="147"/>
      <c r="AQ176" s="147"/>
      <c r="AR176" s="147"/>
      <c r="AS176" s="147"/>
      <c r="AT176" s="147"/>
      <c r="AU176" s="147"/>
      <c r="AV176" s="147"/>
      <c r="AW176" s="147"/>
      <c r="AX176" s="147"/>
      <c r="AY176" s="147"/>
      <c r="AZ176" s="1"/>
      <c r="BD176" s="1"/>
      <c r="BE176" s="4"/>
      <c r="BF176" s="4"/>
      <c r="BG176" s="4"/>
      <c r="BH176" s="1"/>
      <c r="BI176" s="1"/>
      <c r="BJ176" s="4"/>
      <c r="BK176" s="4"/>
      <c r="BL176" s="4"/>
      <c r="BM176" s="4"/>
      <c r="BN176" s="4"/>
      <c r="BO176" s="4"/>
      <c r="BP176" s="4"/>
      <c r="BQ176" s="4"/>
      <c r="BR176" s="4"/>
      <c r="BS176" s="4"/>
      <c r="BT176" s="4"/>
      <c r="BU176" s="147"/>
      <c r="BV176" s="4"/>
      <c r="BW176" s="147"/>
      <c r="BX176" s="4"/>
      <c r="BY176" s="147"/>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row>
    <row r="177" spans="1:817" s="15" customFormat="1" ht="26.1" customHeight="1" x14ac:dyDescent="0.25">
      <c r="A177" s="627"/>
      <c r="B177" s="182"/>
      <c r="C177" s="595"/>
      <c r="D177" s="19">
        <v>2</v>
      </c>
      <c r="E177" s="253" t="s">
        <v>324</v>
      </c>
      <c r="F177" s="254" t="s">
        <v>64</v>
      </c>
      <c r="G177" s="19" t="s">
        <v>44</v>
      </c>
      <c r="H177" s="19" t="s">
        <v>78</v>
      </c>
      <c r="I177" s="19">
        <v>37</v>
      </c>
      <c r="J177" s="255">
        <v>300000</v>
      </c>
      <c r="K177" s="19">
        <v>2</v>
      </c>
      <c r="L177" s="19" t="s">
        <v>27</v>
      </c>
      <c r="M177" s="19" t="s">
        <v>28</v>
      </c>
      <c r="N177" s="19">
        <v>77</v>
      </c>
      <c r="O177" s="19">
        <v>1986</v>
      </c>
      <c r="P177" s="275">
        <v>31735</v>
      </c>
      <c r="Q177" s="255"/>
      <c r="R177" s="258"/>
      <c r="S177" s="259"/>
      <c r="T177" s="228" t="s">
        <v>233</v>
      </c>
      <c r="U177" s="260"/>
      <c r="V177" s="33"/>
      <c r="W177" s="18"/>
      <c r="X177" s="249" t="str">
        <f t="shared" si="62"/>
        <v>Cu Au</v>
      </c>
      <c r="Y177" s="19"/>
      <c r="Z177" s="19"/>
      <c r="AA177" s="19"/>
      <c r="AB177" s="19"/>
      <c r="AC177" s="19"/>
      <c r="AD177" s="19"/>
      <c r="AE177" s="19"/>
      <c r="AF177" s="18"/>
      <c r="AG177" s="18"/>
      <c r="AH177" s="252">
        <f t="shared" si="56"/>
        <v>5.2724457241256045E-2</v>
      </c>
      <c r="AI177" s="252">
        <f t="shared" si="60"/>
        <v>0</v>
      </c>
      <c r="AJ177" s="252">
        <f t="shared" si="61"/>
        <v>0</v>
      </c>
      <c r="AK177" s="252">
        <f t="shared" si="63"/>
        <v>5.2724457241256045E-2</v>
      </c>
      <c r="AL177" s="262"/>
      <c r="AM177" s="251">
        <f t="shared" si="57"/>
        <v>0</v>
      </c>
      <c r="AN177" s="251">
        <f t="shared" si="58"/>
        <v>5.2724457241256045E-2</v>
      </c>
      <c r="AO177" s="251">
        <f t="shared" si="59"/>
        <v>0</v>
      </c>
      <c r="AP177" s="147"/>
      <c r="AQ177" s="147"/>
      <c r="AR177" s="147"/>
      <c r="AS177" s="147"/>
      <c r="AT177" s="147"/>
      <c r="AU177" s="147"/>
      <c r="AV177" s="147"/>
      <c r="AW177" s="147"/>
      <c r="AX177" s="147"/>
      <c r="AY177" s="147"/>
      <c r="AZ177" s="1"/>
      <c r="BD177" s="1"/>
      <c r="BE177" s="4"/>
      <c r="BF177" s="4"/>
      <c r="BG177" s="4"/>
      <c r="BH177" s="1"/>
      <c r="BI177" s="1"/>
      <c r="BJ177" s="4"/>
      <c r="BK177" s="4"/>
      <c r="BL177" s="4"/>
      <c r="BM177" s="4"/>
      <c r="BN177" s="4"/>
      <c r="BO177" s="4"/>
      <c r="BP177" s="4"/>
      <c r="BQ177" s="4"/>
      <c r="BR177" s="4"/>
      <c r="BS177" s="4"/>
      <c r="BT177" s="4"/>
      <c r="BU177" s="147"/>
      <c r="BV177" s="4"/>
      <c r="BW177" s="147"/>
      <c r="BX177" s="4"/>
      <c r="BY177" s="147"/>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c r="ADB177" s="1"/>
      <c r="ADC177" s="1"/>
      <c r="ADD177" s="1"/>
      <c r="ADE177" s="1"/>
      <c r="ADF177" s="1"/>
      <c r="ADG177" s="1"/>
      <c r="ADH177" s="1"/>
      <c r="ADI177" s="1"/>
      <c r="ADJ177" s="1"/>
      <c r="ADK177" s="1"/>
      <c r="ADL177" s="1"/>
      <c r="ADM177" s="1"/>
      <c r="ADN177" s="1"/>
      <c r="ADO177" s="1"/>
      <c r="ADP177" s="1"/>
      <c r="ADQ177" s="1"/>
      <c r="ADR177" s="1"/>
      <c r="ADS177" s="1"/>
      <c r="ADT177" s="1"/>
      <c r="ADU177" s="1"/>
      <c r="ADV177" s="1"/>
      <c r="ADW177" s="1"/>
      <c r="ADX177" s="1"/>
      <c r="ADY177" s="1"/>
      <c r="ADZ177" s="1"/>
      <c r="AEA177" s="1"/>
      <c r="AEB177" s="1"/>
      <c r="AEC177" s="1"/>
      <c r="AED177" s="1"/>
      <c r="AEE177" s="1"/>
      <c r="AEF177" s="1"/>
      <c r="AEG177" s="1"/>
      <c r="AEH177" s="1"/>
      <c r="AEI177" s="1"/>
      <c r="AEJ177" s="1"/>
      <c r="AEK177" s="1"/>
    </row>
    <row r="178" spans="1:817" s="15" customFormat="1" ht="26.1" customHeight="1" x14ac:dyDescent="0.25">
      <c r="A178" s="626"/>
      <c r="B178" s="182">
        <v>2</v>
      </c>
      <c r="C178" s="595">
        <f t="shared" ref="C178:C193" si="64">AK177</f>
        <v>5.2724457241256045E-2</v>
      </c>
      <c r="D178" s="19">
        <v>1</v>
      </c>
      <c r="E178" s="253" t="s">
        <v>325</v>
      </c>
      <c r="F178" s="254" t="s">
        <v>59</v>
      </c>
      <c r="G178" s="19"/>
      <c r="H178" s="19" t="s">
        <v>78</v>
      </c>
      <c r="I178" s="19"/>
      <c r="J178" s="255"/>
      <c r="K178" s="19">
        <v>1</v>
      </c>
      <c r="L178" s="19" t="s">
        <v>27</v>
      </c>
      <c r="M178" s="19" t="s">
        <v>34</v>
      </c>
      <c r="N178" s="19">
        <v>193</v>
      </c>
      <c r="O178" s="19">
        <v>1986</v>
      </c>
      <c r="P178" s="275">
        <v>31702</v>
      </c>
      <c r="Q178" s="255">
        <v>100000</v>
      </c>
      <c r="R178" s="258"/>
      <c r="S178" s="259"/>
      <c r="T178" s="228" t="s">
        <v>199</v>
      </c>
      <c r="U178" s="260" t="s">
        <v>326</v>
      </c>
      <c r="V178" s="33"/>
      <c r="W178" s="18" t="s">
        <v>128</v>
      </c>
      <c r="X178" s="249" t="str">
        <f t="shared" si="62"/>
        <v xml:space="preserve">Fe </v>
      </c>
      <c r="Y178" s="19"/>
      <c r="Z178" s="19"/>
      <c r="AA178" s="19"/>
      <c r="AB178" s="19"/>
      <c r="AC178" s="19"/>
      <c r="AD178" s="19"/>
      <c r="AE178" s="19"/>
      <c r="AF178" s="1"/>
      <c r="AG178" s="1"/>
      <c r="AH178" s="252">
        <f t="shared" si="56"/>
        <v>0</v>
      </c>
      <c r="AI178" s="252">
        <f t="shared" si="60"/>
        <v>0</v>
      </c>
      <c r="AJ178" s="252">
        <f t="shared" si="61"/>
        <v>0</v>
      </c>
      <c r="AK178" s="252">
        <f t="shared" si="63"/>
        <v>0</v>
      </c>
      <c r="AL178" s="262"/>
      <c r="AM178" s="251">
        <f t="shared" si="57"/>
        <v>0</v>
      </c>
      <c r="AN178" s="251">
        <f t="shared" si="58"/>
        <v>0</v>
      </c>
      <c r="AO178" s="251">
        <f t="shared" si="59"/>
        <v>0</v>
      </c>
      <c r="AP178" s="147"/>
      <c r="AQ178" s="147"/>
      <c r="AR178" s="147"/>
      <c r="AS178" s="147"/>
      <c r="AT178" s="147"/>
      <c r="AU178" s="147"/>
      <c r="AV178" s="147"/>
      <c r="AW178" s="147"/>
      <c r="AX178" s="147"/>
      <c r="AY178" s="147"/>
      <c r="AZ178" s="1"/>
      <c r="BD178" s="1"/>
      <c r="BE178" s="4"/>
      <c r="BF178" s="4"/>
      <c r="BG178" s="4"/>
      <c r="BH178" s="1"/>
      <c r="BI178" s="1"/>
      <c r="BJ178" s="4"/>
      <c r="BK178" s="4"/>
      <c r="BL178" s="4"/>
      <c r="BM178" s="4"/>
      <c r="BN178" s="4"/>
      <c r="BO178" s="4"/>
      <c r="BP178" s="4"/>
      <c r="BQ178" s="4"/>
      <c r="BR178" s="4"/>
      <c r="BS178" s="4"/>
      <c r="BT178" s="4"/>
      <c r="BU178" s="147"/>
      <c r="BV178" s="4"/>
      <c r="BW178" s="147"/>
      <c r="BX178" s="4"/>
      <c r="BY178" s="147"/>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row>
    <row r="179" spans="1:817" s="15" customFormat="1" ht="26.1" customHeight="1" x14ac:dyDescent="0.25">
      <c r="A179" s="624"/>
      <c r="B179" s="182">
        <v>3</v>
      </c>
      <c r="C179" s="595">
        <f t="shared" si="64"/>
        <v>0</v>
      </c>
      <c r="D179" s="19">
        <v>1</v>
      </c>
      <c r="E179" s="253" t="s">
        <v>806</v>
      </c>
      <c r="F179" s="254" t="s">
        <v>327</v>
      </c>
      <c r="G179" s="19"/>
      <c r="H179" s="19" t="s">
        <v>154</v>
      </c>
      <c r="I179" s="19">
        <v>20</v>
      </c>
      <c r="J179" s="255"/>
      <c r="K179" s="19">
        <v>1</v>
      </c>
      <c r="L179" s="19" t="s">
        <v>27</v>
      </c>
      <c r="M179" s="19" t="s">
        <v>94</v>
      </c>
      <c r="N179" s="19">
        <v>192</v>
      </c>
      <c r="O179" s="19">
        <v>1986</v>
      </c>
      <c r="P179" s="275">
        <v>31687</v>
      </c>
      <c r="Q179" s="255"/>
      <c r="R179" s="258"/>
      <c r="S179" s="259"/>
      <c r="T179" s="228" t="s">
        <v>233</v>
      </c>
      <c r="U179" s="260"/>
      <c r="V179" s="33"/>
      <c r="W179" s="18"/>
      <c r="X179" s="249" t="str">
        <f t="shared" si="62"/>
        <v>Sn</v>
      </c>
      <c r="Y179" s="19"/>
      <c r="Z179" s="19"/>
      <c r="AA179" s="19"/>
      <c r="AB179" s="19"/>
      <c r="AC179" s="19"/>
      <c r="AD179" s="19"/>
      <c r="AE179" s="19"/>
      <c r="AF179" s="1"/>
      <c r="AG179" s="1"/>
      <c r="AH179" s="252">
        <f t="shared" si="56"/>
        <v>5.2724457241256046E-5</v>
      </c>
      <c r="AI179" s="252">
        <f t="shared" si="60"/>
        <v>0</v>
      </c>
      <c r="AJ179" s="252">
        <f t="shared" si="61"/>
        <v>0</v>
      </c>
      <c r="AK179" s="252">
        <f t="shared" si="63"/>
        <v>5.2724457241256046E-5</v>
      </c>
      <c r="AL179" s="262"/>
      <c r="AM179" s="251">
        <f t="shared" si="57"/>
        <v>0</v>
      </c>
      <c r="AN179" s="251">
        <f t="shared" si="58"/>
        <v>0</v>
      </c>
      <c r="AO179" s="251">
        <f t="shared" si="59"/>
        <v>5.2724457241256046E-5</v>
      </c>
      <c r="AP179" s="147"/>
      <c r="AQ179" s="147"/>
      <c r="AR179" s="147"/>
      <c r="AS179" s="147"/>
      <c r="AT179" s="147"/>
      <c r="AU179" s="147"/>
      <c r="AV179" s="147"/>
      <c r="AW179" s="147"/>
      <c r="AX179" s="147"/>
      <c r="AY179" s="147"/>
      <c r="AZ179" s="1"/>
      <c r="BD179" s="1"/>
      <c r="BE179" s="4"/>
      <c r="BF179" s="4"/>
      <c r="BG179" s="4"/>
      <c r="BH179" s="1"/>
      <c r="BI179" s="1"/>
      <c r="BJ179" s="4"/>
      <c r="BK179" s="4"/>
      <c r="BL179" s="4"/>
      <c r="BM179" s="4"/>
      <c r="BN179" s="4"/>
      <c r="BO179" s="4"/>
      <c r="BP179" s="4"/>
      <c r="BQ179" s="4"/>
      <c r="BR179" s="4"/>
      <c r="BS179" s="4"/>
      <c r="BT179" s="4"/>
      <c r="BU179" s="147"/>
      <c r="BV179" s="4"/>
      <c r="BW179" s="147"/>
      <c r="BX179" s="4"/>
      <c r="BY179" s="147"/>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row>
    <row r="180" spans="1:817" s="15" customFormat="1" ht="26.1" customHeight="1" x14ac:dyDescent="0.25">
      <c r="A180" s="624"/>
      <c r="B180" s="182">
        <v>3</v>
      </c>
      <c r="C180" s="595">
        <f t="shared" si="64"/>
        <v>5.2724457241256046E-5</v>
      </c>
      <c r="D180" s="19">
        <v>1</v>
      </c>
      <c r="E180" s="253" t="s">
        <v>329</v>
      </c>
      <c r="F180" s="254" t="s">
        <v>104</v>
      </c>
      <c r="G180" s="19" t="s">
        <v>330</v>
      </c>
      <c r="H180" s="19"/>
      <c r="I180" s="19">
        <v>17</v>
      </c>
      <c r="J180" s="255">
        <v>30000</v>
      </c>
      <c r="K180" s="19">
        <v>1</v>
      </c>
      <c r="L180" s="19" t="s">
        <v>33</v>
      </c>
      <c r="M180" s="19" t="s">
        <v>73</v>
      </c>
      <c r="N180" s="19">
        <v>191</v>
      </c>
      <c r="O180" s="19">
        <v>1986</v>
      </c>
      <c r="P180" s="275">
        <v>31548</v>
      </c>
      <c r="Q180" s="255">
        <v>100</v>
      </c>
      <c r="R180" s="258"/>
      <c r="S180" s="259"/>
      <c r="T180" s="228" t="s">
        <v>233</v>
      </c>
      <c r="U180" s="260"/>
      <c r="V180" s="33"/>
      <c r="W180" s="18"/>
      <c r="X180" s="249" t="str">
        <f t="shared" si="62"/>
        <v>Sn</v>
      </c>
      <c r="Y180" s="19"/>
      <c r="Z180" s="19"/>
      <c r="AA180" s="19"/>
      <c r="AB180" s="19"/>
      <c r="AC180" s="19"/>
      <c r="AD180" s="19"/>
      <c r="AE180" s="19"/>
      <c r="AF180" s="1"/>
      <c r="AG180" s="1"/>
      <c r="AH180" s="252">
        <f t="shared" si="56"/>
        <v>0</v>
      </c>
      <c r="AI180" s="252">
        <f t="shared" si="60"/>
        <v>0</v>
      </c>
      <c r="AJ180" s="252">
        <f t="shared" si="61"/>
        <v>0</v>
      </c>
      <c r="AK180" s="252">
        <f t="shared" si="63"/>
        <v>0</v>
      </c>
      <c r="AL180" s="262"/>
      <c r="AM180" s="251">
        <f t="shared" si="57"/>
        <v>0</v>
      </c>
      <c r="AN180" s="251">
        <f t="shared" si="58"/>
        <v>0</v>
      </c>
      <c r="AO180" s="251">
        <f t="shared" si="59"/>
        <v>0</v>
      </c>
      <c r="AP180" s="147"/>
      <c r="AQ180" s="147"/>
      <c r="AR180" s="147"/>
      <c r="AS180" s="147"/>
      <c r="AT180" s="147"/>
      <c r="AU180" s="147"/>
      <c r="AV180" s="147"/>
      <c r="AW180" s="147"/>
      <c r="AX180" s="147"/>
      <c r="AY180" s="147"/>
      <c r="AZ180" s="1"/>
      <c r="BD180" s="1"/>
      <c r="BE180" s="4"/>
      <c r="BF180" s="4"/>
      <c r="BG180" s="4"/>
      <c r="BH180" s="1"/>
      <c r="BI180" s="1"/>
      <c r="BJ180" s="4"/>
      <c r="BK180" s="4"/>
      <c r="BL180" s="4"/>
      <c r="BM180" s="4"/>
      <c r="BN180" s="4"/>
      <c r="BO180" s="4"/>
      <c r="BP180" s="4"/>
      <c r="BQ180" s="4"/>
      <c r="BR180" s="4"/>
      <c r="BS180" s="4"/>
      <c r="BT180" s="4"/>
      <c r="BU180" s="147"/>
      <c r="BV180" s="4"/>
      <c r="BW180" s="147"/>
      <c r="BX180" s="4"/>
      <c r="BY180" s="147"/>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row>
    <row r="181" spans="1:817" s="15" customFormat="1" ht="26.1" customHeight="1" x14ac:dyDescent="0.25">
      <c r="A181" s="624"/>
      <c r="B181" s="182">
        <v>3</v>
      </c>
      <c r="C181" s="595">
        <f t="shared" si="64"/>
        <v>0</v>
      </c>
      <c r="D181" s="19">
        <v>1</v>
      </c>
      <c r="E181" s="253" t="s">
        <v>328</v>
      </c>
      <c r="F181" s="254" t="s">
        <v>104</v>
      </c>
      <c r="G181" s="19" t="s">
        <v>145</v>
      </c>
      <c r="H181" s="19" t="s">
        <v>78</v>
      </c>
      <c r="I181" s="19">
        <v>7.5</v>
      </c>
      <c r="J181" s="255">
        <v>200000</v>
      </c>
      <c r="K181" s="19">
        <v>1</v>
      </c>
      <c r="L181" s="19" t="s">
        <v>33</v>
      </c>
      <c r="M181" s="19" t="s">
        <v>73</v>
      </c>
      <c r="N181" s="19">
        <v>190</v>
      </c>
      <c r="O181" s="19">
        <v>1986</v>
      </c>
      <c r="P181" s="275">
        <v>31548</v>
      </c>
      <c r="Q181" s="255"/>
      <c r="R181" s="258"/>
      <c r="S181" s="259"/>
      <c r="T181" s="228" t="s">
        <v>233</v>
      </c>
      <c r="U181" s="260"/>
      <c r="V181" s="33"/>
      <c r="W181" s="18" t="s">
        <v>128</v>
      </c>
      <c r="X181" s="249" t="str">
        <f t="shared" si="62"/>
        <v>Fe</v>
      </c>
      <c r="Y181" s="19"/>
      <c r="Z181" s="19"/>
      <c r="AA181" s="19"/>
      <c r="AB181" s="19"/>
      <c r="AC181" s="19"/>
      <c r="AD181" s="19"/>
      <c r="AE181" s="19"/>
      <c r="AF181" s="1"/>
      <c r="AG181" s="1"/>
      <c r="AH181" s="252">
        <f t="shared" si="56"/>
        <v>2.1617027468914977E-2</v>
      </c>
      <c r="AI181" s="252">
        <f t="shared" si="60"/>
        <v>0.30769230769230771</v>
      </c>
      <c r="AJ181" s="252">
        <f t="shared" si="61"/>
        <v>0.5</v>
      </c>
      <c r="AK181" s="252">
        <f t="shared" si="63"/>
        <v>0.82930933516122263</v>
      </c>
      <c r="AL181" s="262"/>
      <c r="AM181" s="251">
        <f t="shared" si="57"/>
        <v>0</v>
      </c>
      <c r="AN181" s="251">
        <f t="shared" si="58"/>
        <v>0.82930933516122263</v>
      </c>
      <c r="AO181" s="251">
        <f t="shared" si="59"/>
        <v>0</v>
      </c>
      <c r="AP181" s="147"/>
      <c r="AQ181" s="147"/>
      <c r="AR181" s="147"/>
      <c r="AS181" s="147"/>
      <c r="AT181" s="147"/>
      <c r="AU181" s="147"/>
      <c r="AV181" s="147"/>
      <c r="AW181" s="147"/>
      <c r="AX181" s="147"/>
      <c r="AY181" s="147"/>
      <c r="AZ181" s="1"/>
      <c r="BD181" s="1"/>
      <c r="BE181" s="4"/>
      <c r="BF181" s="4"/>
      <c r="BG181" s="4"/>
      <c r="BH181" s="1"/>
      <c r="BI181" s="1"/>
      <c r="BJ181" s="4"/>
      <c r="BK181" s="4"/>
      <c r="BL181" s="4"/>
      <c r="BM181" s="4"/>
      <c r="BN181" s="4"/>
      <c r="BO181" s="4"/>
      <c r="BP181" s="4"/>
      <c r="BQ181" s="4"/>
      <c r="BR181" s="4"/>
      <c r="BS181" s="4"/>
      <c r="BT181" s="4"/>
      <c r="BU181" s="147"/>
      <c r="BV181" s="4"/>
      <c r="BW181" s="147"/>
      <c r="BX181" s="4"/>
      <c r="BY181" s="147"/>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c r="ZT181" s="1"/>
      <c r="ZU181" s="1"/>
      <c r="ZV181" s="1"/>
      <c r="ZW181" s="1"/>
      <c r="ZX181" s="1"/>
      <c r="ZY181" s="1"/>
      <c r="ZZ181" s="1"/>
      <c r="AAA181" s="1"/>
      <c r="AAB181" s="1"/>
      <c r="AAC181" s="1"/>
      <c r="AAD181" s="1"/>
      <c r="AAE181" s="1"/>
      <c r="AAF181" s="1"/>
      <c r="AAG181" s="1"/>
      <c r="AAH181" s="1"/>
      <c r="AAI181" s="1"/>
      <c r="AAJ181" s="1"/>
      <c r="AAK181" s="1"/>
      <c r="AAL181" s="1"/>
      <c r="AAM181" s="1"/>
      <c r="AAN181" s="1"/>
      <c r="AAO181" s="1"/>
      <c r="AAP181" s="1"/>
      <c r="AAQ181" s="1"/>
      <c r="AAR181" s="1"/>
      <c r="AAS181" s="1"/>
      <c r="AAT181" s="1"/>
      <c r="AAU181" s="1"/>
      <c r="AAV181" s="1"/>
      <c r="AAW181" s="1"/>
      <c r="AAX181" s="1"/>
      <c r="AAY181" s="1"/>
      <c r="AAZ181" s="1"/>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c r="ADB181" s="1"/>
      <c r="ADC181" s="1"/>
      <c r="ADD181" s="1"/>
      <c r="ADE181" s="1"/>
      <c r="ADF181" s="1"/>
      <c r="ADG181" s="1"/>
      <c r="ADH181" s="1"/>
      <c r="ADI181" s="1"/>
      <c r="ADJ181" s="1"/>
      <c r="ADK181" s="1"/>
      <c r="ADL181" s="1"/>
      <c r="ADM181" s="1"/>
      <c r="ADN181" s="1"/>
      <c r="ADO181" s="1"/>
      <c r="ADP181" s="1"/>
      <c r="ADQ181" s="1"/>
      <c r="ADR181" s="1"/>
      <c r="ADS181" s="1"/>
      <c r="ADT181" s="1"/>
      <c r="ADU181" s="1"/>
      <c r="ADV181" s="1"/>
      <c r="ADW181" s="1"/>
      <c r="ADX181" s="1"/>
      <c r="ADY181" s="1"/>
      <c r="ADZ181" s="1"/>
      <c r="AEA181" s="1"/>
      <c r="AEB181" s="1"/>
      <c r="AEC181" s="1"/>
      <c r="AED181" s="1"/>
      <c r="AEE181" s="1"/>
      <c r="AEF181" s="1"/>
      <c r="AEG181" s="1"/>
      <c r="AEH181" s="1"/>
      <c r="AEI181" s="1"/>
      <c r="AEJ181" s="1"/>
      <c r="AEK181" s="1"/>
    </row>
    <row r="182" spans="1:817" s="15" customFormat="1" ht="26.1" customHeight="1" x14ac:dyDescent="0.25">
      <c r="A182" s="626"/>
      <c r="B182" s="182">
        <v>2</v>
      </c>
      <c r="C182" s="595">
        <f t="shared" si="64"/>
        <v>0.82930933516122263</v>
      </c>
      <c r="D182" s="19">
        <v>1</v>
      </c>
      <c r="E182" s="253" t="s">
        <v>331</v>
      </c>
      <c r="F182" s="254" t="s">
        <v>43</v>
      </c>
      <c r="G182" s="19" t="s">
        <v>332</v>
      </c>
      <c r="H182" s="19" t="s">
        <v>333</v>
      </c>
      <c r="I182" s="19">
        <v>30</v>
      </c>
      <c r="J182" s="255"/>
      <c r="K182" s="19">
        <v>1</v>
      </c>
      <c r="L182" s="19" t="s">
        <v>27</v>
      </c>
      <c r="M182" s="19" t="s">
        <v>34</v>
      </c>
      <c r="N182" s="19">
        <v>189</v>
      </c>
      <c r="O182" s="19">
        <v>1986</v>
      </c>
      <c r="P182" s="277">
        <v>31533</v>
      </c>
      <c r="Q182" s="255">
        <v>41000</v>
      </c>
      <c r="R182" s="258">
        <v>12</v>
      </c>
      <c r="S182" s="259">
        <v>7</v>
      </c>
      <c r="T182" s="228" t="s">
        <v>187</v>
      </c>
      <c r="U182" s="260" t="s">
        <v>334</v>
      </c>
      <c r="V182" s="33"/>
      <c r="W182" s="18"/>
      <c r="X182" s="249" t="str">
        <f t="shared" si="62"/>
        <v>Pb Zn</v>
      </c>
      <c r="Y182" s="19"/>
      <c r="Z182" s="19"/>
      <c r="AA182" s="19"/>
      <c r="AB182" s="19"/>
      <c r="AC182" s="19"/>
      <c r="AD182" s="19"/>
      <c r="AE182" s="19"/>
      <c r="AF182" s="1"/>
      <c r="AG182" s="1"/>
      <c r="AH182" s="252">
        <f t="shared" si="56"/>
        <v>0</v>
      </c>
      <c r="AI182" s="252">
        <f t="shared" si="60"/>
        <v>0</v>
      </c>
      <c r="AJ182" s="252">
        <f t="shared" si="61"/>
        <v>0</v>
      </c>
      <c r="AK182" s="252">
        <f t="shared" si="63"/>
        <v>0</v>
      </c>
      <c r="AL182" s="262"/>
      <c r="AM182" s="251">
        <f t="shared" si="57"/>
        <v>0</v>
      </c>
      <c r="AN182" s="251">
        <f t="shared" si="58"/>
        <v>0</v>
      </c>
      <c r="AO182" s="251">
        <f t="shared" si="59"/>
        <v>0</v>
      </c>
      <c r="AP182" s="147"/>
      <c r="AQ182" s="147"/>
      <c r="AR182" s="147"/>
      <c r="AS182" s="147"/>
      <c r="AT182" s="147"/>
      <c r="AU182" s="147"/>
      <c r="AV182" s="147"/>
      <c r="AW182" s="147"/>
      <c r="AX182" s="147"/>
      <c r="AY182" s="147"/>
      <c r="AZ182" s="1"/>
      <c r="BD182" s="1"/>
      <c r="BE182" s="4"/>
      <c r="BF182" s="4"/>
      <c r="BG182" s="4"/>
      <c r="BH182" s="1"/>
      <c r="BI182" s="1"/>
      <c r="BJ182" s="4"/>
      <c r="BK182" s="4"/>
      <c r="BL182" s="4"/>
      <c r="BM182" s="4"/>
      <c r="BN182" s="4"/>
      <c r="BO182" s="4"/>
      <c r="BP182" s="4"/>
      <c r="BQ182" s="4"/>
      <c r="BR182" s="4"/>
      <c r="BS182" s="4"/>
      <c r="BT182" s="4"/>
      <c r="BU182" s="147"/>
      <c r="BV182" s="4"/>
      <c r="BW182" s="147"/>
      <c r="BX182" s="4"/>
      <c r="BY182" s="147"/>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c r="LE182" s="1"/>
      <c r="LF182" s="1"/>
      <c r="LG182" s="1"/>
      <c r="LH182" s="1"/>
      <c r="LI182" s="1"/>
      <c r="LJ182" s="1"/>
      <c r="LK182" s="1"/>
      <c r="LL182" s="1"/>
      <c r="LM182" s="1"/>
      <c r="LN182" s="1"/>
      <c r="LO182" s="1"/>
      <c r="LP182" s="1"/>
      <c r="LQ182" s="1"/>
      <c r="LR182" s="1"/>
      <c r="LS182" s="1"/>
      <c r="LT182" s="1"/>
      <c r="LU182" s="1"/>
      <c r="LV182" s="1"/>
      <c r="LW182" s="1"/>
      <c r="LX182" s="1"/>
      <c r="LY182" s="1"/>
      <c r="LZ182" s="1"/>
      <c r="MA182" s="1"/>
      <c r="MB182" s="1"/>
      <c r="MC182" s="1"/>
      <c r="MD182" s="1"/>
      <c r="ME182" s="1"/>
      <c r="MF182" s="1"/>
      <c r="MG182" s="1"/>
      <c r="MH182" s="1"/>
      <c r="MI182" s="1"/>
      <c r="MJ182" s="1"/>
      <c r="MK182" s="1"/>
      <c r="ML182" s="1"/>
      <c r="MM182" s="1"/>
      <c r="MN182" s="1"/>
      <c r="MO182" s="1"/>
      <c r="MP182" s="1"/>
      <c r="MQ182" s="1"/>
      <c r="MR182" s="1"/>
      <c r="MS182" s="1"/>
      <c r="MT182" s="1"/>
      <c r="MU182" s="1"/>
      <c r="MV182" s="1"/>
      <c r="MW182" s="1"/>
      <c r="MX182" s="1"/>
      <c r="MY182" s="1"/>
      <c r="MZ182" s="1"/>
      <c r="NA182" s="1"/>
      <c r="NB182" s="1"/>
      <c r="NC182" s="1"/>
      <c r="ND182" s="1"/>
      <c r="NE182" s="1"/>
      <c r="NF182" s="1"/>
      <c r="NG182" s="1"/>
      <c r="NH182" s="1"/>
      <c r="NI182" s="1"/>
      <c r="NJ182" s="1"/>
      <c r="NK182" s="1"/>
      <c r="NL182" s="1"/>
      <c r="NM182" s="1"/>
      <c r="NN182" s="1"/>
      <c r="NO182" s="1"/>
      <c r="NP182" s="1"/>
      <c r="NQ182" s="1"/>
      <c r="NR182" s="1"/>
      <c r="NS182" s="1"/>
      <c r="NT182" s="1"/>
      <c r="NU182" s="1"/>
      <c r="NV182" s="1"/>
      <c r="NW182" s="1"/>
      <c r="NX182" s="1"/>
      <c r="NY182" s="1"/>
      <c r="NZ182" s="1"/>
      <c r="OA182" s="1"/>
      <c r="OB182" s="1"/>
      <c r="OC182" s="1"/>
      <c r="OD182" s="1"/>
      <c r="OE182" s="1"/>
      <c r="OF182" s="1"/>
      <c r="OG182" s="1"/>
      <c r="OH182" s="1"/>
      <c r="OI182" s="1"/>
      <c r="OJ182" s="1"/>
      <c r="OK182" s="1"/>
      <c r="OL182" s="1"/>
      <c r="OM182" s="1"/>
      <c r="ON182" s="1"/>
      <c r="OO182" s="1"/>
      <c r="OP182" s="1"/>
      <c r="OQ182" s="1"/>
      <c r="OR182" s="1"/>
      <c r="OS182" s="1"/>
      <c r="OT182" s="1"/>
      <c r="OU182" s="1"/>
      <c r="OV182" s="1"/>
      <c r="OW182" s="1"/>
      <c r="OX182" s="1"/>
      <c r="OY182" s="1"/>
      <c r="OZ182" s="1"/>
      <c r="PA182" s="1"/>
      <c r="PB182" s="1"/>
      <c r="PC182" s="1"/>
      <c r="PD182" s="1"/>
      <c r="PE182" s="1"/>
      <c r="PF182" s="1"/>
      <c r="PG182" s="1"/>
      <c r="PH182" s="1"/>
      <c r="PI182" s="1"/>
      <c r="PJ182" s="1"/>
      <c r="PK182" s="1"/>
      <c r="PL182" s="1"/>
      <c r="PM182" s="1"/>
      <c r="PN182" s="1"/>
      <c r="PO182" s="1"/>
      <c r="PP182" s="1"/>
      <c r="PQ182" s="1"/>
      <c r="PR182" s="1"/>
      <c r="PS182" s="1"/>
      <c r="PT182" s="1"/>
      <c r="PU182" s="1"/>
      <c r="PV182" s="1"/>
      <c r="PW182" s="1"/>
      <c r="PX182" s="1"/>
      <c r="PY182" s="1"/>
      <c r="PZ182" s="1"/>
      <c r="QA182" s="1"/>
      <c r="QB182" s="1"/>
      <c r="QC182" s="1"/>
      <c r="QD182" s="1"/>
      <c r="QE182" s="1"/>
      <c r="QF182" s="1"/>
      <c r="QG182" s="1"/>
      <c r="QH182" s="1"/>
      <c r="QI182" s="1"/>
      <c r="QJ182" s="1"/>
      <c r="QK182" s="1"/>
      <c r="QL182" s="1"/>
      <c r="QM182" s="1"/>
      <c r="QN182" s="1"/>
      <c r="QO182" s="1"/>
      <c r="QP182" s="1"/>
      <c r="QQ182" s="1"/>
      <c r="QR182" s="1"/>
      <c r="QS182" s="1"/>
      <c r="QT182" s="1"/>
      <c r="QU182" s="1"/>
      <c r="QV182" s="1"/>
      <c r="QW182" s="1"/>
      <c r="QX182" s="1"/>
      <c r="QY182" s="1"/>
      <c r="QZ182" s="1"/>
      <c r="RA182" s="1"/>
      <c r="RB182" s="1"/>
      <c r="RC182" s="1"/>
      <c r="RD182" s="1"/>
      <c r="RE182" s="1"/>
      <c r="RF182" s="1"/>
      <c r="RG182" s="1"/>
      <c r="RH182" s="1"/>
      <c r="RI182" s="1"/>
      <c r="RJ182" s="1"/>
      <c r="RK182" s="1"/>
      <c r="RL182" s="1"/>
      <c r="RM182" s="1"/>
      <c r="RN182" s="1"/>
      <c r="RO182" s="1"/>
      <c r="RP182" s="1"/>
      <c r="RQ182" s="1"/>
      <c r="RR182" s="1"/>
      <c r="RS182" s="1"/>
      <c r="RT182" s="1"/>
      <c r="RU182" s="1"/>
      <c r="RV182" s="1"/>
      <c r="RW182" s="1"/>
      <c r="RX182" s="1"/>
      <c r="RY182" s="1"/>
      <c r="RZ182" s="1"/>
      <c r="SA182" s="1"/>
      <c r="SB182" s="1"/>
      <c r="SC182" s="1"/>
      <c r="SD182" s="1"/>
      <c r="SE182" s="1"/>
      <c r="SF182" s="1"/>
      <c r="SG182" s="1"/>
      <c r="SH182" s="1"/>
      <c r="SI182" s="1"/>
      <c r="SJ182" s="1"/>
      <c r="SK182" s="1"/>
      <c r="SL182" s="1"/>
      <c r="SM182" s="1"/>
      <c r="SN182" s="1"/>
      <c r="SO182" s="1"/>
      <c r="SP182" s="1"/>
      <c r="SQ182" s="1"/>
      <c r="SR182" s="1"/>
      <c r="SS182" s="1"/>
      <c r="ST182" s="1"/>
      <c r="SU182" s="1"/>
      <c r="SV182" s="1"/>
      <c r="SW182" s="1"/>
      <c r="SX182" s="1"/>
      <c r="SY182" s="1"/>
      <c r="SZ182" s="1"/>
      <c r="TA182" s="1"/>
      <c r="TB182" s="1"/>
      <c r="TC182" s="1"/>
      <c r="TD182" s="1"/>
      <c r="TE182" s="1"/>
      <c r="TF182" s="1"/>
      <c r="TG182" s="1"/>
      <c r="TH182" s="1"/>
      <c r="TI182" s="1"/>
      <c r="TJ182" s="1"/>
      <c r="TK182" s="1"/>
      <c r="TL182" s="1"/>
      <c r="TM182" s="1"/>
      <c r="TN182" s="1"/>
      <c r="TO182" s="1"/>
      <c r="TP182" s="1"/>
      <c r="TQ182" s="1"/>
      <c r="TR182" s="1"/>
      <c r="TS182" s="1"/>
      <c r="TT182" s="1"/>
      <c r="TU182" s="1"/>
      <c r="TV182" s="1"/>
      <c r="TW182" s="1"/>
      <c r="TX182" s="1"/>
      <c r="TY182" s="1"/>
      <c r="TZ182" s="1"/>
      <c r="UA182" s="1"/>
      <c r="UB182" s="1"/>
      <c r="UC182" s="1"/>
      <c r="UD182" s="1"/>
      <c r="UE182" s="1"/>
      <c r="UF182" s="1"/>
      <c r="UG182" s="1"/>
      <c r="UH182" s="1"/>
      <c r="UI182" s="1"/>
      <c r="UJ182" s="1"/>
      <c r="UK182" s="1"/>
      <c r="UL182" s="1"/>
      <c r="UM182" s="1"/>
      <c r="UN182" s="1"/>
      <c r="UO182" s="1"/>
      <c r="UP182" s="1"/>
      <c r="UQ182" s="1"/>
      <c r="UR182" s="1"/>
      <c r="US182" s="1"/>
      <c r="UT182" s="1"/>
      <c r="UU182" s="1"/>
      <c r="UV182" s="1"/>
      <c r="UW182" s="1"/>
      <c r="UX182" s="1"/>
      <c r="UY182" s="1"/>
      <c r="UZ182" s="1"/>
      <c r="VA182" s="1"/>
      <c r="VB182" s="1"/>
      <c r="VC182" s="1"/>
      <c r="VD182" s="1"/>
      <c r="VE182" s="1"/>
      <c r="VF182" s="1"/>
      <c r="VG182" s="1"/>
      <c r="VH182" s="1"/>
      <c r="VI182" s="1"/>
      <c r="VJ182" s="1"/>
      <c r="VK182" s="1"/>
      <c r="VL182" s="1"/>
      <c r="VM182" s="1"/>
      <c r="VN182" s="1"/>
      <c r="VO182" s="1"/>
      <c r="VP182" s="1"/>
      <c r="VQ182" s="1"/>
      <c r="VR182" s="1"/>
      <c r="VS182" s="1"/>
      <c r="VT182" s="1"/>
      <c r="VU182" s="1"/>
      <c r="VV182" s="1"/>
      <c r="VW182" s="1"/>
      <c r="VX182" s="1"/>
      <c r="VY182" s="1"/>
      <c r="VZ182" s="1"/>
      <c r="WA182" s="1"/>
      <c r="WB182" s="1"/>
      <c r="WC182" s="1"/>
      <c r="WD182" s="1"/>
      <c r="WE182" s="1"/>
      <c r="WF182" s="1"/>
      <c r="WG182" s="1"/>
      <c r="WH182" s="1"/>
      <c r="WI182" s="1"/>
      <c r="WJ182" s="1"/>
      <c r="WK182" s="1"/>
      <c r="WL182" s="1"/>
      <c r="WM182" s="1"/>
      <c r="WN182" s="1"/>
      <c r="WO182" s="1"/>
      <c r="WP182" s="1"/>
      <c r="WQ182" s="1"/>
      <c r="WR182" s="1"/>
      <c r="WS182" s="1"/>
      <c r="WT182" s="1"/>
      <c r="WU182" s="1"/>
      <c r="WV182" s="1"/>
      <c r="WW182" s="1"/>
      <c r="WX182" s="1"/>
      <c r="WY182" s="1"/>
      <c r="WZ182" s="1"/>
      <c r="XA182" s="1"/>
      <c r="XB182" s="1"/>
      <c r="XC182" s="1"/>
      <c r="XD182" s="1"/>
      <c r="XE182" s="1"/>
      <c r="XF182" s="1"/>
      <c r="XG182" s="1"/>
      <c r="XH182" s="1"/>
      <c r="XI182" s="1"/>
      <c r="XJ182" s="1"/>
      <c r="XK182" s="1"/>
      <c r="XL182" s="1"/>
      <c r="XM182" s="1"/>
      <c r="XN182" s="1"/>
      <c r="XO182" s="1"/>
      <c r="XP182" s="1"/>
      <c r="XQ182" s="1"/>
      <c r="XR182" s="1"/>
      <c r="XS182" s="1"/>
      <c r="XT182" s="1"/>
      <c r="XU182" s="1"/>
      <c r="XV182" s="1"/>
      <c r="XW182" s="1"/>
      <c r="XX182" s="1"/>
      <c r="XY182" s="1"/>
      <c r="XZ182" s="1"/>
      <c r="YA182" s="1"/>
      <c r="YB182" s="1"/>
      <c r="YC182" s="1"/>
      <c r="YD182" s="1"/>
      <c r="YE182" s="1"/>
      <c r="YF182" s="1"/>
      <c r="YG182" s="1"/>
      <c r="YH182" s="1"/>
      <c r="YI182" s="1"/>
      <c r="YJ182" s="1"/>
      <c r="YK182" s="1"/>
      <c r="YL182" s="1"/>
      <c r="YM182" s="1"/>
      <c r="YN182" s="1"/>
      <c r="YO182" s="1"/>
      <c r="YP182" s="1"/>
      <c r="YQ182" s="1"/>
      <c r="YR182" s="1"/>
      <c r="YS182" s="1"/>
      <c r="YT182" s="1"/>
      <c r="YU182" s="1"/>
      <c r="YV182" s="1"/>
      <c r="YW182" s="1"/>
      <c r="YX182" s="1"/>
      <c r="YY182" s="1"/>
      <c r="YZ182" s="1"/>
      <c r="ZA182" s="1"/>
      <c r="ZB182" s="1"/>
      <c r="ZC182" s="1"/>
      <c r="ZD182" s="1"/>
      <c r="ZE182" s="1"/>
      <c r="ZF182" s="1"/>
      <c r="ZG182" s="1"/>
      <c r="ZH182" s="1"/>
      <c r="ZI182" s="1"/>
      <c r="ZJ182" s="1"/>
      <c r="ZK182" s="1"/>
      <c r="ZL182" s="1"/>
      <c r="ZM182" s="1"/>
      <c r="ZN182" s="1"/>
      <c r="ZO182" s="1"/>
      <c r="ZP182" s="1"/>
      <c r="ZQ182" s="1"/>
      <c r="ZR182" s="1"/>
      <c r="ZS182" s="1"/>
      <c r="ZT182" s="1"/>
      <c r="ZU182" s="1"/>
      <c r="ZV182" s="1"/>
      <c r="ZW182" s="1"/>
      <c r="ZX182" s="1"/>
      <c r="ZY182" s="1"/>
      <c r="ZZ182" s="1"/>
      <c r="AAA182" s="1"/>
      <c r="AAB182" s="1"/>
      <c r="AAC182" s="1"/>
      <c r="AAD182" s="1"/>
      <c r="AAE182" s="1"/>
      <c r="AAF182" s="1"/>
      <c r="AAG182" s="1"/>
      <c r="AAH182" s="1"/>
      <c r="AAI182" s="1"/>
      <c r="AAJ182" s="1"/>
      <c r="AAK182" s="1"/>
      <c r="AAL182" s="1"/>
      <c r="AAM182" s="1"/>
      <c r="AAN182" s="1"/>
      <c r="AAO182" s="1"/>
      <c r="AAP182" s="1"/>
      <c r="AAQ182" s="1"/>
      <c r="AAR182" s="1"/>
      <c r="AAS182" s="1"/>
      <c r="AAT182" s="1"/>
      <c r="AAU182" s="1"/>
      <c r="AAV182" s="1"/>
      <c r="AAW182" s="1"/>
      <c r="AAX182" s="1"/>
      <c r="AAY182" s="1"/>
      <c r="AAZ182" s="1"/>
      <c r="ABA182" s="1"/>
      <c r="ABB182" s="1"/>
      <c r="ABC182" s="1"/>
      <c r="ABD182" s="1"/>
      <c r="ABE182" s="1"/>
      <c r="ABF182" s="1"/>
      <c r="ABG182" s="1"/>
      <c r="ABH182" s="1"/>
      <c r="ABI182" s="1"/>
      <c r="ABJ182" s="1"/>
      <c r="ABK182" s="1"/>
      <c r="ABL182" s="1"/>
      <c r="ABM182" s="1"/>
      <c r="ABN182" s="1"/>
      <c r="ABO182" s="1"/>
      <c r="ABP182" s="1"/>
      <c r="ABQ182" s="1"/>
      <c r="ABR182" s="1"/>
      <c r="ABS182" s="1"/>
      <c r="ABT182" s="1"/>
      <c r="ABU182" s="1"/>
      <c r="ABV182" s="1"/>
      <c r="ABW182" s="1"/>
      <c r="ABX182" s="1"/>
      <c r="ABY182" s="1"/>
      <c r="ABZ182" s="1"/>
      <c r="ACA182" s="1"/>
      <c r="ACB182" s="1"/>
      <c r="ACC182" s="1"/>
      <c r="ACD182" s="1"/>
      <c r="ACE182" s="1"/>
      <c r="ACF182" s="1"/>
      <c r="ACG182" s="1"/>
      <c r="ACH182" s="1"/>
      <c r="ACI182" s="1"/>
      <c r="ACJ182" s="1"/>
      <c r="ACK182" s="1"/>
      <c r="ACL182" s="1"/>
      <c r="ACM182" s="1"/>
      <c r="ACN182" s="1"/>
      <c r="ACO182" s="1"/>
      <c r="ACP182" s="1"/>
      <c r="ACQ182" s="1"/>
      <c r="ACR182" s="1"/>
      <c r="ACS182" s="1"/>
      <c r="ACT182" s="1"/>
      <c r="ACU182" s="1"/>
      <c r="ACV182" s="1"/>
      <c r="ACW182" s="1"/>
      <c r="ACX182" s="1"/>
      <c r="ACY182" s="1"/>
      <c r="ACZ182" s="1"/>
      <c r="ADA182" s="1"/>
      <c r="ADB182" s="1"/>
      <c r="ADC182" s="1"/>
      <c r="ADD182" s="1"/>
      <c r="ADE182" s="1"/>
      <c r="ADF182" s="1"/>
      <c r="ADG182" s="1"/>
      <c r="ADH182" s="1"/>
      <c r="ADI182" s="1"/>
      <c r="ADJ182" s="1"/>
      <c r="ADK182" s="1"/>
      <c r="ADL182" s="1"/>
      <c r="ADM182" s="1"/>
      <c r="ADN182" s="1"/>
      <c r="ADO182" s="1"/>
      <c r="ADP182" s="1"/>
      <c r="ADQ182" s="1"/>
      <c r="ADR182" s="1"/>
      <c r="ADS182" s="1"/>
      <c r="ADT182" s="1"/>
      <c r="ADU182" s="1"/>
      <c r="ADV182" s="1"/>
      <c r="ADW182" s="1"/>
      <c r="ADX182" s="1"/>
      <c r="ADY182" s="1"/>
      <c r="ADZ182" s="1"/>
      <c r="AEA182" s="1"/>
      <c r="AEB182" s="1"/>
      <c r="AEC182" s="1"/>
      <c r="AED182" s="1"/>
      <c r="AEE182" s="1"/>
      <c r="AEF182" s="1"/>
      <c r="AEG182" s="1"/>
      <c r="AEH182" s="1"/>
      <c r="AEI182" s="1"/>
      <c r="AEJ182" s="1"/>
      <c r="AEK182" s="1"/>
    </row>
    <row r="183" spans="1:817" s="15" customFormat="1" ht="26.1" customHeight="1" x14ac:dyDescent="0.25">
      <c r="A183" s="624"/>
      <c r="B183" s="182">
        <v>3</v>
      </c>
      <c r="C183" s="595">
        <f t="shared" si="64"/>
        <v>0</v>
      </c>
      <c r="D183" s="19">
        <v>1</v>
      </c>
      <c r="E183" s="253" t="s">
        <v>335</v>
      </c>
      <c r="F183" s="254" t="s">
        <v>90</v>
      </c>
      <c r="G183" s="19" t="s">
        <v>239</v>
      </c>
      <c r="H183" s="19" t="s">
        <v>254</v>
      </c>
      <c r="I183" s="19">
        <v>6</v>
      </c>
      <c r="J183" s="255" t="s">
        <v>300</v>
      </c>
      <c r="K183" s="19">
        <v>1</v>
      </c>
      <c r="L183" s="19" t="s">
        <v>33</v>
      </c>
      <c r="M183" s="19" t="s">
        <v>73</v>
      </c>
      <c r="N183" s="19">
        <v>188</v>
      </c>
      <c r="O183" s="19">
        <v>1986</v>
      </c>
      <c r="P183" s="275">
        <v>31491</v>
      </c>
      <c r="Q183" s="255"/>
      <c r="R183" s="258"/>
      <c r="S183" s="259"/>
      <c r="T183" s="228" t="s">
        <v>336</v>
      </c>
      <c r="U183" s="260" t="s">
        <v>337</v>
      </c>
      <c r="V183" s="33"/>
      <c r="W183" s="18"/>
      <c r="X183" s="249" t="str">
        <f t="shared" si="62"/>
        <v>Fe</v>
      </c>
      <c r="Y183" s="19"/>
      <c r="Z183" s="19"/>
      <c r="AA183" s="19"/>
      <c r="AB183" s="19"/>
      <c r="AC183" s="19"/>
      <c r="AD183" s="19"/>
      <c r="AE183" s="19"/>
      <c r="AF183" s="1"/>
      <c r="AG183" s="1"/>
      <c r="AH183" s="252">
        <f t="shared" ref="AH183:AH210" si="65">Q184/1896653</f>
        <v>0</v>
      </c>
      <c r="AI183" s="252">
        <f t="shared" si="60"/>
        <v>0</v>
      </c>
      <c r="AJ183" s="252">
        <f t="shared" si="61"/>
        <v>1.3571428571428572</v>
      </c>
      <c r="AK183" s="252">
        <f t="shared" si="63"/>
        <v>1.3571428571428572</v>
      </c>
      <c r="AL183" s="262"/>
      <c r="AM183" s="251">
        <f t="shared" ref="AM183:AM210" si="66">IF(B184=1,AK183,0)</f>
        <v>0</v>
      </c>
      <c r="AN183" s="251">
        <f t="shared" ref="AN183:AN210" si="67">IF(B184=2,AK183,0)</f>
        <v>1.3571428571428572</v>
      </c>
      <c r="AO183" s="251">
        <f t="shared" ref="AO183:AO210" si="68">IF(B184=3,AK183,0)</f>
        <v>0</v>
      </c>
      <c r="AP183" s="147"/>
      <c r="AQ183" s="147"/>
      <c r="AR183" s="147"/>
      <c r="AS183" s="147"/>
      <c r="AT183" s="147"/>
      <c r="AU183" s="147"/>
      <c r="AV183" s="147"/>
      <c r="AW183" s="147"/>
      <c r="AX183" s="147"/>
      <c r="AY183" s="147"/>
      <c r="AZ183" s="1"/>
      <c r="BD183" s="1"/>
      <c r="BE183" s="4"/>
      <c r="BF183" s="4"/>
      <c r="BG183" s="4"/>
      <c r="BH183" s="1"/>
      <c r="BI183" s="1"/>
      <c r="BJ183" s="4"/>
      <c r="BK183" s="4"/>
      <c r="BL183" s="4"/>
      <c r="BM183" s="4"/>
      <c r="BN183" s="4"/>
      <c r="BO183" s="4"/>
      <c r="BP183" s="4"/>
      <c r="BQ183" s="4"/>
      <c r="BR183" s="4"/>
      <c r="BS183" s="4"/>
      <c r="BT183" s="4"/>
      <c r="BU183" s="147"/>
      <c r="BV183" s="4"/>
      <c r="BW183" s="147"/>
      <c r="BX183" s="4"/>
      <c r="BY183" s="147"/>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c r="ZT183" s="1"/>
      <c r="ZU183" s="1"/>
      <c r="ZV183" s="1"/>
      <c r="ZW183" s="1"/>
      <c r="ZX183" s="1"/>
      <c r="ZY183" s="1"/>
      <c r="ZZ183" s="1"/>
      <c r="AAA183" s="1"/>
      <c r="AAB183" s="1"/>
      <c r="AAC183" s="1"/>
      <c r="AAD183" s="1"/>
      <c r="AAE183" s="1"/>
      <c r="AAF183" s="1"/>
      <c r="AAG183" s="1"/>
      <c r="AAH183" s="1"/>
      <c r="AAI183" s="1"/>
      <c r="AAJ183" s="1"/>
      <c r="AAK183" s="1"/>
      <c r="AAL183" s="1"/>
      <c r="AAM183" s="1"/>
      <c r="AAN183" s="1"/>
      <c r="AAO183" s="1"/>
      <c r="AAP183" s="1"/>
      <c r="AAQ183" s="1"/>
      <c r="AAR183" s="1"/>
      <c r="AAS183" s="1"/>
      <c r="AAT183" s="1"/>
      <c r="AAU183" s="1"/>
      <c r="AAV183" s="1"/>
      <c r="AAW183" s="1"/>
      <c r="AAX183" s="1"/>
      <c r="AAY183" s="1"/>
      <c r="AAZ183" s="1"/>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c r="ADB183" s="1"/>
      <c r="ADC183" s="1"/>
      <c r="ADD183" s="1"/>
      <c r="ADE183" s="1"/>
      <c r="ADF183" s="1"/>
      <c r="ADG183" s="1"/>
      <c r="ADH183" s="1"/>
      <c r="ADI183" s="1"/>
      <c r="ADJ183" s="1"/>
      <c r="ADK183" s="1"/>
      <c r="ADL183" s="1"/>
      <c r="ADM183" s="1"/>
      <c r="ADN183" s="1"/>
      <c r="ADO183" s="1"/>
      <c r="ADP183" s="1"/>
      <c r="ADQ183" s="1"/>
      <c r="ADR183" s="1"/>
      <c r="ADS183" s="1"/>
      <c r="ADT183" s="1"/>
      <c r="ADU183" s="1"/>
      <c r="ADV183" s="1"/>
      <c r="ADW183" s="1"/>
      <c r="ADX183" s="1"/>
      <c r="ADY183" s="1"/>
      <c r="ADZ183" s="1"/>
      <c r="AEA183" s="1"/>
      <c r="AEB183" s="1"/>
      <c r="AEC183" s="1"/>
      <c r="AED183" s="1"/>
      <c r="AEE183" s="1"/>
      <c r="AEF183" s="1"/>
      <c r="AEG183" s="1"/>
      <c r="AEH183" s="1"/>
      <c r="AEI183" s="1"/>
      <c r="AEJ183" s="1"/>
      <c r="AEK183" s="1"/>
    </row>
    <row r="184" spans="1:817" s="15" customFormat="1" ht="26.1" customHeight="1" x14ac:dyDescent="0.25">
      <c r="A184" s="626"/>
      <c r="B184" s="182">
        <v>2</v>
      </c>
      <c r="C184" s="595">
        <f t="shared" si="64"/>
        <v>1.3571428571428572</v>
      </c>
      <c r="D184" s="19">
        <v>1</v>
      </c>
      <c r="E184" s="253" t="s">
        <v>338</v>
      </c>
      <c r="F184" s="254" t="s">
        <v>43</v>
      </c>
      <c r="G184" s="19"/>
      <c r="H184" s="19"/>
      <c r="I184" s="19"/>
      <c r="J184" s="255"/>
      <c r="K184" s="19">
        <v>1</v>
      </c>
      <c r="L184" s="19" t="s">
        <v>27</v>
      </c>
      <c r="M184" s="19" t="s">
        <v>38</v>
      </c>
      <c r="N184" s="90"/>
      <c r="O184" s="19">
        <v>1986</v>
      </c>
      <c r="P184" s="290">
        <v>1986</v>
      </c>
      <c r="Q184" s="255"/>
      <c r="R184" s="258"/>
      <c r="S184" s="259">
        <v>19</v>
      </c>
      <c r="T184" s="228" t="s">
        <v>31</v>
      </c>
      <c r="U184" s="260"/>
      <c r="V184" s="33"/>
      <c r="W184" s="18" t="s">
        <v>128</v>
      </c>
      <c r="X184" s="249" t="str">
        <f t="shared" si="62"/>
        <v>Sand</v>
      </c>
      <c r="Y184" s="19"/>
      <c r="Z184" s="19"/>
      <c r="AA184" s="19"/>
      <c r="AB184" s="19"/>
      <c r="AC184" s="19"/>
      <c r="AD184" s="19"/>
      <c r="AE184" s="19"/>
      <c r="AF184" s="1"/>
      <c r="AG184" s="1"/>
      <c r="AH184" s="252">
        <f t="shared" si="65"/>
        <v>0</v>
      </c>
      <c r="AI184" s="252">
        <f t="shared" si="60"/>
        <v>0</v>
      </c>
      <c r="AJ184" s="252">
        <f t="shared" si="61"/>
        <v>0</v>
      </c>
      <c r="AK184" s="252">
        <f t="shared" si="63"/>
        <v>0</v>
      </c>
      <c r="AL184" s="262"/>
      <c r="AM184" s="251">
        <f t="shared" si="66"/>
        <v>0</v>
      </c>
      <c r="AN184" s="251">
        <f t="shared" si="67"/>
        <v>0</v>
      </c>
      <c r="AO184" s="251">
        <f t="shared" si="68"/>
        <v>0</v>
      </c>
      <c r="AP184" s="147"/>
      <c r="AQ184" s="147"/>
      <c r="AR184" s="147"/>
      <c r="AS184" s="147"/>
      <c r="AT184" s="147"/>
      <c r="AU184" s="147"/>
      <c r="AV184" s="147"/>
      <c r="AW184" s="147"/>
      <c r="AX184" s="147"/>
      <c r="AY184" s="147"/>
      <c r="AZ184" s="1"/>
      <c r="BD184" s="1"/>
      <c r="BE184" s="4"/>
      <c r="BF184" s="4"/>
      <c r="BG184" s="4"/>
      <c r="BH184" s="1"/>
      <c r="BI184" s="1"/>
      <c r="BJ184" s="4"/>
      <c r="BK184" s="4"/>
      <c r="BL184" s="4"/>
      <c r="BM184" s="4"/>
      <c r="BN184" s="4"/>
      <c r="BO184" s="4"/>
      <c r="BP184" s="4"/>
      <c r="BQ184" s="4"/>
      <c r="BR184" s="4"/>
      <c r="BS184" s="4"/>
      <c r="BT184" s="4"/>
      <c r="BU184" s="147"/>
      <c r="BV184" s="4"/>
      <c r="BW184" s="147"/>
      <c r="BX184" s="4"/>
      <c r="BY184" s="147"/>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c r="ZT184" s="1"/>
      <c r="ZU184" s="1"/>
      <c r="ZV184" s="1"/>
      <c r="ZW184" s="1"/>
      <c r="ZX184" s="1"/>
      <c r="ZY184" s="1"/>
      <c r="ZZ184" s="1"/>
      <c r="AAA184" s="1"/>
      <c r="AAB184" s="1"/>
      <c r="AAC184" s="1"/>
      <c r="AAD184" s="1"/>
      <c r="AAE184" s="1"/>
      <c r="AAF184" s="1"/>
      <c r="AAG184" s="1"/>
      <c r="AAH184" s="1"/>
      <c r="AAI184" s="1"/>
      <c r="AAJ184" s="1"/>
      <c r="AAK184" s="1"/>
      <c r="AAL184" s="1"/>
      <c r="AAM184" s="1"/>
      <c r="AAN184" s="1"/>
      <c r="AAO184" s="1"/>
      <c r="AAP184" s="1"/>
      <c r="AAQ184" s="1"/>
      <c r="AAR184" s="1"/>
      <c r="AAS184" s="1"/>
      <c r="AAT184" s="1"/>
      <c r="AAU184" s="1"/>
      <c r="AAV184" s="1"/>
      <c r="AAW184" s="1"/>
      <c r="AAX184" s="1"/>
      <c r="AAY184" s="1"/>
      <c r="AAZ184" s="1"/>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c r="ADB184" s="1"/>
      <c r="ADC184" s="1"/>
      <c r="ADD184" s="1"/>
      <c r="ADE184" s="1"/>
      <c r="ADF184" s="1"/>
      <c r="ADG184" s="1"/>
      <c r="ADH184" s="1"/>
      <c r="ADI184" s="1"/>
      <c r="ADJ184" s="1"/>
      <c r="ADK184" s="1"/>
      <c r="ADL184" s="1"/>
      <c r="ADM184" s="1"/>
      <c r="ADN184" s="1"/>
      <c r="ADO184" s="1"/>
      <c r="ADP184" s="1"/>
      <c r="ADQ184" s="1"/>
      <c r="ADR184" s="1"/>
      <c r="ADS184" s="1"/>
      <c r="ADT184" s="1"/>
      <c r="ADU184" s="1"/>
      <c r="ADV184" s="1"/>
      <c r="ADW184" s="1"/>
      <c r="ADX184" s="1"/>
      <c r="ADY184" s="1"/>
      <c r="ADZ184" s="1"/>
      <c r="AEA184" s="1"/>
      <c r="AEB184" s="1"/>
      <c r="AEC184" s="1"/>
      <c r="AED184" s="1"/>
      <c r="AEE184" s="1"/>
      <c r="AEF184" s="1"/>
      <c r="AEG184" s="1"/>
      <c r="AEH184" s="1"/>
      <c r="AEI184" s="1"/>
      <c r="AEJ184" s="1"/>
      <c r="AEK184" s="1"/>
    </row>
    <row r="185" spans="1:817" s="15" customFormat="1" ht="26.1" customHeight="1" x14ac:dyDescent="0.25">
      <c r="A185" s="624"/>
      <c r="B185" s="182">
        <v>3</v>
      </c>
      <c r="C185" s="595">
        <f t="shared" si="64"/>
        <v>0</v>
      </c>
      <c r="D185" s="19">
        <v>1</v>
      </c>
      <c r="E185" s="253" t="s">
        <v>339</v>
      </c>
      <c r="F185" s="254" t="s">
        <v>307</v>
      </c>
      <c r="G185" s="19"/>
      <c r="H185" s="19"/>
      <c r="I185" s="19">
        <v>5</v>
      </c>
      <c r="J185" s="255">
        <v>30000</v>
      </c>
      <c r="K185" s="19">
        <v>1</v>
      </c>
      <c r="L185" s="19" t="s">
        <v>27</v>
      </c>
      <c r="M185" s="19" t="s">
        <v>73</v>
      </c>
      <c r="N185" s="19">
        <v>114</v>
      </c>
      <c r="O185" s="19">
        <v>1986</v>
      </c>
      <c r="P185" s="290">
        <v>1986</v>
      </c>
      <c r="Q185" s="255"/>
      <c r="R185" s="258"/>
      <c r="S185" s="259"/>
      <c r="T185" s="228" t="s">
        <v>233</v>
      </c>
      <c r="U185" s="260"/>
      <c r="V185" s="33"/>
      <c r="W185" s="18" t="s">
        <v>128</v>
      </c>
      <c r="X185" s="249" t="str">
        <f t="shared" si="62"/>
        <v>Sand</v>
      </c>
      <c r="Y185" s="19"/>
      <c r="Z185" s="19"/>
      <c r="AA185" s="19"/>
      <c r="AB185" s="19"/>
      <c r="AC185" s="19"/>
      <c r="AD185" s="19"/>
      <c r="AE185" s="19"/>
      <c r="AF185" s="1"/>
      <c r="AG185" s="1"/>
      <c r="AH185" s="252">
        <f t="shared" si="65"/>
        <v>5.7996902965381653E-3</v>
      </c>
      <c r="AI185" s="252">
        <f t="shared" si="60"/>
        <v>2.0512820512820513E-2</v>
      </c>
      <c r="AJ185" s="252">
        <f t="shared" si="61"/>
        <v>0</v>
      </c>
      <c r="AK185" s="252">
        <f t="shared" si="63"/>
        <v>2.6312510809358678E-2</v>
      </c>
      <c r="AL185" s="262"/>
      <c r="AM185" s="251">
        <f t="shared" si="66"/>
        <v>0</v>
      </c>
      <c r="AN185" s="251">
        <f t="shared" si="67"/>
        <v>0</v>
      </c>
      <c r="AO185" s="251">
        <f t="shared" si="68"/>
        <v>2.6312510809358678E-2</v>
      </c>
      <c r="AP185" s="147"/>
      <c r="AQ185" s="147"/>
      <c r="AR185" s="147"/>
      <c r="AS185" s="147"/>
      <c r="AT185" s="147"/>
      <c r="AU185" s="147"/>
      <c r="AV185" s="147"/>
      <c r="AW185" s="147"/>
      <c r="AX185" s="147"/>
      <c r="AY185" s="147"/>
      <c r="AZ185" s="1"/>
      <c r="BD185" s="1"/>
      <c r="BE185" s="4"/>
      <c r="BF185" s="4"/>
      <c r="BG185" s="4"/>
      <c r="BH185" s="1"/>
      <c r="BI185" s="1"/>
      <c r="BJ185" s="4"/>
      <c r="BK185" s="4"/>
      <c r="BL185" s="4"/>
      <c r="BM185" s="4"/>
      <c r="BN185" s="4"/>
      <c r="BO185" s="4"/>
      <c r="BP185" s="4"/>
      <c r="BQ185" s="4"/>
      <c r="BR185" s="4"/>
      <c r="BS185" s="4"/>
      <c r="BT185" s="4"/>
      <c r="BU185" s="147"/>
      <c r="BV185" s="4"/>
      <c r="BW185" s="147"/>
      <c r="BX185" s="4"/>
      <c r="BY185" s="147"/>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row>
    <row r="186" spans="1:817" s="15" customFormat="1" ht="26.1" customHeight="1" x14ac:dyDescent="0.25">
      <c r="A186" s="624"/>
      <c r="B186" s="182">
        <v>3</v>
      </c>
      <c r="C186" s="595">
        <f t="shared" si="64"/>
        <v>2.6312510809358678E-2</v>
      </c>
      <c r="D186" s="19">
        <v>1</v>
      </c>
      <c r="E186" s="253" t="s">
        <v>340</v>
      </c>
      <c r="F186" s="254" t="s">
        <v>307</v>
      </c>
      <c r="G186" s="19" t="s">
        <v>145</v>
      </c>
      <c r="H186" s="19" t="s">
        <v>78</v>
      </c>
      <c r="I186" s="19">
        <v>6</v>
      </c>
      <c r="J186" s="255">
        <v>38000</v>
      </c>
      <c r="K186" s="19">
        <v>1</v>
      </c>
      <c r="L186" s="19" t="s">
        <v>27</v>
      </c>
      <c r="M186" s="19" t="s">
        <v>73</v>
      </c>
      <c r="N186" s="19">
        <v>17</v>
      </c>
      <c r="O186" s="19">
        <v>1985</v>
      </c>
      <c r="P186" s="275">
        <v>31641</v>
      </c>
      <c r="Q186" s="255">
        <v>11000</v>
      </c>
      <c r="R186" s="258">
        <v>0.8</v>
      </c>
      <c r="S186" s="259"/>
      <c r="T186" s="228" t="s">
        <v>233</v>
      </c>
      <c r="U186" s="260"/>
      <c r="V186" s="33"/>
      <c r="W186" s="18"/>
      <c r="X186" s="249" t="str">
        <f t="shared" si="62"/>
        <v>F</v>
      </c>
      <c r="Y186" s="19"/>
      <c r="Z186" s="19"/>
      <c r="AA186" s="19"/>
      <c r="AB186" s="19"/>
      <c r="AC186" s="19"/>
      <c r="AD186" s="19">
        <v>1.5</v>
      </c>
      <c r="AE186" s="19"/>
      <c r="AF186" s="1"/>
      <c r="AG186" s="1"/>
      <c r="AH186" s="252">
        <f t="shared" si="65"/>
        <v>0.10544891448251209</v>
      </c>
      <c r="AI186" s="252">
        <f t="shared" si="60"/>
        <v>0.20512820512820512</v>
      </c>
      <c r="AJ186" s="252">
        <f t="shared" si="61"/>
        <v>19.214285714285715</v>
      </c>
      <c r="AK186" s="252">
        <f t="shared" si="63"/>
        <v>19.524862833896432</v>
      </c>
      <c r="AL186" s="262"/>
      <c r="AM186" s="251">
        <f t="shared" si="66"/>
        <v>19.524862833896432</v>
      </c>
      <c r="AN186" s="251">
        <f t="shared" si="67"/>
        <v>0</v>
      </c>
      <c r="AO186" s="251">
        <f t="shared" si="68"/>
        <v>0</v>
      </c>
      <c r="AP186" s="147"/>
      <c r="AQ186" s="147"/>
      <c r="AR186" s="147"/>
      <c r="AS186" s="147"/>
      <c r="AT186" s="147"/>
      <c r="AU186" s="147"/>
      <c r="AV186" s="147"/>
      <c r="AW186" s="147"/>
      <c r="AX186" s="147"/>
      <c r="AY186" s="147"/>
      <c r="AZ186" s="1"/>
      <c r="BD186" s="1"/>
      <c r="BE186" s="4"/>
      <c r="BF186" s="4"/>
      <c r="BG186" s="4"/>
      <c r="BH186" s="1"/>
      <c r="BI186" s="1"/>
      <c r="BJ186" s="4"/>
      <c r="BK186" s="4"/>
      <c r="BL186" s="4"/>
      <c r="BM186" s="4"/>
      <c r="BN186" s="4"/>
      <c r="BO186" s="4"/>
      <c r="BP186" s="4"/>
      <c r="BQ186" s="4"/>
      <c r="BR186" s="4"/>
      <c r="BS186" s="4"/>
      <c r="BT186" s="4"/>
      <c r="BU186" s="147"/>
      <c r="BV186" s="4"/>
      <c r="BW186" s="147"/>
      <c r="BX186" s="4"/>
      <c r="BY186" s="147"/>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c r="LE186" s="1"/>
      <c r="LF186" s="1"/>
      <c r="LG186" s="1"/>
      <c r="LH186" s="1"/>
      <c r="LI186" s="1"/>
      <c r="LJ186" s="1"/>
      <c r="LK186" s="1"/>
      <c r="LL186" s="1"/>
      <c r="LM186" s="1"/>
      <c r="LN186" s="1"/>
      <c r="LO186" s="1"/>
      <c r="LP186" s="1"/>
      <c r="LQ186" s="1"/>
      <c r="LR186" s="1"/>
      <c r="LS186" s="1"/>
      <c r="LT186" s="1"/>
      <c r="LU186" s="1"/>
      <c r="LV186" s="1"/>
      <c r="LW186" s="1"/>
      <c r="LX186" s="1"/>
      <c r="LY186" s="1"/>
      <c r="LZ186" s="1"/>
      <c r="MA186" s="1"/>
      <c r="MB186" s="1"/>
      <c r="MC186" s="1"/>
      <c r="MD186" s="1"/>
      <c r="ME186" s="1"/>
      <c r="MF186" s="1"/>
      <c r="MG186" s="1"/>
      <c r="MH186" s="1"/>
      <c r="MI186" s="1"/>
      <c r="MJ186" s="1"/>
      <c r="MK186" s="1"/>
      <c r="ML186" s="1"/>
      <c r="MM186" s="1"/>
      <c r="MN186" s="1"/>
      <c r="MO186" s="1"/>
      <c r="MP186" s="1"/>
      <c r="MQ186" s="1"/>
      <c r="MR186" s="1"/>
      <c r="MS186" s="1"/>
      <c r="MT186" s="1"/>
      <c r="MU186" s="1"/>
      <c r="MV186" s="1"/>
      <c r="MW186" s="1"/>
      <c r="MX186" s="1"/>
      <c r="MY186" s="1"/>
      <c r="MZ186" s="1"/>
      <c r="NA186" s="1"/>
      <c r="NB186" s="1"/>
      <c r="NC186" s="1"/>
      <c r="ND186" s="1"/>
      <c r="NE186" s="1"/>
      <c r="NF186" s="1"/>
      <c r="NG186" s="1"/>
      <c r="NH186" s="1"/>
      <c r="NI186" s="1"/>
      <c r="NJ186" s="1"/>
      <c r="NK186" s="1"/>
      <c r="NL186" s="1"/>
      <c r="NM186" s="1"/>
      <c r="NN186" s="1"/>
      <c r="NO186" s="1"/>
      <c r="NP186" s="1"/>
      <c r="NQ186" s="1"/>
      <c r="NR186" s="1"/>
      <c r="NS186" s="1"/>
      <c r="NT186" s="1"/>
      <c r="NU186" s="1"/>
      <c r="NV186" s="1"/>
      <c r="NW186" s="1"/>
      <c r="NX186" s="1"/>
      <c r="NY186" s="1"/>
      <c r="NZ186" s="1"/>
      <c r="OA186" s="1"/>
      <c r="OB186" s="1"/>
      <c r="OC186" s="1"/>
      <c r="OD186" s="1"/>
      <c r="OE186" s="1"/>
      <c r="OF186" s="1"/>
      <c r="OG186" s="1"/>
      <c r="OH186" s="1"/>
      <c r="OI186" s="1"/>
      <c r="OJ186" s="1"/>
      <c r="OK186" s="1"/>
      <c r="OL186" s="1"/>
      <c r="OM186" s="1"/>
      <c r="ON186" s="1"/>
      <c r="OO186" s="1"/>
      <c r="OP186" s="1"/>
      <c r="OQ186" s="1"/>
      <c r="OR186" s="1"/>
      <c r="OS186" s="1"/>
      <c r="OT186" s="1"/>
      <c r="OU186" s="1"/>
      <c r="OV186" s="1"/>
      <c r="OW186" s="1"/>
      <c r="OX186" s="1"/>
      <c r="OY186" s="1"/>
      <c r="OZ186" s="1"/>
      <c r="PA186" s="1"/>
      <c r="PB186" s="1"/>
      <c r="PC186" s="1"/>
      <c r="PD186" s="1"/>
      <c r="PE186" s="1"/>
      <c r="PF186" s="1"/>
      <c r="PG186" s="1"/>
      <c r="PH186" s="1"/>
      <c r="PI186" s="1"/>
      <c r="PJ186" s="1"/>
      <c r="PK186" s="1"/>
      <c r="PL186" s="1"/>
      <c r="PM186" s="1"/>
      <c r="PN186" s="1"/>
      <c r="PO186" s="1"/>
      <c r="PP186" s="1"/>
      <c r="PQ186" s="1"/>
      <c r="PR186" s="1"/>
      <c r="PS186" s="1"/>
      <c r="PT186" s="1"/>
      <c r="PU186" s="1"/>
      <c r="PV186" s="1"/>
      <c r="PW186" s="1"/>
      <c r="PX186" s="1"/>
      <c r="PY186" s="1"/>
      <c r="PZ186" s="1"/>
      <c r="QA186" s="1"/>
      <c r="QB186" s="1"/>
      <c r="QC186" s="1"/>
      <c r="QD186" s="1"/>
      <c r="QE186" s="1"/>
      <c r="QF186" s="1"/>
      <c r="QG186" s="1"/>
      <c r="QH186" s="1"/>
      <c r="QI186" s="1"/>
      <c r="QJ186" s="1"/>
      <c r="QK186" s="1"/>
      <c r="QL186" s="1"/>
      <c r="QM186" s="1"/>
      <c r="QN186" s="1"/>
      <c r="QO186" s="1"/>
      <c r="QP186" s="1"/>
      <c r="QQ186" s="1"/>
      <c r="QR186" s="1"/>
      <c r="QS186" s="1"/>
      <c r="QT186" s="1"/>
      <c r="QU186" s="1"/>
      <c r="QV186" s="1"/>
      <c r="QW186" s="1"/>
      <c r="QX186" s="1"/>
      <c r="QY186" s="1"/>
      <c r="QZ186" s="1"/>
      <c r="RA186" s="1"/>
      <c r="RB186" s="1"/>
      <c r="RC186" s="1"/>
      <c r="RD186" s="1"/>
      <c r="RE186" s="1"/>
      <c r="RF186" s="1"/>
      <c r="RG186" s="1"/>
      <c r="RH186" s="1"/>
      <c r="RI186" s="1"/>
      <c r="RJ186" s="1"/>
      <c r="RK186" s="1"/>
      <c r="RL186" s="1"/>
      <c r="RM186" s="1"/>
      <c r="RN186" s="1"/>
      <c r="RO186" s="1"/>
      <c r="RP186" s="1"/>
      <c r="RQ186" s="1"/>
      <c r="RR186" s="1"/>
      <c r="RS186" s="1"/>
      <c r="RT186" s="1"/>
      <c r="RU186" s="1"/>
      <c r="RV186" s="1"/>
      <c r="RW186" s="1"/>
      <c r="RX186" s="1"/>
      <c r="RY186" s="1"/>
      <c r="RZ186" s="1"/>
      <c r="SA186" s="1"/>
      <c r="SB186" s="1"/>
      <c r="SC186" s="1"/>
      <c r="SD186" s="1"/>
      <c r="SE186" s="1"/>
      <c r="SF186" s="1"/>
      <c r="SG186" s="1"/>
      <c r="SH186" s="1"/>
      <c r="SI186" s="1"/>
      <c r="SJ186" s="1"/>
      <c r="SK186" s="1"/>
      <c r="SL186" s="1"/>
      <c r="SM186" s="1"/>
      <c r="SN186" s="1"/>
      <c r="SO186" s="1"/>
      <c r="SP186" s="1"/>
      <c r="SQ186" s="1"/>
      <c r="SR186" s="1"/>
      <c r="SS186" s="1"/>
      <c r="ST186" s="1"/>
      <c r="SU186" s="1"/>
      <c r="SV186" s="1"/>
      <c r="SW186" s="1"/>
      <c r="SX186" s="1"/>
      <c r="SY186" s="1"/>
      <c r="SZ186" s="1"/>
      <c r="TA186" s="1"/>
      <c r="TB186" s="1"/>
      <c r="TC186" s="1"/>
      <c r="TD186" s="1"/>
      <c r="TE186" s="1"/>
      <c r="TF186" s="1"/>
      <c r="TG186" s="1"/>
      <c r="TH186" s="1"/>
      <c r="TI186" s="1"/>
      <c r="TJ186" s="1"/>
      <c r="TK186" s="1"/>
      <c r="TL186" s="1"/>
      <c r="TM186" s="1"/>
      <c r="TN186" s="1"/>
      <c r="TO186" s="1"/>
      <c r="TP186" s="1"/>
      <c r="TQ186" s="1"/>
      <c r="TR186" s="1"/>
      <c r="TS186" s="1"/>
      <c r="TT186" s="1"/>
      <c r="TU186" s="1"/>
      <c r="TV186" s="1"/>
      <c r="TW186" s="1"/>
      <c r="TX186" s="1"/>
      <c r="TY186" s="1"/>
      <c r="TZ186" s="1"/>
      <c r="UA186" s="1"/>
      <c r="UB186" s="1"/>
      <c r="UC186" s="1"/>
      <c r="UD186" s="1"/>
      <c r="UE186" s="1"/>
      <c r="UF186" s="1"/>
      <c r="UG186" s="1"/>
      <c r="UH186" s="1"/>
      <c r="UI186" s="1"/>
      <c r="UJ186" s="1"/>
      <c r="UK186" s="1"/>
      <c r="UL186" s="1"/>
      <c r="UM186" s="1"/>
      <c r="UN186" s="1"/>
      <c r="UO186" s="1"/>
      <c r="UP186" s="1"/>
      <c r="UQ186" s="1"/>
      <c r="UR186" s="1"/>
      <c r="US186" s="1"/>
      <c r="UT186" s="1"/>
      <c r="UU186" s="1"/>
      <c r="UV186" s="1"/>
      <c r="UW186" s="1"/>
      <c r="UX186" s="1"/>
      <c r="UY186" s="1"/>
      <c r="UZ186" s="1"/>
      <c r="VA186" s="1"/>
      <c r="VB186" s="1"/>
      <c r="VC186" s="1"/>
      <c r="VD186" s="1"/>
      <c r="VE186" s="1"/>
      <c r="VF186" s="1"/>
      <c r="VG186" s="1"/>
      <c r="VH186" s="1"/>
      <c r="VI186" s="1"/>
      <c r="VJ186" s="1"/>
      <c r="VK186" s="1"/>
      <c r="VL186" s="1"/>
      <c r="VM186" s="1"/>
      <c r="VN186" s="1"/>
      <c r="VO186" s="1"/>
      <c r="VP186" s="1"/>
      <c r="VQ186" s="1"/>
      <c r="VR186" s="1"/>
      <c r="VS186" s="1"/>
      <c r="VT186" s="1"/>
      <c r="VU186" s="1"/>
      <c r="VV186" s="1"/>
      <c r="VW186" s="1"/>
      <c r="VX186" s="1"/>
      <c r="VY186" s="1"/>
      <c r="VZ186" s="1"/>
      <c r="WA186" s="1"/>
      <c r="WB186" s="1"/>
      <c r="WC186" s="1"/>
      <c r="WD186" s="1"/>
      <c r="WE186" s="1"/>
      <c r="WF186" s="1"/>
      <c r="WG186" s="1"/>
      <c r="WH186" s="1"/>
      <c r="WI186" s="1"/>
      <c r="WJ186" s="1"/>
      <c r="WK186" s="1"/>
      <c r="WL186" s="1"/>
      <c r="WM186" s="1"/>
      <c r="WN186" s="1"/>
      <c r="WO186" s="1"/>
      <c r="WP186" s="1"/>
      <c r="WQ186" s="1"/>
      <c r="WR186" s="1"/>
      <c r="WS186" s="1"/>
      <c r="WT186" s="1"/>
      <c r="WU186" s="1"/>
      <c r="WV186" s="1"/>
      <c r="WW186" s="1"/>
      <c r="WX186" s="1"/>
      <c r="WY186" s="1"/>
      <c r="WZ186" s="1"/>
      <c r="XA186" s="1"/>
      <c r="XB186" s="1"/>
      <c r="XC186" s="1"/>
      <c r="XD186" s="1"/>
      <c r="XE186" s="1"/>
      <c r="XF186" s="1"/>
      <c r="XG186" s="1"/>
      <c r="XH186" s="1"/>
      <c r="XI186" s="1"/>
      <c r="XJ186" s="1"/>
      <c r="XK186" s="1"/>
      <c r="XL186" s="1"/>
      <c r="XM186" s="1"/>
      <c r="XN186" s="1"/>
      <c r="XO186" s="1"/>
      <c r="XP186" s="1"/>
      <c r="XQ186" s="1"/>
      <c r="XR186" s="1"/>
      <c r="XS186" s="1"/>
      <c r="XT186" s="1"/>
      <c r="XU186" s="1"/>
      <c r="XV186" s="1"/>
      <c r="XW186" s="1"/>
      <c r="XX186" s="1"/>
      <c r="XY186" s="1"/>
      <c r="XZ186" s="1"/>
      <c r="YA186" s="1"/>
      <c r="YB186" s="1"/>
      <c r="YC186" s="1"/>
      <c r="YD186" s="1"/>
      <c r="YE186" s="1"/>
      <c r="YF186" s="1"/>
      <c r="YG186" s="1"/>
      <c r="YH186" s="1"/>
      <c r="YI186" s="1"/>
      <c r="YJ186" s="1"/>
      <c r="YK186" s="1"/>
      <c r="YL186" s="1"/>
      <c r="YM186" s="1"/>
      <c r="YN186" s="1"/>
      <c r="YO186" s="1"/>
      <c r="YP186" s="1"/>
      <c r="YQ186" s="1"/>
      <c r="YR186" s="1"/>
      <c r="YS186" s="1"/>
      <c r="YT186" s="1"/>
      <c r="YU186" s="1"/>
      <c r="YV186" s="1"/>
      <c r="YW186" s="1"/>
      <c r="YX186" s="1"/>
      <c r="YY186" s="1"/>
      <c r="YZ186" s="1"/>
      <c r="ZA186" s="1"/>
      <c r="ZB186" s="1"/>
      <c r="ZC186" s="1"/>
      <c r="ZD186" s="1"/>
      <c r="ZE186" s="1"/>
      <c r="ZF186" s="1"/>
      <c r="ZG186" s="1"/>
      <c r="ZH186" s="1"/>
      <c r="ZI186" s="1"/>
      <c r="ZJ186" s="1"/>
      <c r="ZK186" s="1"/>
      <c r="ZL186" s="1"/>
      <c r="ZM186" s="1"/>
      <c r="ZN186" s="1"/>
      <c r="ZO186" s="1"/>
      <c r="ZP186" s="1"/>
      <c r="ZQ186" s="1"/>
      <c r="ZR186" s="1"/>
      <c r="ZS186" s="1"/>
      <c r="ZT186" s="1"/>
      <c r="ZU186" s="1"/>
      <c r="ZV186" s="1"/>
      <c r="ZW186" s="1"/>
      <c r="ZX186" s="1"/>
      <c r="ZY186" s="1"/>
      <c r="ZZ186" s="1"/>
      <c r="AAA186" s="1"/>
      <c r="AAB186" s="1"/>
      <c r="AAC186" s="1"/>
      <c r="AAD186" s="1"/>
      <c r="AAE186" s="1"/>
      <c r="AAF186" s="1"/>
      <c r="AAG186" s="1"/>
      <c r="AAH186" s="1"/>
      <c r="AAI186" s="1"/>
      <c r="AAJ186" s="1"/>
      <c r="AAK186" s="1"/>
      <c r="AAL186" s="1"/>
      <c r="AAM186" s="1"/>
      <c r="AAN186" s="1"/>
      <c r="AAO186" s="1"/>
      <c r="AAP186" s="1"/>
      <c r="AAQ186" s="1"/>
      <c r="AAR186" s="1"/>
      <c r="AAS186" s="1"/>
      <c r="AAT186" s="1"/>
      <c r="AAU186" s="1"/>
      <c r="AAV186" s="1"/>
      <c r="AAW186" s="1"/>
      <c r="AAX186" s="1"/>
      <c r="AAY186" s="1"/>
      <c r="AAZ186" s="1"/>
      <c r="ABA186" s="1"/>
      <c r="ABB186" s="1"/>
      <c r="ABC186" s="1"/>
      <c r="ABD186" s="1"/>
      <c r="ABE186" s="1"/>
      <c r="ABF186" s="1"/>
      <c r="ABG186" s="1"/>
      <c r="ABH186" s="1"/>
      <c r="ABI186" s="1"/>
      <c r="ABJ186" s="1"/>
      <c r="ABK186" s="1"/>
      <c r="ABL186" s="1"/>
      <c r="ABM186" s="1"/>
      <c r="ABN186" s="1"/>
      <c r="ABO186" s="1"/>
      <c r="ABP186" s="1"/>
      <c r="ABQ186" s="1"/>
      <c r="ABR186" s="1"/>
      <c r="ABS186" s="1"/>
      <c r="ABT186" s="1"/>
      <c r="ABU186" s="1"/>
      <c r="ABV186" s="1"/>
      <c r="ABW186" s="1"/>
      <c r="ABX186" s="1"/>
      <c r="ABY186" s="1"/>
      <c r="ABZ186" s="1"/>
      <c r="ACA186" s="1"/>
      <c r="ACB186" s="1"/>
      <c r="ACC186" s="1"/>
      <c r="ACD186" s="1"/>
      <c r="ACE186" s="1"/>
      <c r="ACF186" s="1"/>
      <c r="ACG186" s="1"/>
      <c r="ACH186" s="1"/>
      <c r="ACI186" s="1"/>
      <c r="ACJ186" s="1"/>
      <c r="ACK186" s="1"/>
      <c r="ACL186" s="1"/>
      <c r="ACM186" s="1"/>
      <c r="ACN186" s="1"/>
      <c r="ACO186" s="1"/>
      <c r="ACP186" s="1"/>
      <c r="ACQ186" s="1"/>
      <c r="ACR186" s="1"/>
      <c r="ACS186" s="1"/>
      <c r="ACT186" s="1"/>
      <c r="ACU186" s="1"/>
      <c r="ACV186" s="1"/>
      <c r="ACW186" s="1"/>
      <c r="ACX186" s="1"/>
      <c r="ACY186" s="1"/>
      <c r="ACZ186" s="1"/>
      <c r="ADA186" s="1"/>
      <c r="ADB186" s="1"/>
      <c r="ADC186" s="1"/>
      <c r="ADD186" s="1"/>
      <c r="ADE186" s="1"/>
      <c r="ADF186" s="1"/>
      <c r="ADG186" s="1"/>
      <c r="ADH186" s="1"/>
      <c r="ADI186" s="1"/>
      <c r="ADJ186" s="1"/>
      <c r="ADK186" s="1"/>
      <c r="ADL186" s="1"/>
      <c r="ADM186" s="1"/>
      <c r="ADN186" s="1"/>
      <c r="ADO186" s="1"/>
      <c r="ADP186" s="1"/>
      <c r="ADQ186" s="1"/>
      <c r="ADR186" s="1"/>
      <c r="ADS186" s="1"/>
      <c r="ADT186" s="1"/>
      <c r="ADU186" s="1"/>
      <c r="ADV186" s="1"/>
      <c r="ADW186" s="1"/>
      <c r="ADX186" s="1"/>
      <c r="ADY186" s="1"/>
      <c r="ADZ186" s="1"/>
      <c r="AEA186" s="1"/>
      <c r="AEB186" s="1"/>
      <c r="AEC186" s="1"/>
      <c r="AED186" s="1"/>
      <c r="AEE186" s="1"/>
      <c r="AEF186" s="1"/>
      <c r="AEG186" s="1"/>
      <c r="AEH186" s="1"/>
      <c r="AEI186" s="1"/>
      <c r="AEJ186" s="1"/>
      <c r="AEK186" s="1"/>
    </row>
    <row r="187" spans="1:817" s="15" customFormat="1" ht="26.1" customHeight="1" x14ac:dyDescent="0.25">
      <c r="A187" s="629"/>
      <c r="B187" s="182">
        <v>1</v>
      </c>
      <c r="C187" s="595">
        <f t="shared" si="64"/>
        <v>19.524862833896432</v>
      </c>
      <c r="D187" s="19">
        <v>1</v>
      </c>
      <c r="E187" s="253" t="s">
        <v>341</v>
      </c>
      <c r="F187" s="254" t="s">
        <v>130</v>
      </c>
      <c r="G187" s="19" t="s">
        <v>44</v>
      </c>
      <c r="H187" s="19" t="s">
        <v>254</v>
      </c>
      <c r="I187" s="19">
        <v>29.5</v>
      </c>
      <c r="J187" s="255">
        <v>300000</v>
      </c>
      <c r="K187" s="19">
        <v>1</v>
      </c>
      <c r="L187" s="19" t="s">
        <v>27</v>
      </c>
      <c r="M187" s="19" t="s">
        <v>28</v>
      </c>
      <c r="N187" s="19">
        <v>117</v>
      </c>
      <c r="O187" s="19">
        <v>1985</v>
      </c>
      <c r="P187" s="275">
        <v>31247</v>
      </c>
      <c r="Q187" s="255">
        <v>200000</v>
      </c>
      <c r="R187" s="258">
        <v>8</v>
      </c>
      <c r="S187" s="259">
        <v>269</v>
      </c>
      <c r="T187" s="228" t="s">
        <v>187</v>
      </c>
      <c r="U187" s="260" t="s">
        <v>342</v>
      </c>
      <c r="V187" s="33"/>
      <c r="W187" s="18" t="s">
        <v>128</v>
      </c>
      <c r="X187" s="249" t="str">
        <f t="shared" si="62"/>
        <v>Coal</v>
      </c>
      <c r="Y187" s="19"/>
      <c r="Z187" s="19"/>
      <c r="AA187" s="19"/>
      <c r="AB187" s="19"/>
      <c r="AC187" s="19"/>
      <c r="AD187" s="19"/>
      <c r="AE187" s="19"/>
      <c r="AF187" s="1"/>
      <c r="AG187" s="1"/>
      <c r="AH187" s="252">
        <f t="shared" si="65"/>
        <v>0</v>
      </c>
      <c r="AI187" s="252">
        <f t="shared" si="60"/>
        <v>0</v>
      </c>
      <c r="AJ187" s="252">
        <f t="shared" si="61"/>
        <v>0</v>
      </c>
      <c r="AK187" s="252">
        <f t="shared" si="63"/>
        <v>0</v>
      </c>
      <c r="AL187" s="262"/>
      <c r="AM187" s="251">
        <f t="shared" si="66"/>
        <v>0</v>
      </c>
      <c r="AN187" s="251">
        <f t="shared" si="67"/>
        <v>0</v>
      </c>
      <c r="AO187" s="251">
        <f t="shared" si="68"/>
        <v>0</v>
      </c>
      <c r="AP187" s="147"/>
      <c r="AQ187" s="147"/>
      <c r="AR187" s="147"/>
      <c r="AS187" s="147"/>
      <c r="AT187" s="147"/>
      <c r="AU187" s="147"/>
      <c r="AV187" s="147"/>
      <c r="AW187" s="147"/>
      <c r="AX187" s="147"/>
      <c r="AY187" s="147"/>
      <c r="AZ187" s="1"/>
      <c r="BD187" s="1"/>
      <c r="BE187" s="4"/>
      <c r="BF187" s="4"/>
      <c r="BG187" s="4"/>
      <c r="BH187" s="1"/>
      <c r="BI187" s="1"/>
      <c r="BJ187" s="4"/>
      <c r="BK187" s="4"/>
      <c r="BL187" s="4"/>
      <c r="BM187" s="4"/>
      <c r="BN187" s="4"/>
      <c r="BO187" s="4"/>
      <c r="BP187" s="4"/>
      <c r="BQ187" s="4"/>
      <c r="BR187" s="4"/>
      <c r="BS187" s="4"/>
      <c r="BT187" s="4"/>
      <c r="BU187" s="147"/>
      <c r="BV187" s="4"/>
      <c r="BW187" s="147"/>
      <c r="BX187" s="4"/>
      <c r="BY187" s="147"/>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c r="JL187" s="1"/>
      <c r="JM187" s="1"/>
      <c r="JN187" s="1"/>
      <c r="JO187" s="1"/>
      <c r="JP187" s="1"/>
      <c r="JQ187" s="1"/>
      <c r="JR187" s="1"/>
      <c r="JS187" s="1"/>
      <c r="JT187" s="1"/>
      <c r="JU187" s="1"/>
      <c r="JV187" s="1"/>
      <c r="JW187" s="1"/>
      <c r="JX187" s="1"/>
      <c r="JY187" s="1"/>
      <c r="JZ187" s="1"/>
      <c r="KA187" s="1"/>
      <c r="KB187" s="1"/>
      <c r="KC187" s="1"/>
      <c r="KD187" s="1"/>
      <c r="KE187" s="1"/>
      <c r="KF187" s="1"/>
      <c r="KG187" s="1"/>
      <c r="KH187" s="1"/>
      <c r="KI187" s="1"/>
      <c r="KJ187" s="1"/>
      <c r="KK187" s="1"/>
      <c r="KL187" s="1"/>
      <c r="KM187" s="1"/>
      <c r="KN187" s="1"/>
      <c r="KO187" s="1"/>
      <c r="KP187" s="1"/>
      <c r="KQ187" s="1"/>
      <c r="KR187" s="1"/>
      <c r="KS187" s="1"/>
      <c r="KT187" s="1"/>
      <c r="KU187" s="1"/>
      <c r="KV187" s="1"/>
      <c r="KW187" s="1"/>
      <c r="KX187" s="1"/>
      <c r="KY187" s="1"/>
      <c r="KZ187" s="1"/>
      <c r="LA187" s="1"/>
      <c r="LB187" s="1"/>
      <c r="LC187" s="1"/>
      <c r="LD187" s="1"/>
      <c r="LE187" s="1"/>
      <c r="LF187" s="1"/>
      <c r="LG187" s="1"/>
      <c r="LH187" s="1"/>
      <c r="LI187" s="1"/>
      <c r="LJ187" s="1"/>
      <c r="LK187" s="1"/>
      <c r="LL187" s="1"/>
      <c r="LM187" s="1"/>
      <c r="LN187" s="1"/>
      <c r="LO187" s="1"/>
      <c r="LP187" s="1"/>
      <c r="LQ187" s="1"/>
      <c r="LR187" s="1"/>
      <c r="LS187" s="1"/>
      <c r="LT187" s="1"/>
      <c r="LU187" s="1"/>
      <c r="LV187" s="1"/>
      <c r="LW187" s="1"/>
      <c r="LX187" s="1"/>
      <c r="LY187" s="1"/>
      <c r="LZ187" s="1"/>
      <c r="MA187" s="1"/>
      <c r="MB187" s="1"/>
      <c r="MC187" s="1"/>
      <c r="MD187" s="1"/>
      <c r="ME187" s="1"/>
      <c r="MF187" s="1"/>
      <c r="MG187" s="1"/>
      <c r="MH187" s="1"/>
      <c r="MI187" s="1"/>
      <c r="MJ187" s="1"/>
      <c r="MK187" s="1"/>
      <c r="ML187" s="1"/>
      <c r="MM187" s="1"/>
      <c r="MN187" s="1"/>
      <c r="MO187" s="1"/>
      <c r="MP187" s="1"/>
      <c r="MQ187" s="1"/>
      <c r="MR187" s="1"/>
      <c r="MS187" s="1"/>
      <c r="MT187" s="1"/>
      <c r="MU187" s="1"/>
      <c r="MV187" s="1"/>
      <c r="MW187" s="1"/>
      <c r="MX187" s="1"/>
      <c r="MY187" s="1"/>
      <c r="MZ187" s="1"/>
      <c r="NA187" s="1"/>
      <c r="NB187" s="1"/>
      <c r="NC187" s="1"/>
      <c r="ND187" s="1"/>
      <c r="NE187" s="1"/>
      <c r="NF187" s="1"/>
      <c r="NG187" s="1"/>
      <c r="NH187" s="1"/>
      <c r="NI187" s="1"/>
      <c r="NJ187" s="1"/>
      <c r="NK187" s="1"/>
      <c r="NL187" s="1"/>
      <c r="NM187" s="1"/>
      <c r="NN187" s="1"/>
      <c r="NO187" s="1"/>
      <c r="NP187" s="1"/>
      <c r="NQ187" s="1"/>
      <c r="NR187" s="1"/>
      <c r="NS187" s="1"/>
      <c r="NT187" s="1"/>
      <c r="NU187" s="1"/>
      <c r="NV187" s="1"/>
      <c r="NW187" s="1"/>
      <c r="NX187" s="1"/>
      <c r="NY187" s="1"/>
      <c r="NZ187" s="1"/>
      <c r="OA187" s="1"/>
      <c r="OB187" s="1"/>
      <c r="OC187" s="1"/>
      <c r="OD187" s="1"/>
      <c r="OE187" s="1"/>
      <c r="OF187" s="1"/>
      <c r="OG187" s="1"/>
      <c r="OH187" s="1"/>
      <c r="OI187" s="1"/>
      <c r="OJ187" s="1"/>
      <c r="OK187" s="1"/>
      <c r="OL187" s="1"/>
      <c r="OM187" s="1"/>
      <c r="ON187" s="1"/>
      <c r="OO187" s="1"/>
      <c r="OP187" s="1"/>
      <c r="OQ187" s="1"/>
      <c r="OR187" s="1"/>
      <c r="OS187" s="1"/>
      <c r="OT187" s="1"/>
      <c r="OU187" s="1"/>
      <c r="OV187" s="1"/>
      <c r="OW187" s="1"/>
      <c r="OX187" s="1"/>
      <c r="OY187" s="1"/>
      <c r="OZ187" s="1"/>
      <c r="PA187" s="1"/>
      <c r="PB187" s="1"/>
      <c r="PC187" s="1"/>
      <c r="PD187" s="1"/>
      <c r="PE187" s="1"/>
      <c r="PF187" s="1"/>
      <c r="PG187" s="1"/>
      <c r="PH187" s="1"/>
      <c r="PI187" s="1"/>
      <c r="PJ187" s="1"/>
      <c r="PK187" s="1"/>
      <c r="PL187" s="1"/>
      <c r="PM187" s="1"/>
      <c r="PN187" s="1"/>
      <c r="PO187" s="1"/>
      <c r="PP187" s="1"/>
      <c r="PQ187" s="1"/>
      <c r="PR187" s="1"/>
      <c r="PS187" s="1"/>
      <c r="PT187" s="1"/>
      <c r="PU187" s="1"/>
      <c r="PV187" s="1"/>
      <c r="PW187" s="1"/>
      <c r="PX187" s="1"/>
      <c r="PY187" s="1"/>
      <c r="PZ187" s="1"/>
      <c r="QA187" s="1"/>
      <c r="QB187" s="1"/>
      <c r="QC187" s="1"/>
      <c r="QD187" s="1"/>
      <c r="QE187" s="1"/>
      <c r="QF187" s="1"/>
      <c r="QG187" s="1"/>
      <c r="QH187" s="1"/>
      <c r="QI187" s="1"/>
      <c r="QJ187" s="1"/>
      <c r="QK187" s="1"/>
      <c r="QL187" s="1"/>
      <c r="QM187" s="1"/>
      <c r="QN187" s="1"/>
      <c r="QO187" s="1"/>
      <c r="QP187" s="1"/>
      <c r="QQ187" s="1"/>
      <c r="QR187" s="1"/>
      <c r="QS187" s="1"/>
      <c r="QT187" s="1"/>
      <c r="QU187" s="1"/>
      <c r="QV187" s="1"/>
      <c r="QW187" s="1"/>
      <c r="QX187" s="1"/>
      <c r="QY187" s="1"/>
      <c r="QZ187" s="1"/>
      <c r="RA187" s="1"/>
      <c r="RB187" s="1"/>
      <c r="RC187" s="1"/>
      <c r="RD187" s="1"/>
      <c r="RE187" s="1"/>
      <c r="RF187" s="1"/>
      <c r="RG187" s="1"/>
      <c r="RH187" s="1"/>
      <c r="RI187" s="1"/>
      <c r="RJ187" s="1"/>
      <c r="RK187" s="1"/>
      <c r="RL187" s="1"/>
      <c r="RM187" s="1"/>
      <c r="RN187" s="1"/>
      <c r="RO187" s="1"/>
      <c r="RP187" s="1"/>
      <c r="RQ187" s="1"/>
      <c r="RR187" s="1"/>
      <c r="RS187" s="1"/>
      <c r="RT187" s="1"/>
      <c r="RU187" s="1"/>
      <c r="RV187" s="1"/>
      <c r="RW187" s="1"/>
      <c r="RX187" s="1"/>
      <c r="RY187" s="1"/>
      <c r="RZ187" s="1"/>
      <c r="SA187" s="1"/>
      <c r="SB187" s="1"/>
      <c r="SC187" s="1"/>
      <c r="SD187" s="1"/>
      <c r="SE187" s="1"/>
      <c r="SF187" s="1"/>
      <c r="SG187" s="1"/>
      <c r="SH187" s="1"/>
      <c r="SI187" s="1"/>
      <c r="SJ187" s="1"/>
      <c r="SK187" s="1"/>
      <c r="SL187" s="1"/>
      <c r="SM187" s="1"/>
      <c r="SN187" s="1"/>
      <c r="SO187" s="1"/>
      <c r="SP187" s="1"/>
      <c r="SQ187" s="1"/>
      <c r="SR187" s="1"/>
      <c r="SS187" s="1"/>
      <c r="ST187" s="1"/>
      <c r="SU187" s="1"/>
      <c r="SV187" s="1"/>
      <c r="SW187" s="1"/>
      <c r="SX187" s="1"/>
      <c r="SY187" s="1"/>
      <c r="SZ187" s="1"/>
      <c r="TA187" s="1"/>
      <c r="TB187" s="1"/>
      <c r="TC187" s="1"/>
      <c r="TD187" s="1"/>
      <c r="TE187" s="1"/>
      <c r="TF187" s="1"/>
      <c r="TG187" s="1"/>
      <c r="TH187" s="1"/>
      <c r="TI187" s="1"/>
      <c r="TJ187" s="1"/>
      <c r="TK187" s="1"/>
      <c r="TL187" s="1"/>
      <c r="TM187" s="1"/>
      <c r="TN187" s="1"/>
      <c r="TO187" s="1"/>
      <c r="TP187" s="1"/>
      <c r="TQ187" s="1"/>
      <c r="TR187" s="1"/>
      <c r="TS187" s="1"/>
      <c r="TT187" s="1"/>
      <c r="TU187" s="1"/>
      <c r="TV187" s="1"/>
      <c r="TW187" s="1"/>
      <c r="TX187" s="1"/>
      <c r="TY187" s="1"/>
      <c r="TZ187" s="1"/>
      <c r="UA187" s="1"/>
      <c r="UB187" s="1"/>
      <c r="UC187" s="1"/>
      <c r="UD187" s="1"/>
      <c r="UE187" s="1"/>
      <c r="UF187" s="1"/>
      <c r="UG187" s="1"/>
      <c r="UH187" s="1"/>
      <c r="UI187" s="1"/>
      <c r="UJ187" s="1"/>
      <c r="UK187" s="1"/>
      <c r="UL187" s="1"/>
      <c r="UM187" s="1"/>
      <c r="UN187" s="1"/>
      <c r="UO187" s="1"/>
      <c r="UP187" s="1"/>
      <c r="UQ187" s="1"/>
      <c r="UR187" s="1"/>
      <c r="US187" s="1"/>
      <c r="UT187" s="1"/>
      <c r="UU187" s="1"/>
      <c r="UV187" s="1"/>
      <c r="UW187" s="1"/>
      <c r="UX187" s="1"/>
      <c r="UY187" s="1"/>
      <c r="UZ187" s="1"/>
      <c r="VA187" s="1"/>
      <c r="VB187" s="1"/>
      <c r="VC187" s="1"/>
      <c r="VD187" s="1"/>
      <c r="VE187" s="1"/>
      <c r="VF187" s="1"/>
      <c r="VG187" s="1"/>
      <c r="VH187" s="1"/>
      <c r="VI187" s="1"/>
      <c r="VJ187" s="1"/>
      <c r="VK187" s="1"/>
      <c r="VL187" s="1"/>
      <c r="VM187" s="1"/>
      <c r="VN187" s="1"/>
      <c r="VO187" s="1"/>
      <c r="VP187" s="1"/>
      <c r="VQ187" s="1"/>
      <c r="VR187" s="1"/>
      <c r="VS187" s="1"/>
      <c r="VT187" s="1"/>
      <c r="VU187" s="1"/>
      <c r="VV187" s="1"/>
      <c r="VW187" s="1"/>
      <c r="VX187" s="1"/>
      <c r="VY187" s="1"/>
      <c r="VZ187" s="1"/>
      <c r="WA187" s="1"/>
      <c r="WB187" s="1"/>
      <c r="WC187" s="1"/>
      <c r="WD187" s="1"/>
      <c r="WE187" s="1"/>
      <c r="WF187" s="1"/>
      <c r="WG187" s="1"/>
      <c r="WH187" s="1"/>
      <c r="WI187" s="1"/>
      <c r="WJ187" s="1"/>
      <c r="WK187" s="1"/>
      <c r="WL187" s="1"/>
      <c r="WM187" s="1"/>
      <c r="WN187" s="1"/>
      <c r="WO187" s="1"/>
      <c r="WP187" s="1"/>
      <c r="WQ187" s="1"/>
      <c r="WR187" s="1"/>
      <c r="WS187" s="1"/>
      <c r="WT187" s="1"/>
      <c r="WU187" s="1"/>
      <c r="WV187" s="1"/>
      <c r="WW187" s="1"/>
      <c r="WX187" s="1"/>
      <c r="WY187" s="1"/>
      <c r="WZ187" s="1"/>
      <c r="XA187" s="1"/>
      <c r="XB187" s="1"/>
      <c r="XC187" s="1"/>
      <c r="XD187" s="1"/>
      <c r="XE187" s="1"/>
      <c r="XF187" s="1"/>
      <c r="XG187" s="1"/>
      <c r="XH187" s="1"/>
      <c r="XI187" s="1"/>
      <c r="XJ187" s="1"/>
      <c r="XK187" s="1"/>
      <c r="XL187" s="1"/>
      <c r="XM187" s="1"/>
      <c r="XN187" s="1"/>
      <c r="XO187" s="1"/>
      <c r="XP187" s="1"/>
      <c r="XQ187" s="1"/>
      <c r="XR187" s="1"/>
      <c r="XS187" s="1"/>
      <c r="XT187" s="1"/>
      <c r="XU187" s="1"/>
      <c r="XV187" s="1"/>
      <c r="XW187" s="1"/>
      <c r="XX187" s="1"/>
      <c r="XY187" s="1"/>
      <c r="XZ187" s="1"/>
      <c r="YA187" s="1"/>
      <c r="YB187" s="1"/>
      <c r="YC187" s="1"/>
      <c r="YD187" s="1"/>
      <c r="YE187" s="1"/>
      <c r="YF187" s="1"/>
      <c r="YG187" s="1"/>
      <c r="YH187" s="1"/>
      <c r="YI187" s="1"/>
      <c r="YJ187" s="1"/>
      <c r="YK187" s="1"/>
      <c r="YL187" s="1"/>
      <c r="YM187" s="1"/>
      <c r="YN187" s="1"/>
      <c r="YO187" s="1"/>
      <c r="YP187" s="1"/>
      <c r="YQ187" s="1"/>
      <c r="YR187" s="1"/>
      <c r="YS187" s="1"/>
      <c r="YT187" s="1"/>
      <c r="YU187" s="1"/>
      <c r="YV187" s="1"/>
      <c r="YW187" s="1"/>
      <c r="YX187" s="1"/>
      <c r="YY187" s="1"/>
      <c r="YZ187" s="1"/>
      <c r="ZA187" s="1"/>
      <c r="ZB187" s="1"/>
      <c r="ZC187" s="1"/>
      <c r="ZD187" s="1"/>
      <c r="ZE187" s="1"/>
      <c r="ZF187" s="1"/>
      <c r="ZG187" s="1"/>
      <c r="ZH187" s="1"/>
      <c r="ZI187" s="1"/>
      <c r="ZJ187" s="1"/>
      <c r="ZK187" s="1"/>
      <c r="ZL187" s="1"/>
      <c r="ZM187" s="1"/>
      <c r="ZN187" s="1"/>
      <c r="ZO187" s="1"/>
      <c r="ZP187" s="1"/>
      <c r="ZQ187" s="1"/>
      <c r="ZR187" s="1"/>
      <c r="ZS187" s="1"/>
      <c r="ZT187" s="1"/>
      <c r="ZU187" s="1"/>
      <c r="ZV187" s="1"/>
      <c r="ZW187" s="1"/>
      <c r="ZX187" s="1"/>
      <c r="ZY187" s="1"/>
      <c r="ZZ187" s="1"/>
      <c r="AAA187" s="1"/>
      <c r="AAB187" s="1"/>
      <c r="AAC187" s="1"/>
      <c r="AAD187" s="1"/>
      <c r="AAE187" s="1"/>
      <c r="AAF187" s="1"/>
      <c r="AAG187" s="1"/>
      <c r="AAH187" s="1"/>
      <c r="AAI187" s="1"/>
      <c r="AAJ187" s="1"/>
      <c r="AAK187" s="1"/>
      <c r="AAL187" s="1"/>
      <c r="AAM187" s="1"/>
      <c r="AAN187" s="1"/>
      <c r="AAO187" s="1"/>
      <c r="AAP187" s="1"/>
      <c r="AAQ187" s="1"/>
      <c r="AAR187" s="1"/>
      <c r="AAS187" s="1"/>
      <c r="AAT187" s="1"/>
      <c r="AAU187" s="1"/>
      <c r="AAV187" s="1"/>
      <c r="AAW187" s="1"/>
      <c r="AAX187" s="1"/>
      <c r="AAY187" s="1"/>
      <c r="AAZ187" s="1"/>
      <c r="ABA187" s="1"/>
      <c r="ABB187" s="1"/>
      <c r="ABC187" s="1"/>
      <c r="ABD187" s="1"/>
      <c r="ABE187" s="1"/>
      <c r="ABF187" s="1"/>
      <c r="ABG187" s="1"/>
      <c r="ABH187" s="1"/>
      <c r="ABI187" s="1"/>
      <c r="ABJ187" s="1"/>
      <c r="ABK187" s="1"/>
      <c r="ABL187" s="1"/>
      <c r="ABM187" s="1"/>
      <c r="ABN187" s="1"/>
      <c r="ABO187" s="1"/>
      <c r="ABP187" s="1"/>
      <c r="ABQ187" s="1"/>
      <c r="ABR187" s="1"/>
      <c r="ABS187" s="1"/>
      <c r="ABT187" s="1"/>
      <c r="ABU187" s="1"/>
      <c r="ABV187" s="1"/>
      <c r="ABW187" s="1"/>
      <c r="ABX187" s="1"/>
      <c r="ABY187" s="1"/>
      <c r="ABZ187" s="1"/>
      <c r="ACA187" s="1"/>
      <c r="ACB187" s="1"/>
      <c r="ACC187" s="1"/>
      <c r="ACD187" s="1"/>
      <c r="ACE187" s="1"/>
      <c r="ACF187" s="1"/>
      <c r="ACG187" s="1"/>
      <c r="ACH187" s="1"/>
      <c r="ACI187" s="1"/>
      <c r="ACJ187" s="1"/>
      <c r="ACK187" s="1"/>
      <c r="ACL187" s="1"/>
      <c r="ACM187" s="1"/>
      <c r="ACN187" s="1"/>
      <c r="ACO187" s="1"/>
      <c r="ACP187" s="1"/>
      <c r="ACQ187" s="1"/>
      <c r="ACR187" s="1"/>
      <c r="ACS187" s="1"/>
      <c r="ACT187" s="1"/>
      <c r="ACU187" s="1"/>
      <c r="ACV187" s="1"/>
      <c r="ACW187" s="1"/>
      <c r="ACX187" s="1"/>
      <c r="ACY187" s="1"/>
      <c r="ACZ187" s="1"/>
      <c r="ADA187" s="1"/>
      <c r="ADB187" s="1"/>
      <c r="ADC187" s="1"/>
      <c r="ADD187" s="1"/>
      <c r="ADE187" s="1"/>
      <c r="ADF187" s="1"/>
      <c r="ADG187" s="1"/>
      <c r="ADH187" s="1"/>
      <c r="ADI187" s="1"/>
      <c r="ADJ187" s="1"/>
      <c r="ADK187" s="1"/>
      <c r="ADL187" s="1"/>
      <c r="ADM187" s="1"/>
      <c r="ADN187" s="1"/>
      <c r="ADO187" s="1"/>
      <c r="ADP187" s="1"/>
      <c r="ADQ187" s="1"/>
      <c r="ADR187" s="1"/>
      <c r="ADS187" s="1"/>
      <c r="ADT187" s="1"/>
      <c r="ADU187" s="1"/>
      <c r="ADV187" s="1"/>
      <c r="ADW187" s="1"/>
      <c r="ADX187" s="1"/>
      <c r="ADY187" s="1"/>
      <c r="ADZ187" s="1"/>
      <c r="AEA187" s="1"/>
      <c r="AEB187" s="1"/>
      <c r="AEC187" s="1"/>
      <c r="AED187" s="1"/>
      <c r="AEE187" s="1"/>
      <c r="AEF187" s="1"/>
      <c r="AEG187" s="1"/>
      <c r="AEH187" s="1"/>
      <c r="AEI187" s="1"/>
      <c r="AEJ187" s="1"/>
      <c r="AEK187" s="1"/>
    </row>
    <row r="188" spans="1:817" s="15" customFormat="1" ht="26.1" customHeight="1" x14ac:dyDescent="0.25">
      <c r="A188" s="624"/>
      <c r="B188" s="182">
        <v>3</v>
      </c>
      <c r="C188" s="595">
        <f t="shared" si="64"/>
        <v>0</v>
      </c>
      <c r="D188" s="19">
        <v>1</v>
      </c>
      <c r="E188" s="253" t="s">
        <v>343</v>
      </c>
      <c r="F188" s="254" t="s">
        <v>64</v>
      </c>
      <c r="G188" s="19" t="s">
        <v>77</v>
      </c>
      <c r="H188" s="19" t="s">
        <v>45</v>
      </c>
      <c r="I188" s="19">
        <v>79</v>
      </c>
      <c r="J188" s="255">
        <v>1230000</v>
      </c>
      <c r="K188" s="19">
        <v>2</v>
      </c>
      <c r="L188" s="19" t="s">
        <v>27</v>
      </c>
      <c r="M188" s="19" t="s">
        <v>61</v>
      </c>
      <c r="N188" s="19">
        <v>68</v>
      </c>
      <c r="O188" s="19">
        <v>1985</v>
      </c>
      <c r="P188" s="275">
        <v>31245</v>
      </c>
      <c r="Q188" s="255"/>
      <c r="R188" s="258"/>
      <c r="S188" s="259"/>
      <c r="T188" s="228" t="s">
        <v>233</v>
      </c>
      <c r="U188" s="260"/>
      <c r="V188" s="33"/>
      <c r="W188" s="18"/>
      <c r="X188" s="249" t="str">
        <f t="shared" si="62"/>
        <v>Cu</v>
      </c>
      <c r="Y188" s="19"/>
      <c r="Z188" s="19"/>
      <c r="AA188" s="19"/>
      <c r="AB188" s="19"/>
      <c r="AC188" s="19"/>
      <c r="AD188" s="19"/>
      <c r="AE188" s="19"/>
      <c r="AF188" s="1"/>
      <c r="AG188" s="1"/>
      <c r="AH188" s="252">
        <f t="shared" si="65"/>
        <v>0.2636222862062802</v>
      </c>
      <c r="AI188" s="252">
        <f t="shared" si="60"/>
        <v>0.20512820512820512</v>
      </c>
      <c r="AJ188" s="252">
        <f t="shared" si="61"/>
        <v>0</v>
      </c>
      <c r="AK188" s="252">
        <f t="shared" si="63"/>
        <v>0.46875049133448532</v>
      </c>
      <c r="AL188" s="262"/>
      <c r="AM188" s="251">
        <f t="shared" si="66"/>
        <v>0</v>
      </c>
      <c r="AN188" s="251">
        <f t="shared" si="67"/>
        <v>0.46875049133448532</v>
      </c>
      <c r="AO188" s="251">
        <f t="shared" si="68"/>
        <v>0</v>
      </c>
      <c r="AP188" s="147"/>
      <c r="AQ188" s="147"/>
      <c r="AR188" s="147"/>
      <c r="AS188" s="147"/>
      <c r="AT188" s="147"/>
      <c r="AU188" s="147"/>
      <c r="AV188" s="147"/>
      <c r="AW188" s="147"/>
      <c r="AX188" s="147"/>
      <c r="AY188" s="147"/>
      <c r="AZ188" s="1"/>
      <c r="BD188" s="1"/>
      <c r="BE188" s="4"/>
      <c r="BF188" s="4"/>
      <c r="BG188" s="4"/>
      <c r="BH188" s="1"/>
      <c r="BI188" s="1"/>
      <c r="BJ188" s="4"/>
      <c r="BK188" s="4"/>
      <c r="BL188" s="4"/>
      <c r="BM188" s="4"/>
      <c r="BN188" s="4"/>
      <c r="BO188" s="4"/>
      <c r="BP188" s="4"/>
      <c r="BQ188" s="4"/>
      <c r="BR188" s="4"/>
      <c r="BS188" s="4"/>
      <c r="BT188" s="4"/>
      <c r="BU188" s="147"/>
      <c r="BV188" s="4"/>
      <c r="BW188" s="147"/>
      <c r="BX188" s="4"/>
      <c r="BY188" s="147"/>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c r="JL188" s="1"/>
      <c r="JM188" s="1"/>
      <c r="JN188" s="1"/>
      <c r="JO188" s="1"/>
      <c r="JP188" s="1"/>
      <c r="JQ188" s="1"/>
      <c r="JR188" s="1"/>
      <c r="JS188" s="1"/>
      <c r="JT188" s="1"/>
      <c r="JU188" s="1"/>
      <c r="JV188" s="1"/>
      <c r="JW188" s="1"/>
      <c r="JX188" s="1"/>
      <c r="JY188" s="1"/>
      <c r="JZ188" s="1"/>
      <c r="KA188" s="1"/>
      <c r="KB188" s="1"/>
      <c r="KC188" s="1"/>
      <c r="KD188" s="1"/>
      <c r="KE188" s="1"/>
      <c r="KF188" s="1"/>
      <c r="KG188" s="1"/>
      <c r="KH188" s="1"/>
      <c r="KI188" s="1"/>
      <c r="KJ188" s="1"/>
      <c r="KK188" s="1"/>
      <c r="KL188" s="1"/>
      <c r="KM188" s="1"/>
      <c r="KN188" s="1"/>
      <c r="KO188" s="1"/>
      <c r="KP188" s="1"/>
      <c r="KQ188" s="1"/>
      <c r="KR188" s="1"/>
      <c r="KS188" s="1"/>
      <c r="KT188" s="1"/>
      <c r="KU188" s="1"/>
      <c r="KV188" s="1"/>
      <c r="KW188" s="1"/>
      <c r="KX188" s="1"/>
      <c r="KY188" s="1"/>
      <c r="KZ188" s="1"/>
      <c r="LA188" s="1"/>
      <c r="LB188" s="1"/>
      <c r="LC188" s="1"/>
      <c r="LD188" s="1"/>
      <c r="LE188" s="1"/>
      <c r="LF188" s="1"/>
      <c r="LG188" s="1"/>
      <c r="LH188" s="1"/>
      <c r="LI188" s="1"/>
      <c r="LJ188" s="1"/>
      <c r="LK188" s="1"/>
      <c r="LL188" s="1"/>
      <c r="LM188" s="1"/>
      <c r="LN188" s="1"/>
      <c r="LO188" s="1"/>
      <c r="LP188" s="1"/>
      <c r="LQ188" s="1"/>
      <c r="LR188" s="1"/>
      <c r="LS188" s="1"/>
      <c r="LT188" s="1"/>
      <c r="LU188" s="1"/>
      <c r="LV188" s="1"/>
      <c r="LW188" s="1"/>
      <c r="LX188" s="1"/>
      <c r="LY188" s="1"/>
      <c r="LZ188" s="1"/>
      <c r="MA188" s="1"/>
      <c r="MB188" s="1"/>
      <c r="MC188" s="1"/>
      <c r="MD188" s="1"/>
      <c r="ME188" s="1"/>
      <c r="MF188" s="1"/>
      <c r="MG188" s="1"/>
      <c r="MH188" s="1"/>
      <c r="MI188" s="1"/>
      <c r="MJ188" s="1"/>
      <c r="MK188" s="1"/>
      <c r="ML188" s="1"/>
      <c r="MM188" s="1"/>
      <c r="MN188" s="1"/>
      <c r="MO188" s="1"/>
      <c r="MP188" s="1"/>
      <c r="MQ188" s="1"/>
      <c r="MR188" s="1"/>
      <c r="MS188" s="1"/>
      <c r="MT188" s="1"/>
      <c r="MU188" s="1"/>
      <c r="MV188" s="1"/>
      <c r="MW188" s="1"/>
      <c r="MX188" s="1"/>
      <c r="MY188" s="1"/>
      <c r="MZ188" s="1"/>
      <c r="NA188" s="1"/>
      <c r="NB188" s="1"/>
      <c r="NC188" s="1"/>
      <c r="ND188" s="1"/>
      <c r="NE188" s="1"/>
      <c r="NF188" s="1"/>
      <c r="NG188" s="1"/>
      <c r="NH188" s="1"/>
      <c r="NI188" s="1"/>
      <c r="NJ188" s="1"/>
      <c r="NK188" s="1"/>
      <c r="NL188" s="1"/>
      <c r="NM188" s="1"/>
      <c r="NN188" s="1"/>
      <c r="NO188" s="1"/>
      <c r="NP188" s="1"/>
      <c r="NQ188" s="1"/>
      <c r="NR188" s="1"/>
      <c r="NS188" s="1"/>
      <c r="NT188" s="1"/>
      <c r="NU188" s="1"/>
      <c r="NV188" s="1"/>
      <c r="NW188" s="1"/>
      <c r="NX188" s="1"/>
      <c r="NY188" s="1"/>
      <c r="NZ188" s="1"/>
      <c r="OA188" s="1"/>
      <c r="OB188" s="1"/>
      <c r="OC188" s="1"/>
      <c r="OD188" s="1"/>
      <c r="OE188" s="1"/>
      <c r="OF188" s="1"/>
      <c r="OG188" s="1"/>
      <c r="OH188" s="1"/>
      <c r="OI188" s="1"/>
      <c r="OJ188" s="1"/>
      <c r="OK188" s="1"/>
      <c r="OL188" s="1"/>
      <c r="OM188" s="1"/>
      <c r="ON188" s="1"/>
      <c r="OO188" s="1"/>
      <c r="OP188" s="1"/>
      <c r="OQ188" s="1"/>
      <c r="OR188" s="1"/>
      <c r="OS188" s="1"/>
      <c r="OT188" s="1"/>
      <c r="OU188" s="1"/>
      <c r="OV188" s="1"/>
      <c r="OW188" s="1"/>
      <c r="OX188" s="1"/>
      <c r="OY188" s="1"/>
      <c r="OZ188" s="1"/>
      <c r="PA188" s="1"/>
      <c r="PB188" s="1"/>
      <c r="PC188" s="1"/>
      <c r="PD188" s="1"/>
      <c r="PE188" s="1"/>
      <c r="PF188" s="1"/>
      <c r="PG188" s="1"/>
      <c r="PH188" s="1"/>
      <c r="PI188" s="1"/>
      <c r="PJ188" s="1"/>
      <c r="PK188" s="1"/>
      <c r="PL188" s="1"/>
      <c r="PM188" s="1"/>
      <c r="PN188" s="1"/>
      <c r="PO188" s="1"/>
      <c r="PP188" s="1"/>
      <c r="PQ188" s="1"/>
      <c r="PR188" s="1"/>
      <c r="PS188" s="1"/>
      <c r="PT188" s="1"/>
      <c r="PU188" s="1"/>
      <c r="PV188" s="1"/>
      <c r="PW188" s="1"/>
      <c r="PX188" s="1"/>
      <c r="PY188" s="1"/>
      <c r="PZ188" s="1"/>
      <c r="QA188" s="1"/>
      <c r="QB188" s="1"/>
      <c r="QC188" s="1"/>
      <c r="QD188" s="1"/>
      <c r="QE188" s="1"/>
      <c r="QF188" s="1"/>
      <c r="QG188" s="1"/>
      <c r="QH188" s="1"/>
      <c r="QI188" s="1"/>
      <c r="QJ188" s="1"/>
      <c r="QK188" s="1"/>
      <c r="QL188" s="1"/>
      <c r="QM188" s="1"/>
      <c r="QN188" s="1"/>
      <c r="QO188" s="1"/>
      <c r="QP188" s="1"/>
      <c r="QQ188" s="1"/>
      <c r="QR188" s="1"/>
      <c r="QS188" s="1"/>
      <c r="QT188" s="1"/>
      <c r="QU188" s="1"/>
      <c r="QV188" s="1"/>
      <c r="QW188" s="1"/>
      <c r="QX188" s="1"/>
      <c r="QY188" s="1"/>
      <c r="QZ188" s="1"/>
      <c r="RA188" s="1"/>
      <c r="RB188" s="1"/>
      <c r="RC188" s="1"/>
      <c r="RD188" s="1"/>
      <c r="RE188" s="1"/>
      <c r="RF188" s="1"/>
      <c r="RG188" s="1"/>
      <c r="RH188" s="1"/>
      <c r="RI188" s="1"/>
      <c r="RJ188" s="1"/>
      <c r="RK188" s="1"/>
      <c r="RL188" s="1"/>
      <c r="RM188" s="1"/>
      <c r="RN188" s="1"/>
      <c r="RO188" s="1"/>
      <c r="RP188" s="1"/>
      <c r="RQ188" s="1"/>
      <c r="RR188" s="1"/>
      <c r="RS188" s="1"/>
      <c r="RT188" s="1"/>
      <c r="RU188" s="1"/>
      <c r="RV188" s="1"/>
      <c r="RW188" s="1"/>
      <c r="RX188" s="1"/>
      <c r="RY188" s="1"/>
      <c r="RZ188" s="1"/>
      <c r="SA188" s="1"/>
      <c r="SB188" s="1"/>
      <c r="SC188" s="1"/>
      <c r="SD188" s="1"/>
      <c r="SE188" s="1"/>
      <c r="SF188" s="1"/>
      <c r="SG188" s="1"/>
      <c r="SH188" s="1"/>
      <c r="SI188" s="1"/>
      <c r="SJ188" s="1"/>
      <c r="SK188" s="1"/>
      <c r="SL188" s="1"/>
      <c r="SM188" s="1"/>
      <c r="SN188" s="1"/>
      <c r="SO188" s="1"/>
      <c r="SP188" s="1"/>
      <c r="SQ188" s="1"/>
      <c r="SR188" s="1"/>
      <c r="SS188" s="1"/>
      <c r="ST188" s="1"/>
      <c r="SU188" s="1"/>
      <c r="SV188" s="1"/>
      <c r="SW188" s="1"/>
      <c r="SX188" s="1"/>
      <c r="SY188" s="1"/>
      <c r="SZ188" s="1"/>
      <c r="TA188" s="1"/>
      <c r="TB188" s="1"/>
      <c r="TC188" s="1"/>
      <c r="TD188" s="1"/>
      <c r="TE188" s="1"/>
      <c r="TF188" s="1"/>
      <c r="TG188" s="1"/>
      <c r="TH188" s="1"/>
      <c r="TI188" s="1"/>
      <c r="TJ188" s="1"/>
      <c r="TK188" s="1"/>
      <c r="TL188" s="1"/>
      <c r="TM188" s="1"/>
      <c r="TN188" s="1"/>
      <c r="TO188" s="1"/>
      <c r="TP188" s="1"/>
      <c r="TQ188" s="1"/>
      <c r="TR188" s="1"/>
      <c r="TS188" s="1"/>
      <c r="TT188" s="1"/>
      <c r="TU188" s="1"/>
      <c r="TV188" s="1"/>
      <c r="TW188" s="1"/>
      <c r="TX188" s="1"/>
      <c r="TY188" s="1"/>
      <c r="TZ188" s="1"/>
      <c r="UA188" s="1"/>
      <c r="UB188" s="1"/>
      <c r="UC188" s="1"/>
      <c r="UD188" s="1"/>
      <c r="UE188" s="1"/>
      <c r="UF188" s="1"/>
      <c r="UG188" s="1"/>
      <c r="UH188" s="1"/>
      <c r="UI188" s="1"/>
      <c r="UJ188" s="1"/>
      <c r="UK188" s="1"/>
      <c r="UL188" s="1"/>
      <c r="UM188" s="1"/>
      <c r="UN188" s="1"/>
      <c r="UO188" s="1"/>
      <c r="UP188" s="1"/>
      <c r="UQ188" s="1"/>
      <c r="UR188" s="1"/>
      <c r="US188" s="1"/>
      <c r="UT188" s="1"/>
      <c r="UU188" s="1"/>
      <c r="UV188" s="1"/>
      <c r="UW188" s="1"/>
      <c r="UX188" s="1"/>
      <c r="UY188" s="1"/>
      <c r="UZ188" s="1"/>
      <c r="VA188" s="1"/>
      <c r="VB188" s="1"/>
      <c r="VC188" s="1"/>
      <c r="VD188" s="1"/>
      <c r="VE188" s="1"/>
      <c r="VF188" s="1"/>
      <c r="VG188" s="1"/>
      <c r="VH188" s="1"/>
      <c r="VI188" s="1"/>
      <c r="VJ188" s="1"/>
      <c r="VK188" s="1"/>
      <c r="VL188" s="1"/>
      <c r="VM188" s="1"/>
      <c r="VN188" s="1"/>
      <c r="VO188" s="1"/>
      <c r="VP188" s="1"/>
      <c r="VQ188" s="1"/>
      <c r="VR188" s="1"/>
      <c r="VS188" s="1"/>
      <c r="VT188" s="1"/>
      <c r="VU188" s="1"/>
      <c r="VV188" s="1"/>
      <c r="VW188" s="1"/>
      <c r="VX188" s="1"/>
      <c r="VY188" s="1"/>
      <c r="VZ188" s="1"/>
      <c r="WA188" s="1"/>
      <c r="WB188" s="1"/>
      <c r="WC188" s="1"/>
      <c r="WD188" s="1"/>
      <c r="WE188" s="1"/>
      <c r="WF188" s="1"/>
      <c r="WG188" s="1"/>
      <c r="WH188" s="1"/>
      <c r="WI188" s="1"/>
      <c r="WJ188" s="1"/>
      <c r="WK188" s="1"/>
      <c r="WL188" s="1"/>
      <c r="WM188" s="1"/>
      <c r="WN188" s="1"/>
      <c r="WO188" s="1"/>
      <c r="WP188" s="1"/>
      <c r="WQ188" s="1"/>
      <c r="WR188" s="1"/>
      <c r="WS188" s="1"/>
      <c r="WT188" s="1"/>
      <c r="WU188" s="1"/>
      <c r="WV188" s="1"/>
      <c r="WW188" s="1"/>
      <c r="WX188" s="1"/>
      <c r="WY188" s="1"/>
      <c r="WZ188" s="1"/>
      <c r="XA188" s="1"/>
      <c r="XB188" s="1"/>
      <c r="XC188" s="1"/>
      <c r="XD188" s="1"/>
      <c r="XE188" s="1"/>
      <c r="XF188" s="1"/>
      <c r="XG188" s="1"/>
      <c r="XH188" s="1"/>
      <c r="XI188" s="1"/>
      <c r="XJ188" s="1"/>
      <c r="XK188" s="1"/>
      <c r="XL188" s="1"/>
      <c r="XM188" s="1"/>
      <c r="XN188" s="1"/>
      <c r="XO188" s="1"/>
      <c r="XP188" s="1"/>
      <c r="XQ188" s="1"/>
      <c r="XR188" s="1"/>
      <c r="XS188" s="1"/>
      <c r="XT188" s="1"/>
      <c r="XU188" s="1"/>
      <c r="XV188" s="1"/>
      <c r="XW188" s="1"/>
      <c r="XX188" s="1"/>
      <c r="XY188" s="1"/>
      <c r="XZ188" s="1"/>
      <c r="YA188" s="1"/>
      <c r="YB188" s="1"/>
      <c r="YC188" s="1"/>
      <c r="YD188" s="1"/>
      <c r="YE188" s="1"/>
      <c r="YF188" s="1"/>
      <c r="YG188" s="1"/>
      <c r="YH188" s="1"/>
      <c r="YI188" s="1"/>
      <c r="YJ188" s="1"/>
      <c r="YK188" s="1"/>
      <c r="YL188" s="1"/>
      <c r="YM188" s="1"/>
      <c r="YN188" s="1"/>
      <c r="YO188" s="1"/>
      <c r="YP188" s="1"/>
      <c r="YQ188" s="1"/>
      <c r="YR188" s="1"/>
      <c r="YS188" s="1"/>
      <c r="YT188" s="1"/>
      <c r="YU188" s="1"/>
      <c r="YV188" s="1"/>
      <c r="YW188" s="1"/>
      <c r="YX188" s="1"/>
      <c r="YY188" s="1"/>
      <c r="YZ188" s="1"/>
      <c r="ZA188" s="1"/>
      <c r="ZB188" s="1"/>
      <c r="ZC188" s="1"/>
      <c r="ZD188" s="1"/>
      <c r="ZE188" s="1"/>
      <c r="ZF188" s="1"/>
      <c r="ZG188" s="1"/>
      <c r="ZH188" s="1"/>
      <c r="ZI188" s="1"/>
      <c r="ZJ188" s="1"/>
      <c r="ZK188" s="1"/>
      <c r="ZL188" s="1"/>
      <c r="ZM188" s="1"/>
      <c r="ZN188" s="1"/>
      <c r="ZO188" s="1"/>
      <c r="ZP188" s="1"/>
      <c r="ZQ188" s="1"/>
      <c r="ZR188" s="1"/>
      <c r="ZS188" s="1"/>
      <c r="ZT188" s="1"/>
      <c r="ZU188" s="1"/>
      <c r="ZV188" s="1"/>
      <c r="ZW188" s="1"/>
      <c r="ZX188" s="1"/>
      <c r="ZY188" s="1"/>
      <c r="ZZ188" s="1"/>
      <c r="AAA188" s="1"/>
      <c r="AAB188" s="1"/>
      <c r="AAC188" s="1"/>
      <c r="AAD188" s="1"/>
      <c r="AAE188" s="1"/>
      <c r="AAF188" s="1"/>
      <c r="AAG188" s="1"/>
      <c r="AAH188" s="1"/>
      <c r="AAI188" s="1"/>
      <c r="AAJ188" s="1"/>
      <c r="AAK188" s="1"/>
      <c r="AAL188" s="1"/>
      <c r="AAM188" s="1"/>
      <c r="AAN188" s="1"/>
      <c r="AAO188" s="1"/>
      <c r="AAP188" s="1"/>
      <c r="AAQ188" s="1"/>
      <c r="AAR188" s="1"/>
      <c r="AAS188" s="1"/>
      <c r="AAT188" s="1"/>
      <c r="AAU188" s="1"/>
      <c r="AAV188" s="1"/>
      <c r="AAW188" s="1"/>
      <c r="AAX188" s="1"/>
      <c r="AAY188" s="1"/>
      <c r="AAZ188" s="1"/>
      <c r="ABA188" s="1"/>
      <c r="ABB188" s="1"/>
      <c r="ABC188" s="1"/>
      <c r="ABD188" s="1"/>
      <c r="ABE188" s="1"/>
      <c r="ABF188" s="1"/>
      <c r="ABG188" s="1"/>
      <c r="ABH188" s="1"/>
      <c r="ABI188" s="1"/>
      <c r="ABJ188" s="1"/>
      <c r="ABK188" s="1"/>
      <c r="ABL188" s="1"/>
      <c r="ABM188" s="1"/>
      <c r="ABN188" s="1"/>
      <c r="ABO188" s="1"/>
      <c r="ABP188" s="1"/>
      <c r="ABQ188" s="1"/>
      <c r="ABR188" s="1"/>
      <c r="ABS188" s="1"/>
      <c r="ABT188" s="1"/>
      <c r="ABU188" s="1"/>
      <c r="ABV188" s="1"/>
      <c r="ABW188" s="1"/>
      <c r="ABX188" s="1"/>
      <c r="ABY188" s="1"/>
      <c r="ABZ188" s="1"/>
      <c r="ACA188" s="1"/>
      <c r="ACB188" s="1"/>
      <c r="ACC188" s="1"/>
      <c r="ACD188" s="1"/>
      <c r="ACE188" s="1"/>
      <c r="ACF188" s="1"/>
      <c r="ACG188" s="1"/>
      <c r="ACH188" s="1"/>
      <c r="ACI188" s="1"/>
      <c r="ACJ188" s="1"/>
      <c r="ACK188" s="1"/>
      <c r="ACL188" s="1"/>
      <c r="ACM188" s="1"/>
      <c r="ACN188" s="1"/>
      <c r="ACO188" s="1"/>
      <c r="ACP188" s="1"/>
      <c r="ACQ188" s="1"/>
      <c r="ACR188" s="1"/>
      <c r="ACS188" s="1"/>
      <c r="ACT188" s="1"/>
      <c r="ACU188" s="1"/>
      <c r="ACV188" s="1"/>
      <c r="ACW188" s="1"/>
      <c r="ACX188" s="1"/>
      <c r="ACY188" s="1"/>
      <c r="ACZ188" s="1"/>
      <c r="ADA188" s="1"/>
      <c r="ADB188" s="1"/>
      <c r="ADC188" s="1"/>
      <c r="ADD188" s="1"/>
      <c r="ADE188" s="1"/>
      <c r="ADF188" s="1"/>
      <c r="ADG188" s="1"/>
      <c r="ADH188" s="1"/>
      <c r="ADI188" s="1"/>
      <c r="ADJ188" s="1"/>
      <c r="ADK188" s="1"/>
      <c r="ADL188" s="1"/>
      <c r="ADM188" s="1"/>
      <c r="ADN188" s="1"/>
      <c r="ADO188" s="1"/>
      <c r="ADP188" s="1"/>
      <c r="ADQ188" s="1"/>
      <c r="ADR188" s="1"/>
      <c r="ADS188" s="1"/>
      <c r="ADT188" s="1"/>
      <c r="ADU188" s="1"/>
      <c r="ADV188" s="1"/>
      <c r="ADW188" s="1"/>
      <c r="ADX188" s="1"/>
      <c r="ADY188" s="1"/>
      <c r="ADZ188" s="1"/>
      <c r="AEA188" s="1"/>
      <c r="AEB188" s="1"/>
      <c r="AEC188" s="1"/>
      <c r="AED188" s="1"/>
      <c r="AEE188" s="1"/>
      <c r="AEF188" s="1"/>
      <c r="AEG188" s="1"/>
      <c r="AEH188" s="1"/>
      <c r="AEI188" s="1"/>
      <c r="AEJ188" s="1"/>
      <c r="AEK188" s="1"/>
    </row>
    <row r="189" spans="1:817" s="15" customFormat="1" ht="26.1" customHeight="1" x14ac:dyDescent="0.25">
      <c r="A189" s="626"/>
      <c r="B189" s="182">
        <v>2</v>
      </c>
      <c r="C189" s="595">
        <f t="shared" si="64"/>
        <v>0.46875049133448532</v>
      </c>
      <c r="D189" s="19">
        <v>1</v>
      </c>
      <c r="E189" s="253" t="s">
        <v>344</v>
      </c>
      <c r="F189" s="254" t="s">
        <v>54</v>
      </c>
      <c r="G189" s="19" t="s">
        <v>44</v>
      </c>
      <c r="H189" s="19" t="s">
        <v>254</v>
      </c>
      <c r="I189" s="19">
        <v>40</v>
      </c>
      <c r="J189" s="255">
        <v>2000000</v>
      </c>
      <c r="K189" s="19">
        <v>1</v>
      </c>
      <c r="L189" s="19" t="s">
        <v>27</v>
      </c>
      <c r="M189" s="19" t="s">
        <v>109</v>
      </c>
      <c r="N189" s="19">
        <v>30</v>
      </c>
      <c r="O189" s="19">
        <v>1985</v>
      </c>
      <c r="P189" s="275">
        <v>31109</v>
      </c>
      <c r="Q189" s="255">
        <v>500000</v>
      </c>
      <c r="R189" s="258">
        <v>8</v>
      </c>
      <c r="S189" s="259"/>
      <c r="T189" s="228" t="s">
        <v>345</v>
      </c>
      <c r="U189" s="260"/>
      <c r="V189" s="33"/>
      <c r="W189" s="18"/>
      <c r="X189" s="249" t="str">
        <f t="shared" si="62"/>
        <v>Cu</v>
      </c>
      <c r="Y189" s="19"/>
      <c r="Z189" s="19"/>
      <c r="AA189" s="19"/>
      <c r="AB189" s="19"/>
      <c r="AC189" s="19"/>
      <c r="AD189" s="19"/>
      <c r="AE189" s="19"/>
      <c r="AF189" s="1"/>
      <c r="AG189" s="1"/>
      <c r="AH189" s="252">
        <f t="shared" si="65"/>
        <v>0.14762848027551692</v>
      </c>
      <c r="AI189" s="252">
        <f t="shared" si="60"/>
        <v>0.12820512820512819</v>
      </c>
      <c r="AJ189" s="252">
        <f t="shared" si="61"/>
        <v>0</v>
      </c>
      <c r="AK189" s="252">
        <f t="shared" si="63"/>
        <v>0.27583360848064509</v>
      </c>
      <c r="AL189" s="262"/>
      <c r="AM189" s="251">
        <f t="shared" si="66"/>
        <v>0</v>
      </c>
      <c r="AN189" s="251">
        <f t="shared" si="67"/>
        <v>0.27583360848064509</v>
      </c>
      <c r="AO189" s="251">
        <f t="shared" si="68"/>
        <v>0</v>
      </c>
      <c r="AP189" s="147"/>
      <c r="AQ189" s="147"/>
      <c r="AR189" s="147"/>
      <c r="AS189" s="147"/>
      <c r="AT189" s="147"/>
      <c r="AU189" s="147"/>
      <c r="AV189" s="147"/>
      <c r="AW189" s="147"/>
      <c r="AX189" s="147"/>
      <c r="AY189" s="147"/>
      <c r="AZ189" s="1"/>
      <c r="BD189" s="1"/>
      <c r="BE189" s="4"/>
      <c r="BF189" s="4"/>
      <c r="BG189" s="4"/>
      <c r="BH189" s="1"/>
      <c r="BI189" s="1"/>
      <c r="BJ189" s="4"/>
      <c r="BK189" s="4"/>
      <c r="BL189" s="4"/>
      <c r="BM189" s="4"/>
      <c r="BN189" s="4"/>
      <c r="BO189" s="4"/>
      <c r="BP189" s="4"/>
      <c r="BQ189" s="4"/>
      <c r="BR189" s="4"/>
      <c r="BS189" s="4"/>
      <c r="BT189" s="4"/>
      <c r="BU189" s="147"/>
      <c r="BV189" s="4"/>
      <c r="BW189" s="147"/>
      <c r="BX189" s="4"/>
      <c r="BY189" s="147"/>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c r="ADB189" s="1"/>
      <c r="ADC189" s="1"/>
      <c r="ADD189" s="1"/>
      <c r="ADE189" s="1"/>
      <c r="ADF189" s="1"/>
      <c r="ADG189" s="1"/>
      <c r="ADH189" s="1"/>
      <c r="ADI189" s="1"/>
      <c r="ADJ189" s="1"/>
      <c r="ADK189" s="1"/>
      <c r="ADL189" s="1"/>
      <c r="ADM189" s="1"/>
      <c r="ADN189" s="1"/>
      <c r="ADO189" s="1"/>
      <c r="ADP189" s="1"/>
      <c r="ADQ189" s="1"/>
      <c r="ADR189" s="1"/>
      <c r="ADS189" s="1"/>
      <c r="ADT189" s="1"/>
      <c r="ADU189" s="1"/>
      <c r="ADV189" s="1"/>
      <c r="ADW189" s="1"/>
      <c r="ADX189" s="1"/>
      <c r="ADY189" s="1"/>
      <c r="ADZ189" s="1"/>
      <c r="AEA189" s="1"/>
      <c r="AEB189" s="1"/>
      <c r="AEC189" s="1"/>
      <c r="AED189" s="1"/>
      <c r="AEE189" s="1"/>
      <c r="AEF189" s="1"/>
      <c r="AEG189" s="1"/>
      <c r="AEH189" s="1"/>
      <c r="AEI189" s="1"/>
      <c r="AEJ189" s="1"/>
      <c r="AEK189" s="1"/>
    </row>
    <row r="190" spans="1:817" s="15" customFormat="1" ht="26.1" customHeight="1" x14ac:dyDescent="0.25">
      <c r="A190" s="626"/>
      <c r="B190" s="182">
        <v>2</v>
      </c>
      <c r="C190" s="595">
        <f t="shared" si="64"/>
        <v>0.27583360848064509</v>
      </c>
      <c r="D190" s="19">
        <v>1</v>
      </c>
      <c r="E190" s="253" t="s">
        <v>346</v>
      </c>
      <c r="F190" s="254" t="s">
        <v>54</v>
      </c>
      <c r="G190" s="19" t="s">
        <v>44</v>
      </c>
      <c r="H190" s="19" t="s">
        <v>154</v>
      </c>
      <c r="I190" s="19">
        <v>24</v>
      </c>
      <c r="J190" s="255">
        <v>700000</v>
      </c>
      <c r="K190" s="19">
        <v>1</v>
      </c>
      <c r="L190" s="19" t="s">
        <v>27</v>
      </c>
      <c r="M190" s="19" t="s">
        <v>109</v>
      </c>
      <c r="N190" s="19">
        <v>178</v>
      </c>
      <c r="O190" s="19">
        <v>1985</v>
      </c>
      <c r="P190" s="275">
        <v>31109</v>
      </c>
      <c r="Q190" s="255">
        <v>280000</v>
      </c>
      <c r="R190" s="258">
        <v>5</v>
      </c>
      <c r="S190" s="259"/>
      <c r="T190" s="228" t="s">
        <v>347</v>
      </c>
      <c r="U190" s="260"/>
      <c r="V190" s="33"/>
      <c r="W190" s="18"/>
      <c r="X190" s="249" t="str">
        <f t="shared" si="62"/>
        <v>P</v>
      </c>
      <c r="Y190" s="19"/>
      <c r="Z190" s="19"/>
      <c r="AA190" s="19"/>
      <c r="AB190" s="19"/>
      <c r="AC190" s="19"/>
      <c r="AD190" s="19"/>
      <c r="AE190" s="19"/>
      <c r="AF190" s="1"/>
      <c r="AG190" s="1"/>
      <c r="AH190" s="252">
        <f t="shared" si="65"/>
        <v>0.38541578243358171</v>
      </c>
      <c r="AI190" s="252">
        <f t="shared" ref="AI190:AI210" si="69">(R191/39)</f>
        <v>0.1076923076923077</v>
      </c>
      <c r="AJ190" s="252">
        <f t="shared" ref="AJ190:AJ210" si="70">S191/14</f>
        <v>3.5</v>
      </c>
      <c r="AK190" s="252">
        <f t="shared" si="63"/>
        <v>3.9931080901258893</v>
      </c>
      <c r="AL190" s="262"/>
      <c r="AM190" s="251">
        <f t="shared" si="66"/>
        <v>3.9931080901258893</v>
      </c>
      <c r="AN190" s="251">
        <f t="shared" si="67"/>
        <v>0</v>
      </c>
      <c r="AO190" s="251">
        <f t="shared" si="68"/>
        <v>0</v>
      </c>
      <c r="AP190" s="147"/>
      <c r="AQ190" s="147"/>
      <c r="AR190" s="147"/>
      <c r="AS190" s="147"/>
      <c r="AT190" s="147"/>
      <c r="AU190" s="147"/>
      <c r="AV190" s="147"/>
      <c r="AW190" s="147"/>
      <c r="AX190" s="147"/>
      <c r="AY190" s="147"/>
      <c r="AZ190" s="1"/>
      <c r="BD190" s="1"/>
      <c r="BE190" s="4"/>
      <c r="BF190" s="4"/>
      <c r="BG190" s="4"/>
      <c r="BH190" s="1"/>
      <c r="BI190" s="1"/>
      <c r="BJ190" s="4"/>
      <c r="BK190" s="4"/>
      <c r="BL190" s="4"/>
      <c r="BM190" s="4"/>
      <c r="BN190" s="4"/>
      <c r="BO190" s="4"/>
      <c r="BP190" s="4"/>
      <c r="BQ190" s="4"/>
      <c r="BR190" s="4"/>
      <c r="BS190" s="4"/>
      <c r="BT190" s="4"/>
      <c r="BU190" s="147"/>
      <c r="BV190" s="4"/>
      <c r="BW190" s="147"/>
      <c r="BX190" s="4"/>
      <c r="BY190" s="147"/>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row>
    <row r="191" spans="1:817" s="15" customFormat="1" ht="26.1" customHeight="1" x14ac:dyDescent="0.25">
      <c r="A191" s="629"/>
      <c r="B191" s="182">
        <v>1</v>
      </c>
      <c r="C191" s="595">
        <f t="shared" si="64"/>
        <v>3.9931080901258893</v>
      </c>
      <c r="D191" s="19">
        <v>1</v>
      </c>
      <c r="E191" s="253" t="s">
        <v>348</v>
      </c>
      <c r="F191" s="254" t="s">
        <v>26</v>
      </c>
      <c r="G191" s="19"/>
      <c r="H191" s="19"/>
      <c r="I191" s="19"/>
      <c r="J191" s="255"/>
      <c r="K191" s="19">
        <v>1</v>
      </c>
      <c r="L191" s="19" t="s">
        <v>27</v>
      </c>
      <c r="M191" s="19" t="s">
        <v>38</v>
      </c>
      <c r="N191" s="90"/>
      <c r="O191" s="19">
        <v>1985</v>
      </c>
      <c r="P191" s="290">
        <v>1985</v>
      </c>
      <c r="Q191" s="255">
        <v>731000</v>
      </c>
      <c r="R191" s="258">
        <v>4.2</v>
      </c>
      <c r="S191" s="259">
        <v>49</v>
      </c>
      <c r="T191" s="228" t="s">
        <v>258</v>
      </c>
      <c r="U191" s="260"/>
      <c r="V191" s="33"/>
      <c r="W191" s="378" t="s">
        <v>128</v>
      </c>
      <c r="X191" s="249" t="str">
        <f t="shared" ref="X191:X210" si="71">F192</f>
        <v>Coal</v>
      </c>
      <c r="Y191" s="19"/>
      <c r="Z191" s="19"/>
      <c r="AA191" s="19"/>
      <c r="AB191" s="19"/>
      <c r="AC191" s="19"/>
      <c r="AD191" s="19"/>
      <c r="AE191" s="19"/>
      <c r="AF191" s="1"/>
      <c r="AG191" s="1"/>
      <c r="AH191" s="252">
        <f t="shared" si="65"/>
        <v>1.318111431031401</v>
      </c>
      <c r="AI191" s="252">
        <f t="shared" si="69"/>
        <v>6.4102564102564097E-2</v>
      </c>
      <c r="AJ191" s="252">
        <f t="shared" si="70"/>
        <v>0</v>
      </c>
      <c r="AK191" s="252">
        <f t="shared" si="63"/>
        <v>1.3822139951339651</v>
      </c>
      <c r="AL191" s="262"/>
      <c r="AM191" s="251">
        <f t="shared" si="66"/>
        <v>1.3822139951339651</v>
      </c>
      <c r="AN191" s="251">
        <f t="shared" si="67"/>
        <v>0</v>
      </c>
      <c r="AO191" s="251">
        <f t="shared" si="68"/>
        <v>0</v>
      </c>
      <c r="AP191" s="147"/>
      <c r="AQ191" s="147"/>
      <c r="AR191" s="147"/>
      <c r="AS191" s="147"/>
      <c r="AT191" s="147"/>
      <c r="AU191" s="147"/>
      <c r="AV191" s="147"/>
      <c r="AW191" s="147"/>
      <c r="AX191" s="147"/>
      <c r="AY191" s="147"/>
      <c r="AZ191" s="1"/>
      <c r="BD191" s="1"/>
      <c r="BE191" s="4"/>
      <c r="BF191" s="4"/>
      <c r="BG191" s="4"/>
      <c r="BH191" s="1"/>
      <c r="BI191" s="1"/>
      <c r="BJ191" s="4"/>
      <c r="BK191" s="4"/>
      <c r="BL191" s="4"/>
      <c r="BM191" s="4"/>
      <c r="BN191" s="4"/>
      <c r="BO191" s="4"/>
      <c r="BP191" s="4"/>
      <c r="BQ191" s="4"/>
      <c r="BR191" s="4"/>
      <c r="BS191" s="4"/>
      <c r="BT191" s="4"/>
      <c r="BU191" s="147"/>
      <c r="BV191" s="4"/>
      <c r="BW191" s="147"/>
      <c r="BX191" s="4"/>
      <c r="BY191" s="147"/>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c r="ADB191" s="1"/>
      <c r="ADC191" s="1"/>
      <c r="ADD191" s="1"/>
      <c r="ADE191" s="1"/>
      <c r="ADF191" s="1"/>
      <c r="ADG191" s="1"/>
      <c r="ADH191" s="1"/>
      <c r="ADI191" s="1"/>
      <c r="ADJ191" s="1"/>
      <c r="ADK191" s="1"/>
      <c r="ADL191" s="1"/>
      <c r="ADM191" s="1"/>
      <c r="ADN191" s="1"/>
      <c r="ADO191" s="1"/>
      <c r="ADP191" s="1"/>
      <c r="ADQ191" s="1"/>
      <c r="ADR191" s="1"/>
      <c r="ADS191" s="1"/>
      <c r="ADT191" s="1"/>
      <c r="ADU191" s="1"/>
      <c r="ADV191" s="1"/>
      <c r="ADW191" s="1"/>
      <c r="ADX191" s="1"/>
      <c r="ADY191" s="1"/>
      <c r="ADZ191" s="1"/>
      <c r="AEA191" s="1"/>
      <c r="AEB191" s="1"/>
      <c r="AEC191" s="1"/>
      <c r="AED191" s="1"/>
      <c r="AEE191" s="1"/>
      <c r="AEF191" s="1"/>
      <c r="AEG191" s="1"/>
      <c r="AEH191" s="1"/>
      <c r="AEI191" s="1"/>
      <c r="AEJ191" s="1"/>
      <c r="AEK191" s="1"/>
    </row>
    <row r="192" spans="1:817" s="15" customFormat="1" ht="26.1" customHeight="1" x14ac:dyDescent="0.25">
      <c r="A192" s="629"/>
      <c r="B192" s="182">
        <v>1</v>
      </c>
      <c r="C192" s="595">
        <f t="shared" si="64"/>
        <v>1.3822139951339651</v>
      </c>
      <c r="D192" s="19">
        <v>1</v>
      </c>
      <c r="E192" s="253" t="s">
        <v>352</v>
      </c>
      <c r="F192" s="254" t="s">
        <v>64</v>
      </c>
      <c r="G192" s="19"/>
      <c r="H192" s="19"/>
      <c r="I192" s="19"/>
      <c r="J192" s="255"/>
      <c r="K192" s="19">
        <v>2</v>
      </c>
      <c r="L192" s="19" t="s">
        <v>38</v>
      </c>
      <c r="M192" s="437" t="s">
        <v>38</v>
      </c>
      <c r="N192" s="90"/>
      <c r="O192" s="19">
        <v>1985</v>
      </c>
      <c r="P192" s="290">
        <v>1985</v>
      </c>
      <c r="Q192" s="255">
        <v>2500000</v>
      </c>
      <c r="R192" s="258">
        <v>2.5</v>
      </c>
      <c r="S192" s="259"/>
      <c r="T192" s="228" t="s">
        <v>353</v>
      </c>
      <c r="U192" s="260" t="s">
        <v>354</v>
      </c>
      <c r="V192" s="33"/>
      <c r="W192" s="18"/>
      <c r="X192" s="249" t="str">
        <f t="shared" si="71"/>
        <v>Au</v>
      </c>
      <c r="Y192" s="19"/>
      <c r="Z192" s="19"/>
      <c r="AA192" s="19"/>
      <c r="AB192" s="19"/>
      <c r="AC192" s="19"/>
      <c r="AD192" s="19"/>
      <c r="AE192" s="19"/>
      <c r="AF192" s="1"/>
      <c r="AG192" s="1"/>
      <c r="AH192" s="252">
        <f t="shared" si="65"/>
        <v>1.3181114310314011E-2</v>
      </c>
      <c r="AI192" s="252">
        <f t="shared" si="69"/>
        <v>3.8461538461538464E-2</v>
      </c>
      <c r="AJ192" s="252">
        <f t="shared" si="70"/>
        <v>0</v>
      </c>
      <c r="AK192" s="252">
        <f t="shared" si="63"/>
        <v>5.1642652771852475E-2</v>
      </c>
      <c r="AL192" s="262"/>
      <c r="AM192" s="251">
        <f t="shared" si="66"/>
        <v>0</v>
      </c>
      <c r="AN192" s="251">
        <f t="shared" si="67"/>
        <v>0</v>
      </c>
      <c r="AO192" s="251">
        <f t="shared" si="68"/>
        <v>5.1642652771852475E-2</v>
      </c>
      <c r="AP192" s="147"/>
      <c r="AQ192" s="147"/>
      <c r="AR192" s="147"/>
      <c r="AS192" s="147"/>
      <c r="AT192" s="147"/>
      <c r="AU192" s="147"/>
      <c r="AV192" s="147"/>
      <c r="AW192" s="147"/>
      <c r="AX192" s="147"/>
      <c r="AY192" s="147"/>
      <c r="AZ192" s="1"/>
      <c r="BD192" s="1"/>
      <c r="BE192" s="4"/>
      <c r="BF192" s="4"/>
      <c r="BG192" s="4"/>
      <c r="BH192" s="1"/>
      <c r="BI192" s="1"/>
      <c r="BJ192" s="4"/>
      <c r="BK192" s="4"/>
      <c r="BL192" s="4"/>
      <c r="BM192" s="4"/>
      <c r="BN192" s="4"/>
      <c r="BO192" s="4"/>
      <c r="BP192" s="4"/>
      <c r="BQ192" s="4"/>
      <c r="BR192" s="4"/>
      <c r="BS192" s="4"/>
      <c r="BT192" s="4"/>
      <c r="BU192" s="147"/>
      <c r="BV192" s="4"/>
      <c r="BW192" s="147"/>
      <c r="BX192" s="4"/>
      <c r="BY192" s="147"/>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c r="ZT192" s="1"/>
      <c r="ZU192" s="1"/>
      <c r="ZV192" s="1"/>
      <c r="ZW192" s="1"/>
      <c r="ZX192" s="1"/>
      <c r="ZY192" s="1"/>
      <c r="ZZ192" s="1"/>
      <c r="AAA192" s="1"/>
      <c r="AAB192" s="1"/>
      <c r="AAC192" s="1"/>
      <c r="AAD192" s="1"/>
      <c r="AAE192" s="1"/>
      <c r="AAF192" s="1"/>
      <c r="AAG192" s="1"/>
      <c r="AAH192" s="1"/>
      <c r="AAI192" s="1"/>
      <c r="AAJ192" s="1"/>
      <c r="AAK192" s="1"/>
      <c r="AAL192" s="1"/>
      <c r="AAM192" s="1"/>
      <c r="AAN192" s="1"/>
      <c r="AAO192" s="1"/>
      <c r="AAP192" s="1"/>
      <c r="AAQ192" s="1"/>
      <c r="AAR192" s="1"/>
      <c r="AAS192" s="1"/>
      <c r="AAT192" s="1"/>
      <c r="AAU192" s="1"/>
      <c r="AAV192" s="1"/>
      <c r="AAW192" s="1"/>
      <c r="AAX192" s="1"/>
      <c r="AAY192" s="1"/>
      <c r="AAZ192" s="1"/>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c r="ADB192" s="1"/>
      <c r="ADC192" s="1"/>
      <c r="ADD192" s="1"/>
      <c r="ADE192" s="1"/>
      <c r="ADF192" s="1"/>
      <c r="ADG192" s="1"/>
      <c r="ADH192" s="1"/>
      <c r="ADI192" s="1"/>
      <c r="ADJ192" s="1"/>
      <c r="ADK192" s="1"/>
      <c r="ADL192" s="1"/>
      <c r="ADM192" s="1"/>
      <c r="ADN192" s="1"/>
      <c r="ADO192" s="1"/>
      <c r="ADP192" s="1"/>
      <c r="ADQ192" s="1"/>
      <c r="ADR192" s="1"/>
      <c r="ADS192" s="1"/>
      <c r="ADT192" s="1"/>
      <c r="ADU192" s="1"/>
      <c r="ADV192" s="1"/>
      <c r="ADW192" s="1"/>
      <c r="ADX192" s="1"/>
      <c r="ADY192" s="1"/>
      <c r="ADZ192" s="1"/>
      <c r="AEA192" s="1"/>
      <c r="AEB192" s="1"/>
      <c r="AEC192" s="1"/>
      <c r="AED192" s="1"/>
      <c r="AEE192" s="1"/>
      <c r="AEF192" s="1"/>
      <c r="AEG192" s="1"/>
      <c r="AEH192" s="1"/>
      <c r="AEI192" s="1"/>
      <c r="AEJ192" s="1"/>
      <c r="AEK192" s="1"/>
    </row>
    <row r="193" spans="1:817" s="15" customFormat="1" ht="26.1" customHeight="1" x14ac:dyDescent="0.25">
      <c r="A193" s="624"/>
      <c r="B193" s="182">
        <v>3</v>
      </c>
      <c r="C193" s="595">
        <f t="shared" si="64"/>
        <v>5.1642652771852475E-2</v>
      </c>
      <c r="D193" s="19">
        <v>9</v>
      </c>
      <c r="E193" s="253" t="s">
        <v>351</v>
      </c>
      <c r="F193" s="254" t="s">
        <v>47</v>
      </c>
      <c r="G193" s="19" t="s">
        <v>145</v>
      </c>
      <c r="H193" s="19" t="s">
        <v>78</v>
      </c>
      <c r="I193" s="19">
        <v>5</v>
      </c>
      <c r="J193" s="255">
        <v>120000</v>
      </c>
      <c r="K193" s="19">
        <v>1</v>
      </c>
      <c r="L193" s="19" t="s">
        <v>27</v>
      </c>
      <c r="M193" s="19" t="s">
        <v>83</v>
      </c>
      <c r="N193" s="19">
        <v>91</v>
      </c>
      <c r="O193" s="19">
        <v>1985</v>
      </c>
      <c r="P193" s="290">
        <v>1985</v>
      </c>
      <c r="Q193" s="255">
        <v>25000</v>
      </c>
      <c r="R193" s="258">
        <v>1.5</v>
      </c>
      <c r="S193" s="259"/>
      <c r="T193" s="228" t="s">
        <v>308</v>
      </c>
      <c r="U193" s="260"/>
      <c r="V193" s="33"/>
      <c r="W193" s="18" t="s">
        <v>162</v>
      </c>
      <c r="X193" s="249" t="str">
        <f t="shared" si="71"/>
        <v>Cu</v>
      </c>
      <c r="Y193" s="19">
        <v>580</v>
      </c>
      <c r="Z193" s="19">
        <v>1.1000000000000001</v>
      </c>
      <c r="AA193" s="19"/>
      <c r="AB193" s="19">
        <v>1.1000000000000001</v>
      </c>
      <c r="AC193" s="19" t="s">
        <v>163</v>
      </c>
      <c r="AD193" s="19">
        <v>65</v>
      </c>
      <c r="AE193" s="19" t="s">
        <v>57</v>
      </c>
      <c r="AF193" s="1"/>
      <c r="AG193" s="1"/>
      <c r="AH193" s="252">
        <f t="shared" si="65"/>
        <v>0</v>
      </c>
      <c r="AI193" s="252">
        <f t="shared" si="69"/>
        <v>0</v>
      </c>
      <c r="AJ193" s="252">
        <f t="shared" si="70"/>
        <v>0</v>
      </c>
      <c r="AK193" s="252">
        <f t="shared" si="63"/>
        <v>0</v>
      </c>
      <c r="AL193" s="262"/>
      <c r="AM193" s="251">
        <f t="shared" si="66"/>
        <v>0</v>
      </c>
      <c r="AN193" s="251">
        <f t="shared" si="67"/>
        <v>0</v>
      </c>
      <c r="AO193" s="251">
        <f t="shared" si="68"/>
        <v>0</v>
      </c>
      <c r="AP193" s="147"/>
      <c r="AQ193" s="147"/>
      <c r="AR193" s="147"/>
      <c r="AS193" s="147"/>
      <c r="AT193" s="147"/>
      <c r="AU193" s="147"/>
      <c r="AV193" s="147"/>
      <c r="AW193" s="147"/>
      <c r="AX193" s="147"/>
      <c r="AY193" s="147"/>
      <c r="AZ193" s="1"/>
      <c r="BD193" s="1"/>
      <c r="BE193" s="4"/>
      <c r="BF193" s="4"/>
      <c r="BG193" s="4"/>
      <c r="BH193" s="1"/>
      <c r="BI193" s="1"/>
      <c r="BJ193" s="4"/>
      <c r="BK193" s="4"/>
      <c r="BL193" s="4"/>
      <c r="BM193" s="4"/>
      <c r="BN193" s="4"/>
      <c r="BO193" s="4"/>
      <c r="BP193" s="4"/>
      <c r="BQ193" s="4"/>
      <c r="BR193" s="4"/>
      <c r="BS193" s="4"/>
      <c r="BT193" s="4"/>
      <c r="BU193" s="147"/>
      <c r="BV193" s="4"/>
      <c r="BW193" s="147"/>
      <c r="BX193" s="4"/>
      <c r="BY193" s="147"/>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row>
    <row r="194" spans="1:817" s="15" customFormat="1" ht="26.1" customHeight="1" x14ac:dyDescent="0.25">
      <c r="A194" s="627"/>
      <c r="B194" s="182"/>
      <c r="C194" s="595"/>
      <c r="D194" s="19">
        <v>1</v>
      </c>
      <c r="E194" s="253" t="s">
        <v>349</v>
      </c>
      <c r="F194" s="254" t="s">
        <v>54</v>
      </c>
      <c r="G194" s="19" t="s">
        <v>77</v>
      </c>
      <c r="H194" s="19" t="s">
        <v>254</v>
      </c>
      <c r="I194" s="19">
        <v>50</v>
      </c>
      <c r="J194" s="255"/>
      <c r="K194" s="19">
        <v>2</v>
      </c>
      <c r="L194" s="19" t="s">
        <v>27</v>
      </c>
      <c r="M194" s="19" t="s">
        <v>109</v>
      </c>
      <c r="N194" s="19">
        <v>44</v>
      </c>
      <c r="O194" s="19">
        <v>1985</v>
      </c>
      <c r="P194" s="290">
        <v>1985</v>
      </c>
      <c r="Q194" s="255"/>
      <c r="R194" s="258"/>
      <c r="S194" s="259"/>
      <c r="T194" s="228" t="s">
        <v>233</v>
      </c>
      <c r="U194" s="260"/>
      <c r="V194" s="33"/>
      <c r="W194" s="18" t="s">
        <v>56</v>
      </c>
      <c r="X194" s="249" t="str">
        <f t="shared" si="71"/>
        <v>Cu</v>
      </c>
      <c r="Y194" s="19">
        <v>12000</v>
      </c>
      <c r="Z194" s="19">
        <v>1</v>
      </c>
      <c r="AA194" s="19"/>
      <c r="AB194" s="19"/>
      <c r="AC194" s="19">
        <v>1905</v>
      </c>
      <c r="AD194" s="19">
        <v>680</v>
      </c>
      <c r="AE194" s="19" t="s">
        <v>57</v>
      </c>
      <c r="AF194" s="1"/>
      <c r="AG194" s="1"/>
      <c r="AH194" s="252">
        <f t="shared" si="65"/>
        <v>0</v>
      </c>
      <c r="AI194" s="252">
        <f t="shared" si="69"/>
        <v>0</v>
      </c>
      <c r="AJ194" s="252">
        <f t="shared" si="70"/>
        <v>0</v>
      </c>
      <c r="AK194" s="252">
        <f t="shared" si="63"/>
        <v>0</v>
      </c>
      <c r="AL194" s="262"/>
      <c r="AM194" s="251">
        <f t="shared" si="66"/>
        <v>0</v>
      </c>
      <c r="AN194" s="251">
        <f t="shared" si="67"/>
        <v>0</v>
      </c>
      <c r="AO194" s="251">
        <f t="shared" si="68"/>
        <v>0</v>
      </c>
      <c r="AP194" s="147"/>
      <c r="AQ194" s="147"/>
      <c r="AR194" s="147"/>
      <c r="AS194" s="147"/>
      <c r="AT194" s="147"/>
      <c r="AU194" s="147"/>
      <c r="AV194" s="147"/>
      <c r="AW194" s="147"/>
      <c r="AX194" s="147"/>
      <c r="AY194" s="147"/>
      <c r="AZ194" s="1"/>
      <c r="BD194" s="1"/>
      <c r="BE194" s="4"/>
      <c r="BF194" s="4"/>
      <c r="BG194" s="4"/>
      <c r="BH194" s="1"/>
      <c r="BI194" s="1"/>
      <c r="BJ194" s="4"/>
      <c r="BK194" s="4"/>
      <c r="BL194" s="4"/>
      <c r="BM194" s="4"/>
      <c r="BN194" s="4"/>
      <c r="BO194" s="4"/>
      <c r="BP194" s="4"/>
      <c r="BQ194" s="4"/>
      <c r="BR194" s="4"/>
      <c r="BS194" s="4"/>
      <c r="BT194" s="4"/>
      <c r="BU194" s="147"/>
      <c r="BV194" s="4"/>
      <c r="BW194" s="147"/>
      <c r="BX194" s="4"/>
      <c r="BY194" s="147"/>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row>
    <row r="195" spans="1:817" s="15" customFormat="1" ht="26.1" customHeight="1" x14ac:dyDescent="0.25">
      <c r="A195" s="627"/>
      <c r="B195" s="182"/>
      <c r="C195" s="595"/>
      <c r="D195" s="19">
        <v>1</v>
      </c>
      <c r="E195" s="253" t="s">
        <v>350</v>
      </c>
      <c r="F195" s="254" t="s">
        <v>54</v>
      </c>
      <c r="G195" s="19"/>
      <c r="H195" s="19"/>
      <c r="I195" s="19"/>
      <c r="J195" s="255"/>
      <c r="K195" s="19">
        <v>1</v>
      </c>
      <c r="L195" s="19" t="s">
        <v>33</v>
      </c>
      <c r="M195" s="19" t="s">
        <v>73</v>
      </c>
      <c r="N195" s="19">
        <v>76</v>
      </c>
      <c r="O195" s="19">
        <v>1985</v>
      </c>
      <c r="P195" s="290">
        <v>1985</v>
      </c>
      <c r="Q195" s="255"/>
      <c r="R195" s="258"/>
      <c r="S195" s="259"/>
      <c r="T195" s="228" t="s">
        <v>233</v>
      </c>
      <c r="U195" s="260"/>
      <c r="V195" s="33"/>
      <c r="W195" s="378" t="s">
        <v>128</v>
      </c>
      <c r="X195" s="249" t="str">
        <f t="shared" si="71"/>
        <v>P</v>
      </c>
      <c r="Y195" s="19"/>
      <c r="Z195" s="19"/>
      <c r="AA195" s="19"/>
      <c r="AB195" s="19"/>
      <c r="AC195" s="19"/>
      <c r="AD195" s="19"/>
      <c r="AE195" s="19"/>
      <c r="AF195" s="1"/>
      <c r="AG195" s="1"/>
      <c r="AH195" s="252">
        <f t="shared" si="65"/>
        <v>0</v>
      </c>
      <c r="AI195" s="252">
        <f t="shared" si="69"/>
        <v>0</v>
      </c>
      <c r="AJ195" s="252">
        <f t="shared" si="70"/>
        <v>0</v>
      </c>
      <c r="AK195" s="252">
        <f t="shared" si="63"/>
        <v>0</v>
      </c>
      <c r="AL195" s="262"/>
      <c r="AM195" s="251">
        <f t="shared" si="66"/>
        <v>0</v>
      </c>
      <c r="AN195" s="251">
        <f t="shared" si="67"/>
        <v>0</v>
      </c>
      <c r="AO195" s="251">
        <f t="shared" si="68"/>
        <v>0</v>
      </c>
      <c r="AP195" s="147"/>
      <c r="AQ195" s="147"/>
      <c r="AR195" s="147"/>
      <c r="AS195" s="147"/>
      <c r="AT195" s="147"/>
      <c r="AU195" s="147"/>
      <c r="AV195" s="147"/>
      <c r="AW195" s="147"/>
      <c r="AX195" s="147"/>
      <c r="AY195" s="147"/>
      <c r="AZ195" s="1"/>
      <c r="BD195" s="1"/>
      <c r="BE195" s="4"/>
      <c r="BF195" s="4"/>
      <c r="BG195" s="4"/>
      <c r="BH195" s="1"/>
      <c r="BI195" s="1"/>
      <c r="BJ195" s="4"/>
      <c r="BK195" s="4"/>
      <c r="BL195" s="4"/>
      <c r="BM195" s="4"/>
      <c r="BN195" s="4"/>
      <c r="BO195" s="4"/>
      <c r="BP195" s="4"/>
      <c r="BQ195" s="4"/>
      <c r="BR195" s="4"/>
      <c r="BS195" s="4"/>
      <c r="BT195" s="4"/>
      <c r="BU195" s="147"/>
      <c r="BV195" s="4"/>
      <c r="BW195" s="147"/>
      <c r="BX195" s="4"/>
      <c r="BY195" s="147"/>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row>
    <row r="196" spans="1:817" s="15" customFormat="1" ht="26.1" customHeight="1" x14ac:dyDescent="0.25">
      <c r="A196" s="630"/>
      <c r="B196" s="182"/>
      <c r="C196" s="595"/>
      <c r="D196" s="19">
        <v>1</v>
      </c>
      <c r="E196" s="253" t="s">
        <v>355</v>
      </c>
      <c r="F196" s="254" t="s">
        <v>26</v>
      </c>
      <c r="G196" s="19" t="s">
        <v>145</v>
      </c>
      <c r="H196" s="19" t="s">
        <v>154</v>
      </c>
      <c r="I196" s="19">
        <v>8</v>
      </c>
      <c r="J196" s="255">
        <v>12300000</v>
      </c>
      <c r="K196" s="19">
        <v>2</v>
      </c>
      <c r="L196" s="19" t="s">
        <v>27</v>
      </c>
      <c r="M196" s="19" t="s">
        <v>28</v>
      </c>
      <c r="N196" s="19">
        <v>122</v>
      </c>
      <c r="O196" s="19">
        <v>1984</v>
      </c>
      <c r="P196" s="277">
        <v>30773</v>
      </c>
      <c r="Q196" s="255"/>
      <c r="R196" s="258"/>
      <c r="S196" s="259"/>
      <c r="T196" s="228" t="s">
        <v>233</v>
      </c>
      <c r="U196" s="260"/>
      <c r="V196" s="267"/>
      <c r="W196" s="18"/>
      <c r="X196" s="249" t="str">
        <f t="shared" si="71"/>
        <v>Fe</v>
      </c>
      <c r="Y196" s="19"/>
      <c r="Z196" s="19"/>
      <c r="AA196" s="19"/>
      <c r="AB196" s="19"/>
      <c r="AC196" s="19"/>
      <c r="AD196" s="19"/>
      <c r="AE196" s="19"/>
      <c r="AF196" s="1"/>
      <c r="AG196" s="1"/>
      <c r="AH196" s="252">
        <f t="shared" si="65"/>
        <v>0</v>
      </c>
      <c r="AI196" s="252">
        <f t="shared" si="69"/>
        <v>0</v>
      </c>
      <c r="AJ196" s="252">
        <f t="shared" si="70"/>
        <v>0</v>
      </c>
      <c r="AK196" s="252">
        <f t="shared" si="63"/>
        <v>0</v>
      </c>
      <c r="AL196" s="262"/>
      <c r="AM196" s="251">
        <f t="shared" si="66"/>
        <v>0</v>
      </c>
      <c r="AN196" s="251">
        <f t="shared" si="67"/>
        <v>0</v>
      </c>
      <c r="AO196" s="251">
        <f t="shared" si="68"/>
        <v>0</v>
      </c>
      <c r="AP196" s="147"/>
      <c r="AQ196" s="147"/>
      <c r="AR196" s="147"/>
      <c r="AS196" s="147"/>
      <c r="AT196" s="147"/>
      <c r="AU196" s="147"/>
      <c r="AV196" s="147"/>
      <c r="AW196" s="147"/>
      <c r="AX196" s="147"/>
      <c r="AY196" s="147"/>
      <c r="AZ196" s="1"/>
      <c r="BD196" s="1"/>
      <c r="BE196" s="4"/>
      <c r="BF196" s="4"/>
      <c r="BG196" s="4"/>
      <c r="BH196" s="1"/>
      <c r="BI196" s="1"/>
      <c r="BJ196" s="4"/>
      <c r="BK196" s="4"/>
      <c r="BL196" s="4"/>
      <c r="BM196" s="4"/>
      <c r="BN196" s="4"/>
      <c r="BO196" s="4"/>
      <c r="BP196" s="4"/>
      <c r="BQ196" s="4"/>
      <c r="BR196" s="4"/>
      <c r="BS196" s="4"/>
      <c r="BT196" s="4"/>
      <c r="BU196" s="147"/>
      <c r="BV196" s="4"/>
      <c r="BW196" s="147"/>
      <c r="BX196" s="4"/>
      <c r="BY196" s="147"/>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row>
    <row r="197" spans="1:817" s="15" customFormat="1" ht="26.1" customHeight="1" x14ac:dyDescent="0.25">
      <c r="A197" s="627"/>
      <c r="B197" s="182">
        <v>4</v>
      </c>
      <c r="C197" s="595">
        <f>AK196</f>
        <v>0</v>
      </c>
      <c r="D197" s="19">
        <v>1</v>
      </c>
      <c r="E197" s="253" t="s">
        <v>356</v>
      </c>
      <c r="F197" s="254" t="s">
        <v>43</v>
      </c>
      <c r="G197" s="19" t="s">
        <v>44</v>
      </c>
      <c r="H197" s="19" t="s">
        <v>357</v>
      </c>
      <c r="I197" s="19">
        <v>32</v>
      </c>
      <c r="J197" s="255">
        <v>80000000</v>
      </c>
      <c r="K197" s="19">
        <v>2</v>
      </c>
      <c r="L197" s="19" t="s">
        <v>27</v>
      </c>
      <c r="M197" s="19" t="s">
        <v>28</v>
      </c>
      <c r="N197" s="19">
        <v>210</v>
      </c>
      <c r="O197" s="19">
        <v>1984</v>
      </c>
      <c r="P197" s="275">
        <v>30696</v>
      </c>
      <c r="Q197" s="255">
        <v>0</v>
      </c>
      <c r="R197" s="258"/>
      <c r="S197" s="259"/>
      <c r="T197" s="228" t="s">
        <v>743</v>
      </c>
      <c r="U197" s="260" t="s">
        <v>798</v>
      </c>
      <c r="V197" s="33"/>
      <c r="W197" s="18"/>
      <c r="X197" s="249" t="str">
        <f t="shared" si="71"/>
        <v>Au</v>
      </c>
      <c r="Y197" s="19"/>
      <c r="Z197" s="19"/>
      <c r="AA197" s="19"/>
      <c r="AB197" s="19"/>
      <c r="AC197" s="19"/>
      <c r="AD197" s="19"/>
      <c r="AE197" s="19"/>
      <c r="AF197" s="1"/>
      <c r="AG197" s="1"/>
      <c r="AH197" s="252">
        <f t="shared" si="65"/>
        <v>0</v>
      </c>
      <c r="AI197" s="252">
        <f t="shared" si="69"/>
        <v>0</v>
      </c>
      <c r="AJ197" s="252">
        <f t="shared" si="70"/>
        <v>0</v>
      </c>
      <c r="AK197" s="252">
        <f t="shared" si="63"/>
        <v>0</v>
      </c>
      <c r="AL197" s="262"/>
      <c r="AM197" s="251">
        <f t="shared" si="66"/>
        <v>0</v>
      </c>
      <c r="AN197" s="251">
        <f t="shared" si="67"/>
        <v>0</v>
      </c>
      <c r="AO197" s="251">
        <f t="shared" si="68"/>
        <v>0</v>
      </c>
      <c r="AP197" s="147"/>
      <c r="AQ197" s="147"/>
      <c r="AR197" s="147"/>
      <c r="AS197" s="147"/>
      <c r="AT197" s="147"/>
      <c r="AU197" s="147"/>
      <c r="AV197" s="147"/>
      <c r="AW197" s="147"/>
      <c r="AX197" s="147"/>
      <c r="AY197" s="147"/>
      <c r="AZ197" s="1"/>
      <c r="BD197" s="1"/>
      <c r="BE197" s="4"/>
      <c r="BF197" s="4"/>
      <c r="BG197" s="4"/>
      <c r="BH197" s="1"/>
      <c r="BI197" s="1"/>
      <c r="BJ197" s="4"/>
      <c r="BK197" s="4"/>
      <c r="BL197" s="4"/>
      <c r="BM197" s="4"/>
      <c r="BN197" s="4"/>
      <c r="BO197" s="4"/>
      <c r="BP197" s="4"/>
      <c r="BQ197" s="4"/>
      <c r="BR197" s="4"/>
      <c r="BS197" s="4"/>
      <c r="BT197" s="4"/>
      <c r="BU197" s="147"/>
      <c r="BV197" s="4"/>
      <c r="BW197" s="147"/>
      <c r="BX197" s="4"/>
      <c r="BY197" s="147"/>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row>
    <row r="198" spans="1:817" s="15" customFormat="1" ht="26.1" customHeight="1" x14ac:dyDescent="0.25">
      <c r="A198" s="624"/>
      <c r="B198" s="182">
        <v>3</v>
      </c>
      <c r="C198" s="595">
        <f>AK197</f>
        <v>0</v>
      </c>
      <c r="D198" s="19">
        <v>1</v>
      </c>
      <c r="E198" s="253" t="s">
        <v>358</v>
      </c>
      <c r="F198" s="254" t="s">
        <v>47</v>
      </c>
      <c r="G198" s="19" t="s">
        <v>77</v>
      </c>
      <c r="H198" s="19" t="s">
        <v>78</v>
      </c>
      <c r="I198" s="19">
        <v>8</v>
      </c>
      <c r="J198" s="255">
        <v>1540000</v>
      </c>
      <c r="K198" s="19">
        <v>2</v>
      </c>
      <c r="L198" s="19" t="s">
        <v>27</v>
      </c>
      <c r="M198" s="19" t="s">
        <v>28</v>
      </c>
      <c r="N198" s="19">
        <v>11</v>
      </c>
      <c r="O198" s="19">
        <v>1984</v>
      </c>
      <c r="P198" s="290">
        <v>1984</v>
      </c>
      <c r="Q198" s="255"/>
      <c r="R198" s="258"/>
      <c r="S198" s="259"/>
      <c r="T198" s="228" t="s">
        <v>233</v>
      </c>
      <c r="U198" s="260"/>
      <c r="V198" s="33"/>
      <c r="W198" s="18"/>
      <c r="X198" s="249" t="str">
        <f t="shared" si="71"/>
        <v>Vermiculite</v>
      </c>
      <c r="Y198" s="19"/>
      <c r="Z198" s="19"/>
      <c r="AA198" s="19"/>
      <c r="AB198" s="19"/>
      <c r="AC198" s="19"/>
      <c r="AD198" s="19"/>
      <c r="AE198" s="19"/>
      <c r="AF198" s="1"/>
      <c r="AG198" s="1"/>
      <c r="AH198" s="252">
        <f t="shared" si="65"/>
        <v>0</v>
      </c>
      <c r="AI198" s="252">
        <f t="shared" si="69"/>
        <v>0</v>
      </c>
      <c r="AJ198" s="252">
        <f t="shared" si="70"/>
        <v>0</v>
      </c>
      <c r="AK198" s="252">
        <f t="shared" si="63"/>
        <v>0</v>
      </c>
      <c r="AL198" s="262"/>
      <c r="AM198" s="251">
        <f t="shared" si="66"/>
        <v>0</v>
      </c>
      <c r="AN198" s="251">
        <f t="shared" si="67"/>
        <v>0</v>
      </c>
      <c r="AO198" s="251">
        <f t="shared" si="68"/>
        <v>0</v>
      </c>
      <c r="AP198" s="147"/>
      <c r="AQ198" s="147"/>
      <c r="AR198" s="147"/>
      <c r="AS198" s="147"/>
      <c r="AT198" s="147"/>
      <c r="AU198" s="147"/>
      <c r="AV198" s="147"/>
      <c r="AW198" s="147"/>
      <c r="AX198" s="147"/>
      <c r="AY198" s="147"/>
      <c r="AZ198" s="19"/>
      <c r="BD198" s="1"/>
      <c r="BE198" s="4"/>
      <c r="BF198" s="4"/>
      <c r="BG198" s="4"/>
      <c r="BH198" s="1"/>
      <c r="BI198" s="1"/>
      <c r="BJ198" s="4"/>
      <c r="BK198" s="4"/>
      <c r="BL198" s="4"/>
      <c r="BM198" s="4"/>
      <c r="BN198" s="4"/>
      <c r="BO198" s="4"/>
      <c r="BP198" s="4"/>
      <c r="BQ198" s="4"/>
      <c r="BR198" s="4"/>
      <c r="BS198" s="4"/>
      <c r="BT198" s="4"/>
      <c r="BU198" s="147"/>
      <c r="BV198" s="4"/>
      <c r="BW198" s="147"/>
      <c r="BX198" s="4"/>
      <c r="BY198" s="147"/>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row>
    <row r="199" spans="1:817" s="15" customFormat="1" ht="26.1" customHeight="1" x14ac:dyDescent="0.25">
      <c r="A199" s="624"/>
      <c r="B199" s="182">
        <v>3</v>
      </c>
      <c r="C199" s="595">
        <f>AK198</f>
        <v>0</v>
      </c>
      <c r="D199" s="19">
        <v>1</v>
      </c>
      <c r="E199" s="253" t="s">
        <v>359</v>
      </c>
      <c r="F199" s="254" t="s">
        <v>360</v>
      </c>
      <c r="G199" s="19" t="s">
        <v>145</v>
      </c>
      <c r="H199" s="19" t="s">
        <v>78</v>
      </c>
      <c r="I199" s="19">
        <v>9</v>
      </c>
      <c r="J199" s="255"/>
      <c r="K199" s="19">
        <v>1</v>
      </c>
      <c r="L199" s="19" t="s">
        <v>27</v>
      </c>
      <c r="M199" s="19" t="s">
        <v>34</v>
      </c>
      <c r="N199" s="19">
        <v>179</v>
      </c>
      <c r="O199" s="19">
        <v>1984</v>
      </c>
      <c r="P199" s="290">
        <v>1984</v>
      </c>
      <c r="Q199" s="255"/>
      <c r="R199" s="258"/>
      <c r="S199" s="259"/>
      <c r="T199" s="228" t="s">
        <v>233</v>
      </c>
      <c r="U199" s="260"/>
      <c r="V199" s="33"/>
      <c r="W199" s="18" t="s">
        <v>123</v>
      </c>
      <c r="X199" s="249" t="str">
        <f t="shared" si="71"/>
        <v>Ag Pb</v>
      </c>
      <c r="Y199" s="19"/>
      <c r="Z199" s="19"/>
      <c r="AA199" s="19"/>
      <c r="AB199" s="19"/>
      <c r="AC199" s="19">
        <v>1881</v>
      </c>
      <c r="AD199" s="19"/>
      <c r="AE199" s="19"/>
      <c r="AF199" s="1"/>
      <c r="AG199" s="1"/>
      <c r="AH199" s="252">
        <f t="shared" si="65"/>
        <v>0</v>
      </c>
      <c r="AI199" s="252">
        <f t="shared" si="69"/>
        <v>0</v>
      </c>
      <c r="AJ199" s="252">
        <f t="shared" si="70"/>
        <v>0</v>
      </c>
      <c r="AK199" s="252">
        <f t="shared" si="63"/>
        <v>0</v>
      </c>
      <c r="AL199" s="262"/>
      <c r="AM199" s="251">
        <f t="shared" si="66"/>
        <v>0</v>
      </c>
      <c r="AN199" s="251">
        <f t="shared" si="67"/>
        <v>0</v>
      </c>
      <c r="AO199" s="251">
        <f t="shared" si="68"/>
        <v>0</v>
      </c>
      <c r="AP199" s="147"/>
      <c r="AQ199" s="147"/>
      <c r="AR199" s="147"/>
      <c r="AS199" s="147"/>
      <c r="AT199" s="147"/>
      <c r="AU199" s="147"/>
      <c r="AV199" s="147"/>
      <c r="AW199" s="147"/>
      <c r="AX199" s="147"/>
      <c r="AY199" s="147"/>
      <c r="AZ199" s="1"/>
      <c r="BD199" s="19"/>
      <c r="BE199" s="4"/>
      <c r="BF199" s="4"/>
      <c r="BG199" s="4"/>
      <c r="BH199" s="19"/>
      <c r="BI199" s="19"/>
      <c r="BJ199" s="4"/>
      <c r="BK199" s="4"/>
      <c r="BL199" s="4"/>
      <c r="BM199" s="4"/>
      <c r="BN199" s="4"/>
      <c r="BO199" s="4"/>
      <c r="BP199" s="4"/>
      <c r="BQ199" s="4"/>
      <c r="BR199" s="4"/>
      <c r="BS199" s="4"/>
      <c r="BT199" s="4"/>
      <c r="BU199" s="147"/>
      <c r="BV199" s="4"/>
      <c r="BW199" s="147"/>
      <c r="BX199" s="4"/>
      <c r="BY199" s="147"/>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c r="ZT199" s="1"/>
      <c r="ZU199" s="1"/>
      <c r="ZV199" s="1"/>
      <c r="ZW199" s="1"/>
      <c r="ZX199" s="1"/>
      <c r="ZY199" s="1"/>
      <c r="ZZ199" s="1"/>
      <c r="AAA199" s="1"/>
      <c r="AAB199" s="1"/>
      <c r="AAC199" s="1"/>
      <c r="AAD199" s="1"/>
      <c r="AAE199" s="1"/>
      <c r="AAF199" s="1"/>
      <c r="AAG199" s="1"/>
      <c r="AAH199" s="1"/>
      <c r="AAI199" s="1"/>
      <c r="AAJ199" s="1"/>
      <c r="AAK199" s="1"/>
      <c r="AAL199" s="1"/>
      <c r="AAM199" s="1"/>
      <c r="AAN199" s="1"/>
      <c r="AAO199" s="1"/>
      <c r="AAP199" s="1"/>
      <c r="AAQ199" s="1"/>
      <c r="AAR199" s="1"/>
      <c r="AAS199" s="1"/>
      <c r="AAT199" s="1"/>
      <c r="AAU199" s="1"/>
      <c r="AAV199" s="1"/>
      <c r="AAW199" s="1"/>
      <c r="AAX199" s="1"/>
      <c r="AAY199" s="1"/>
      <c r="AAZ199" s="1"/>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c r="ADB199" s="1"/>
      <c r="ADC199" s="1"/>
      <c r="ADD199" s="1"/>
      <c r="ADE199" s="1"/>
      <c r="ADF199" s="1"/>
      <c r="ADG199" s="1"/>
      <c r="ADH199" s="1"/>
      <c r="ADI199" s="1"/>
      <c r="ADJ199" s="1"/>
      <c r="ADK199" s="1"/>
      <c r="ADL199" s="1"/>
      <c r="ADM199" s="1"/>
      <c r="ADN199" s="1"/>
      <c r="ADO199" s="1"/>
      <c r="ADP199" s="1"/>
      <c r="ADQ199" s="1"/>
      <c r="ADR199" s="1"/>
      <c r="ADS199" s="1"/>
      <c r="ADT199" s="1"/>
      <c r="ADU199" s="1"/>
      <c r="ADV199" s="1"/>
      <c r="ADW199" s="1"/>
      <c r="ADX199" s="1"/>
      <c r="ADY199" s="1"/>
      <c r="ADZ199" s="1"/>
      <c r="AEA199" s="1"/>
      <c r="AEB199" s="1"/>
      <c r="AEC199" s="1"/>
      <c r="AED199" s="1"/>
      <c r="AEE199" s="1"/>
      <c r="AEF199" s="1"/>
      <c r="AEG199" s="1"/>
      <c r="AEH199" s="1"/>
      <c r="AEI199" s="1"/>
      <c r="AEJ199" s="1"/>
      <c r="AEK199" s="1"/>
    </row>
    <row r="200" spans="1:817" s="15" customFormat="1" ht="26.1" customHeight="1" x14ac:dyDescent="0.25">
      <c r="A200" s="627"/>
      <c r="B200" s="182">
        <v>3</v>
      </c>
      <c r="C200" s="595">
        <f>AK199</f>
        <v>0</v>
      </c>
      <c r="D200" s="19">
        <v>1</v>
      </c>
      <c r="E200" s="253" t="s">
        <v>361</v>
      </c>
      <c r="F200" s="254" t="s">
        <v>299</v>
      </c>
      <c r="G200" s="19" t="s">
        <v>239</v>
      </c>
      <c r="H200" s="19" t="s">
        <v>154</v>
      </c>
      <c r="I200" s="19">
        <v>24</v>
      </c>
      <c r="J200" s="255">
        <v>215000</v>
      </c>
      <c r="K200" s="19">
        <v>2</v>
      </c>
      <c r="L200" s="19" t="s">
        <v>27</v>
      </c>
      <c r="M200" s="19" t="s">
        <v>34</v>
      </c>
      <c r="N200" s="19">
        <v>32</v>
      </c>
      <c r="O200" s="19">
        <v>1983</v>
      </c>
      <c r="P200" s="275">
        <v>30469</v>
      </c>
      <c r="Q200" s="255"/>
      <c r="R200" s="258"/>
      <c r="S200" s="259"/>
      <c r="T200" s="228" t="s">
        <v>233</v>
      </c>
      <c r="U200" s="260" t="s">
        <v>362</v>
      </c>
      <c r="V200" s="33"/>
      <c r="W200" s="18" t="s">
        <v>123</v>
      </c>
      <c r="X200" s="249" t="str">
        <f t="shared" si="71"/>
        <v>Au</v>
      </c>
      <c r="Y200" s="19">
        <v>65</v>
      </c>
      <c r="Z200" s="19"/>
      <c r="AA200" s="19">
        <v>1.9</v>
      </c>
      <c r="AB200" s="19">
        <v>1.5239777339508811</v>
      </c>
      <c r="AC200" s="19">
        <v>1982</v>
      </c>
      <c r="AD200" s="19">
        <v>1.5</v>
      </c>
      <c r="AE200" s="19"/>
      <c r="AF200" s="1"/>
      <c r="AG200" s="1"/>
      <c r="AH200" s="252">
        <f t="shared" si="65"/>
        <v>3.5009039608194015E-4</v>
      </c>
      <c r="AI200" s="252">
        <f t="shared" si="69"/>
        <v>0</v>
      </c>
      <c r="AJ200" s="252">
        <f t="shared" si="70"/>
        <v>0</v>
      </c>
      <c r="AK200" s="252">
        <f t="shared" si="63"/>
        <v>3.5009039608194015E-4</v>
      </c>
      <c r="AL200" s="262"/>
      <c r="AM200" s="251">
        <f t="shared" si="66"/>
        <v>0</v>
      </c>
      <c r="AN200" s="251">
        <f t="shared" si="67"/>
        <v>0</v>
      </c>
      <c r="AO200" s="251">
        <f t="shared" si="68"/>
        <v>0</v>
      </c>
      <c r="AP200" s="147"/>
      <c r="AQ200" s="147"/>
      <c r="AR200" s="147"/>
      <c r="AS200" s="147"/>
      <c r="AT200" s="147"/>
      <c r="AU200" s="147"/>
      <c r="AV200" s="147"/>
      <c r="AW200" s="147"/>
      <c r="AX200" s="147"/>
      <c r="AY200" s="147"/>
      <c r="AZ200" s="180"/>
      <c r="BD200" s="1"/>
      <c r="BE200" s="4"/>
      <c r="BF200" s="4"/>
      <c r="BG200" s="4"/>
      <c r="BH200" s="1"/>
      <c r="BI200" s="1"/>
      <c r="BJ200" s="4"/>
      <c r="BK200" s="4"/>
      <c r="BL200" s="4"/>
      <c r="BM200" s="4"/>
      <c r="BN200" s="4"/>
      <c r="BO200" s="4"/>
      <c r="BP200" s="4"/>
      <c r="BQ200" s="4"/>
      <c r="BR200" s="4"/>
      <c r="BS200" s="4"/>
      <c r="BT200" s="4"/>
      <c r="BU200" s="147"/>
      <c r="BV200" s="4"/>
      <c r="BW200" s="147"/>
      <c r="BX200" s="4"/>
      <c r="BY200" s="147"/>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c r="LE200" s="1"/>
      <c r="LF200" s="1"/>
      <c r="LG200" s="1"/>
      <c r="LH200" s="1"/>
      <c r="LI200" s="1"/>
      <c r="LJ200" s="1"/>
      <c r="LK200" s="1"/>
      <c r="LL200" s="1"/>
      <c r="LM200" s="1"/>
      <c r="LN200" s="1"/>
      <c r="LO200" s="1"/>
      <c r="LP200" s="1"/>
      <c r="LQ200" s="1"/>
      <c r="LR200" s="1"/>
      <c r="LS200" s="1"/>
      <c r="LT200" s="1"/>
      <c r="LU200" s="1"/>
      <c r="LV200" s="1"/>
      <c r="LW200" s="1"/>
      <c r="LX200" s="1"/>
      <c r="LY200" s="1"/>
      <c r="LZ200" s="1"/>
      <c r="MA200" s="1"/>
      <c r="MB200" s="1"/>
      <c r="MC200" s="1"/>
      <c r="MD200" s="1"/>
      <c r="ME200" s="1"/>
      <c r="MF200" s="1"/>
      <c r="MG200" s="1"/>
      <c r="MH200" s="1"/>
      <c r="MI200" s="1"/>
      <c r="MJ200" s="1"/>
      <c r="MK200" s="1"/>
      <c r="ML200" s="1"/>
      <c r="MM200" s="1"/>
      <c r="MN200" s="1"/>
      <c r="MO200" s="1"/>
      <c r="MP200" s="1"/>
      <c r="MQ200" s="1"/>
      <c r="MR200" s="1"/>
      <c r="MS200" s="1"/>
      <c r="MT200" s="1"/>
      <c r="MU200" s="1"/>
      <c r="MV200" s="1"/>
      <c r="MW200" s="1"/>
      <c r="MX200" s="1"/>
      <c r="MY200" s="1"/>
      <c r="MZ200" s="1"/>
      <c r="NA200" s="1"/>
      <c r="NB200" s="1"/>
      <c r="NC200" s="1"/>
      <c r="ND200" s="1"/>
      <c r="NE200" s="1"/>
      <c r="NF200" s="1"/>
      <c r="NG200" s="1"/>
      <c r="NH200" s="1"/>
      <c r="NI200" s="1"/>
      <c r="NJ200" s="1"/>
      <c r="NK200" s="1"/>
      <c r="NL200" s="1"/>
      <c r="NM200" s="1"/>
      <c r="NN200" s="1"/>
      <c r="NO200" s="1"/>
      <c r="NP200" s="1"/>
      <c r="NQ200" s="1"/>
      <c r="NR200" s="1"/>
      <c r="NS200" s="1"/>
      <c r="NT200" s="1"/>
      <c r="NU200" s="1"/>
      <c r="NV200" s="1"/>
      <c r="NW200" s="1"/>
      <c r="NX200" s="1"/>
      <c r="NY200" s="1"/>
      <c r="NZ200" s="1"/>
      <c r="OA200" s="1"/>
      <c r="OB200" s="1"/>
      <c r="OC200" s="1"/>
      <c r="OD200" s="1"/>
      <c r="OE200" s="1"/>
      <c r="OF200" s="1"/>
      <c r="OG200" s="1"/>
      <c r="OH200" s="1"/>
      <c r="OI200" s="1"/>
      <c r="OJ200" s="1"/>
      <c r="OK200" s="1"/>
      <c r="OL200" s="1"/>
      <c r="OM200" s="1"/>
      <c r="ON200" s="1"/>
      <c r="OO200" s="1"/>
      <c r="OP200" s="1"/>
      <c r="OQ200" s="1"/>
      <c r="OR200" s="1"/>
      <c r="OS200" s="1"/>
      <c r="OT200" s="1"/>
      <c r="OU200" s="1"/>
      <c r="OV200" s="1"/>
      <c r="OW200" s="1"/>
      <c r="OX200" s="1"/>
      <c r="OY200" s="1"/>
      <c r="OZ200" s="1"/>
      <c r="PA200" s="1"/>
      <c r="PB200" s="1"/>
      <c r="PC200" s="1"/>
      <c r="PD200" s="1"/>
      <c r="PE200" s="1"/>
      <c r="PF200" s="1"/>
      <c r="PG200" s="1"/>
      <c r="PH200" s="1"/>
      <c r="PI200" s="1"/>
      <c r="PJ200" s="1"/>
      <c r="PK200" s="1"/>
      <c r="PL200" s="1"/>
      <c r="PM200" s="1"/>
      <c r="PN200" s="1"/>
      <c r="PO200" s="1"/>
      <c r="PP200" s="1"/>
      <c r="PQ200" s="1"/>
      <c r="PR200" s="1"/>
      <c r="PS200" s="1"/>
      <c r="PT200" s="1"/>
      <c r="PU200" s="1"/>
      <c r="PV200" s="1"/>
      <c r="PW200" s="1"/>
      <c r="PX200" s="1"/>
      <c r="PY200" s="1"/>
      <c r="PZ200" s="1"/>
      <c r="QA200" s="1"/>
      <c r="QB200" s="1"/>
      <c r="QC200" s="1"/>
      <c r="QD200" s="1"/>
      <c r="QE200" s="1"/>
      <c r="QF200" s="1"/>
      <c r="QG200" s="1"/>
      <c r="QH200" s="1"/>
      <c r="QI200" s="1"/>
      <c r="QJ200" s="1"/>
      <c r="QK200" s="1"/>
      <c r="QL200" s="1"/>
      <c r="QM200" s="1"/>
      <c r="QN200" s="1"/>
      <c r="QO200" s="1"/>
      <c r="QP200" s="1"/>
      <c r="QQ200" s="1"/>
      <c r="QR200" s="1"/>
      <c r="QS200" s="1"/>
      <c r="QT200" s="1"/>
      <c r="QU200" s="1"/>
      <c r="QV200" s="1"/>
      <c r="QW200" s="1"/>
      <c r="QX200" s="1"/>
      <c r="QY200" s="1"/>
      <c r="QZ200" s="1"/>
      <c r="RA200" s="1"/>
      <c r="RB200" s="1"/>
      <c r="RC200" s="1"/>
      <c r="RD200" s="1"/>
      <c r="RE200" s="1"/>
      <c r="RF200" s="1"/>
      <c r="RG200" s="1"/>
      <c r="RH200" s="1"/>
      <c r="RI200" s="1"/>
      <c r="RJ200" s="1"/>
      <c r="RK200" s="1"/>
      <c r="RL200" s="1"/>
      <c r="RM200" s="1"/>
      <c r="RN200" s="1"/>
      <c r="RO200" s="1"/>
      <c r="RP200" s="1"/>
      <c r="RQ200" s="1"/>
      <c r="RR200" s="1"/>
      <c r="RS200" s="1"/>
      <c r="RT200" s="1"/>
      <c r="RU200" s="1"/>
      <c r="RV200" s="1"/>
      <c r="RW200" s="1"/>
      <c r="RX200" s="1"/>
      <c r="RY200" s="1"/>
      <c r="RZ200" s="1"/>
      <c r="SA200" s="1"/>
      <c r="SB200" s="1"/>
      <c r="SC200" s="1"/>
      <c r="SD200" s="1"/>
      <c r="SE200" s="1"/>
      <c r="SF200" s="1"/>
      <c r="SG200" s="1"/>
      <c r="SH200" s="1"/>
      <c r="SI200" s="1"/>
      <c r="SJ200" s="1"/>
      <c r="SK200" s="1"/>
      <c r="SL200" s="1"/>
      <c r="SM200" s="1"/>
      <c r="SN200" s="1"/>
      <c r="SO200" s="1"/>
      <c r="SP200" s="1"/>
      <c r="SQ200" s="1"/>
      <c r="SR200" s="1"/>
      <c r="SS200" s="1"/>
      <c r="ST200" s="1"/>
      <c r="SU200" s="1"/>
      <c r="SV200" s="1"/>
      <c r="SW200" s="1"/>
      <c r="SX200" s="1"/>
      <c r="SY200" s="1"/>
      <c r="SZ200" s="1"/>
      <c r="TA200" s="1"/>
      <c r="TB200" s="1"/>
      <c r="TC200" s="1"/>
      <c r="TD200" s="1"/>
      <c r="TE200" s="1"/>
      <c r="TF200" s="1"/>
      <c r="TG200" s="1"/>
      <c r="TH200" s="1"/>
      <c r="TI200" s="1"/>
      <c r="TJ200" s="1"/>
      <c r="TK200" s="1"/>
      <c r="TL200" s="1"/>
      <c r="TM200" s="1"/>
      <c r="TN200" s="1"/>
      <c r="TO200" s="1"/>
      <c r="TP200" s="1"/>
      <c r="TQ200" s="1"/>
      <c r="TR200" s="1"/>
      <c r="TS200" s="1"/>
      <c r="TT200" s="1"/>
      <c r="TU200" s="1"/>
      <c r="TV200" s="1"/>
      <c r="TW200" s="1"/>
      <c r="TX200" s="1"/>
      <c r="TY200" s="1"/>
      <c r="TZ200" s="1"/>
      <c r="UA200" s="1"/>
      <c r="UB200" s="1"/>
      <c r="UC200" s="1"/>
      <c r="UD200" s="1"/>
      <c r="UE200" s="1"/>
      <c r="UF200" s="1"/>
      <c r="UG200" s="1"/>
      <c r="UH200" s="1"/>
      <c r="UI200" s="1"/>
      <c r="UJ200" s="1"/>
      <c r="UK200" s="1"/>
      <c r="UL200" s="1"/>
      <c r="UM200" s="1"/>
      <c r="UN200" s="1"/>
      <c r="UO200" s="1"/>
      <c r="UP200" s="1"/>
      <c r="UQ200" s="1"/>
      <c r="UR200" s="1"/>
      <c r="US200" s="1"/>
      <c r="UT200" s="1"/>
      <c r="UU200" s="1"/>
      <c r="UV200" s="1"/>
      <c r="UW200" s="1"/>
      <c r="UX200" s="1"/>
      <c r="UY200" s="1"/>
      <c r="UZ200" s="1"/>
      <c r="VA200" s="1"/>
      <c r="VB200" s="1"/>
      <c r="VC200" s="1"/>
      <c r="VD200" s="1"/>
      <c r="VE200" s="1"/>
      <c r="VF200" s="1"/>
      <c r="VG200" s="1"/>
      <c r="VH200" s="1"/>
      <c r="VI200" s="1"/>
      <c r="VJ200" s="1"/>
      <c r="VK200" s="1"/>
      <c r="VL200" s="1"/>
      <c r="VM200" s="1"/>
      <c r="VN200" s="1"/>
      <c r="VO200" s="1"/>
      <c r="VP200" s="1"/>
      <c r="VQ200" s="1"/>
      <c r="VR200" s="1"/>
      <c r="VS200" s="1"/>
      <c r="VT200" s="1"/>
      <c r="VU200" s="1"/>
      <c r="VV200" s="1"/>
      <c r="VW200" s="1"/>
      <c r="VX200" s="1"/>
      <c r="VY200" s="1"/>
      <c r="VZ200" s="1"/>
      <c r="WA200" s="1"/>
      <c r="WB200" s="1"/>
      <c r="WC200" s="1"/>
      <c r="WD200" s="1"/>
      <c r="WE200" s="1"/>
      <c r="WF200" s="1"/>
      <c r="WG200" s="1"/>
      <c r="WH200" s="1"/>
      <c r="WI200" s="1"/>
      <c r="WJ200" s="1"/>
      <c r="WK200" s="1"/>
      <c r="WL200" s="1"/>
      <c r="WM200" s="1"/>
      <c r="WN200" s="1"/>
      <c r="WO200" s="1"/>
      <c r="WP200" s="1"/>
      <c r="WQ200" s="1"/>
      <c r="WR200" s="1"/>
      <c r="WS200" s="1"/>
      <c r="WT200" s="1"/>
      <c r="WU200" s="1"/>
      <c r="WV200" s="1"/>
      <c r="WW200" s="1"/>
      <c r="WX200" s="1"/>
      <c r="WY200" s="1"/>
      <c r="WZ200" s="1"/>
      <c r="XA200" s="1"/>
      <c r="XB200" s="1"/>
      <c r="XC200" s="1"/>
      <c r="XD200" s="1"/>
      <c r="XE200" s="1"/>
      <c r="XF200" s="1"/>
      <c r="XG200" s="1"/>
      <c r="XH200" s="1"/>
      <c r="XI200" s="1"/>
      <c r="XJ200" s="1"/>
      <c r="XK200" s="1"/>
      <c r="XL200" s="1"/>
      <c r="XM200" s="1"/>
      <c r="XN200" s="1"/>
      <c r="XO200" s="1"/>
      <c r="XP200" s="1"/>
      <c r="XQ200" s="1"/>
      <c r="XR200" s="1"/>
      <c r="XS200" s="1"/>
      <c r="XT200" s="1"/>
      <c r="XU200" s="1"/>
      <c r="XV200" s="1"/>
      <c r="XW200" s="1"/>
      <c r="XX200" s="1"/>
      <c r="XY200" s="1"/>
      <c r="XZ200" s="1"/>
      <c r="YA200" s="1"/>
      <c r="YB200" s="1"/>
      <c r="YC200" s="1"/>
      <c r="YD200" s="1"/>
      <c r="YE200" s="1"/>
      <c r="YF200" s="1"/>
      <c r="YG200" s="1"/>
      <c r="YH200" s="1"/>
      <c r="YI200" s="1"/>
      <c r="YJ200" s="1"/>
      <c r="YK200" s="1"/>
      <c r="YL200" s="1"/>
      <c r="YM200" s="1"/>
      <c r="YN200" s="1"/>
      <c r="YO200" s="1"/>
      <c r="YP200" s="1"/>
      <c r="YQ200" s="1"/>
      <c r="YR200" s="1"/>
      <c r="YS200" s="1"/>
      <c r="YT200" s="1"/>
      <c r="YU200" s="1"/>
      <c r="YV200" s="1"/>
      <c r="YW200" s="1"/>
      <c r="YX200" s="1"/>
      <c r="YY200" s="1"/>
      <c r="YZ200" s="1"/>
      <c r="ZA200" s="1"/>
      <c r="ZB200" s="1"/>
      <c r="ZC200" s="1"/>
      <c r="ZD200" s="1"/>
      <c r="ZE200" s="1"/>
      <c r="ZF200" s="1"/>
      <c r="ZG200" s="1"/>
      <c r="ZH200" s="1"/>
      <c r="ZI200" s="1"/>
      <c r="ZJ200" s="1"/>
      <c r="ZK200" s="1"/>
      <c r="ZL200" s="1"/>
      <c r="ZM200" s="1"/>
      <c r="ZN200" s="1"/>
      <c r="ZO200" s="1"/>
      <c r="ZP200" s="1"/>
      <c r="ZQ200" s="1"/>
      <c r="ZR200" s="1"/>
      <c r="ZS200" s="1"/>
      <c r="ZT200" s="1"/>
      <c r="ZU200" s="1"/>
      <c r="ZV200" s="1"/>
      <c r="ZW200" s="1"/>
      <c r="ZX200" s="1"/>
      <c r="ZY200" s="1"/>
      <c r="ZZ200" s="1"/>
      <c r="AAA200" s="1"/>
      <c r="AAB200" s="1"/>
      <c r="AAC200" s="1"/>
      <c r="AAD200" s="1"/>
      <c r="AAE200" s="1"/>
      <c r="AAF200" s="1"/>
      <c r="AAG200" s="1"/>
      <c r="AAH200" s="1"/>
      <c r="AAI200" s="1"/>
      <c r="AAJ200" s="1"/>
      <c r="AAK200" s="1"/>
      <c r="AAL200" s="1"/>
      <c r="AAM200" s="1"/>
      <c r="AAN200" s="1"/>
      <c r="AAO200" s="1"/>
      <c r="AAP200" s="1"/>
      <c r="AAQ200" s="1"/>
      <c r="AAR200" s="1"/>
      <c r="AAS200" s="1"/>
      <c r="AAT200" s="1"/>
      <c r="AAU200" s="1"/>
      <c r="AAV200" s="1"/>
      <c r="AAW200" s="1"/>
      <c r="AAX200" s="1"/>
      <c r="AAY200" s="1"/>
      <c r="AAZ200" s="1"/>
      <c r="ABA200" s="1"/>
      <c r="ABB200" s="1"/>
      <c r="ABC200" s="1"/>
      <c r="ABD200" s="1"/>
      <c r="ABE200" s="1"/>
      <c r="ABF200" s="1"/>
      <c r="ABG200" s="1"/>
      <c r="ABH200" s="1"/>
      <c r="ABI200" s="1"/>
      <c r="ABJ200" s="1"/>
      <c r="ABK200" s="1"/>
      <c r="ABL200" s="1"/>
      <c r="ABM200" s="1"/>
      <c r="ABN200" s="1"/>
      <c r="ABO200" s="1"/>
      <c r="ABP200" s="1"/>
      <c r="ABQ200" s="1"/>
      <c r="ABR200" s="1"/>
      <c r="ABS200" s="1"/>
      <c r="ABT200" s="1"/>
      <c r="ABU200" s="1"/>
      <c r="ABV200" s="1"/>
      <c r="ABW200" s="1"/>
      <c r="ABX200" s="1"/>
      <c r="ABY200" s="1"/>
      <c r="ABZ200" s="1"/>
      <c r="ACA200" s="1"/>
      <c r="ACB200" s="1"/>
      <c r="ACC200" s="1"/>
      <c r="ACD200" s="1"/>
      <c r="ACE200" s="1"/>
      <c r="ACF200" s="1"/>
      <c r="ACG200" s="1"/>
      <c r="ACH200" s="1"/>
      <c r="ACI200" s="1"/>
      <c r="ACJ200" s="1"/>
      <c r="ACK200" s="1"/>
      <c r="ACL200" s="1"/>
      <c r="ACM200" s="1"/>
      <c r="ACN200" s="1"/>
      <c r="ACO200" s="1"/>
      <c r="ACP200" s="1"/>
      <c r="ACQ200" s="1"/>
      <c r="ACR200" s="1"/>
      <c r="ACS200" s="1"/>
      <c r="ACT200" s="1"/>
      <c r="ACU200" s="1"/>
      <c r="ACV200" s="1"/>
      <c r="ACW200" s="1"/>
      <c r="ACX200" s="1"/>
      <c r="ACY200" s="1"/>
      <c r="ACZ200" s="1"/>
      <c r="ADA200" s="1"/>
      <c r="ADB200" s="1"/>
      <c r="ADC200" s="1"/>
      <c r="ADD200" s="1"/>
      <c r="ADE200" s="1"/>
      <c r="ADF200" s="1"/>
      <c r="ADG200" s="1"/>
      <c r="ADH200" s="1"/>
      <c r="ADI200" s="1"/>
      <c r="ADJ200" s="1"/>
      <c r="ADK200" s="1"/>
      <c r="ADL200" s="1"/>
      <c r="ADM200" s="1"/>
      <c r="ADN200" s="1"/>
      <c r="ADO200" s="1"/>
      <c r="ADP200" s="1"/>
      <c r="ADQ200" s="1"/>
      <c r="ADR200" s="1"/>
      <c r="ADS200" s="1"/>
      <c r="ADT200" s="1"/>
      <c r="ADU200" s="1"/>
      <c r="ADV200" s="1"/>
      <c r="ADW200" s="1"/>
      <c r="ADX200" s="1"/>
      <c r="ADY200" s="1"/>
      <c r="ADZ200" s="1"/>
      <c r="AEA200" s="1"/>
      <c r="AEB200" s="1"/>
      <c r="AEC200" s="1"/>
      <c r="AED200" s="1"/>
      <c r="AEE200" s="1"/>
      <c r="AEF200" s="1"/>
      <c r="AEG200" s="1"/>
      <c r="AEH200" s="1"/>
      <c r="AEI200" s="1"/>
      <c r="AEJ200" s="1"/>
      <c r="AEK200" s="1"/>
    </row>
    <row r="201" spans="1:817" s="15" customFormat="1" ht="26.1" customHeight="1" x14ac:dyDescent="0.25">
      <c r="A201" s="627"/>
      <c r="B201" s="182">
        <v>4</v>
      </c>
      <c r="C201" s="595"/>
      <c r="D201" s="19">
        <v>1</v>
      </c>
      <c r="E201" s="253" t="s">
        <v>363</v>
      </c>
      <c r="F201" s="254" t="s">
        <v>47</v>
      </c>
      <c r="G201" s="19" t="s">
        <v>239</v>
      </c>
      <c r="H201" s="19" t="s">
        <v>254</v>
      </c>
      <c r="I201" s="19"/>
      <c r="J201" s="255"/>
      <c r="K201" s="19">
        <v>3</v>
      </c>
      <c r="L201" s="19" t="s">
        <v>38</v>
      </c>
      <c r="M201" s="19" t="s">
        <v>38</v>
      </c>
      <c r="N201" s="19">
        <v>51</v>
      </c>
      <c r="O201" s="19">
        <v>1983</v>
      </c>
      <c r="P201" s="275">
        <v>30321</v>
      </c>
      <c r="Q201" s="255">
        <v>664</v>
      </c>
      <c r="R201" s="258"/>
      <c r="S201" s="259"/>
      <c r="T201" s="228" t="s">
        <v>744</v>
      </c>
      <c r="U201" s="260" t="s">
        <v>799</v>
      </c>
      <c r="V201" s="33"/>
      <c r="W201" s="18" t="s">
        <v>123</v>
      </c>
      <c r="X201" s="249" t="str">
        <f t="shared" si="71"/>
        <v>Au</v>
      </c>
      <c r="Y201" s="19"/>
      <c r="Z201" s="19"/>
      <c r="AA201" s="19"/>
      <c r="AB201" s="19"/>
      <c r="AC201" s="19"/>
      <c r="AD201" s="19"/>
      <c r="AE201" s="19"/>
      <c r="AF201" s="1"/>
      <c r="AG201" s="1"/>
      <c r="AH201" s="252">
        <f t="shared" si="65"/>
        <v>5.2724457241256046E-5</v>
      </c>
      <c r="AI201" s="252">
        <f t="shared" si="69"/>
        <v>0</v>
      </c>
      <c r="AJ201" s="252">
        <f t="shared" si="70"/>
        <v>0</v>
      </c>
      <c r="AK201" s="252">
        <f t="shared" si="63"/>
        <v>5.2724457241256046E-5</v>
      </c>
      <c r="AL201" s="262"/>
      <c r="AM201" s="251">
        <f t="shared" si="66"/>
        <v>0</v>
      </c>
      <c r="AN201" s="251">
        <f t="shared" si="67"/>
        <v>0</v>
      </c>
      <c r="AO201" s="251">
        <f t="shared" si="68"/>
        <v>5.2724457241256046E-5</v>
      </c>
      <c r="AP201" s="147"/>
      <c r="AQ201" s="147"/>
      <c r="AR201" s="147"/>
      <c r="AS201" s="147"/>
      <c r="AT201" s="147"/>
      <c r="AU201" s="147"/>
      <c r="AV201" s="147"/>
      <c r="AW201" s="147"/>
      <c r="AX201" s="147"/>
      <c r="AY201" s="147"/>
      <c r="AZ201" s="180"/>
      <c r="BD201" s="180"/>
      <c r="BE201" s="4"/>
      <c r="BF201" s="4"/>
      <c r="BG201" s="4"/>
      <c r="BH201" s="180"/>
      <c r="BI201" s="180"/>
      <c r="BJ201" s="4"/>
      <c r="BK201" s="4"/>
      <c r="BL201" s="4"/>
      <c r="BM201" s="4"/>
      <c r="BN201" s="4"/>
      <c r="BO201" s="4"/>
      <c r="BP201" s="4"/>
      <c r="BQ201" s="4"/>
      <c r="BR201" s="4"/>
      <c r="BS201" s="4"/>
      <c r="BT201" s="4"/>
      <c r="BU201" s="147"/>
      <c r="BV201" s="4"/>
      <c r="BW201" s="147"/>
      <c r="BX201" s="4"/>
      <c r="BY201" s="147"/>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c r="JI201" s="19"/>
      <c r="JJ201" s="19"/>
      <c r="JK201" s="19"/>
      <c r="JL201" s="19"/>
      <c r="JM201" s="19"/>
      <c r="JN201" s="19"/>
      <c r="JO201" s="19"/>
      <c r="JP201" s="19"/>
      <c r="JQ201" s="19"/>
      <c r="JR201" s="19"/>
      <c r="JS201" s="19"/>
      <c r="JT201" s="19"/>
      <c r="JU201" s="19"/>
      <c r="JV201" s="19"/>
      <c r="JW201" s="19"/>
      <c r="JX201" s="19"/>
      <c r="JY201" s="19"/>
      <c r="JZ201" s="19"/>
      <c r="KA201" s="19"/>
      <c r="KB201" s="19"/>
      <c r="KC201" s="19"/>
      <c r="KD201" s="19"/>
      <c r="KE201" s="19"/>
      <c r="KF201" s="19"/>
      <c r="KG201" s="19"/>
      <c r="KH201" s="19"/>
      <c r="KI201" s="19"/>
      <c r="KJ201" s="19"/>
      <c r="KK201" s="19"/>
      <c r="KL201" s="19"/>
      <c r="KM201" s="19"/>
      <c r="KN201" s="19"/>
      <c r="KO201" s="19"/>
      <c r="KP201" s="19"/>
      <c r="KQ201" s="19"/>
      <c r="KR201" s="19"/>
      <c r="KS201" s="19"/>
      <c r="KT201" s="19"/>
      <c r="KU201" s="19"/>
      <c r="KV201" s="19"/>
      <c r="KW201" s="19"/>
      <c r="KX201" s="19"/>
      <c r="KY201" s="19"/>
      <c r="KZ201" s="19"/>
      <c r="LA201" s="19"/>
      <c r="LB201" s="19"/>
      <c r="LC201" s="19"/>
      <c r="LD201" s="19"/>
      <c r="LE201" s="19"/>
      <c r="LF201" s="19"/>
      <c r="LG201" s="19"/>
      <c r="LH201" s="19"/>
      <c r="LI201" s="19"/>
      <c r="LJ201" s="19"/>
      <c r="LK201" s="19"/>
      <c r="LL201" s="19"/>
      <c r="LM201" s="19"/>
      <c r="LN201" s="19"/>
      <c r="LO201" s="19"/>
      <c r="LP201" s="19"/>
      <c r="LQ201" s="19"/>
      <c r="LR201" s="19"/>
      <c r="LS201" s="19"/>
      <c r="LT201" s="19"/>
      <c r="LU201" s="19"/>
      <c r="LV201" s="19"/>
      <c r="LW201" s="19"/>
      <c r="LX201" s="19"/>
      <c r="LY201" s="19"/>
      <c r="LZ201" s="19"/>
      <c r="MA201" s="19"/>
      <c r="MB201" s="19"/>
      <c r="MC201" s="19"/>
      <c r="MD201" s="19"/>
      <c r="ME201" s="19"/>
      <c r="MF201" s="19"/>
      <c r="MG201" s="19"/>
      <c r="MH201" s="19"/>
      <c r="MI201" s="19"/>
      <c r="MJ201" s="19"/>
      <c r="MK201" s="19"/>
      <c r="ML201" s="19"/>
      <c r="MM201" s="19"/>
      <c r="MN201" s="19"/>
      <c r="MO201" s="19"/>
      <c r="MP201" s="19"/>
      <c r="MQ201" s="19"/>
      <c r="MR201" s="19"/>
      <c r="MS201" s="19"/>
      <c r="MT201" s="19"/>
      <c r="MU201" s="19"/>
      <c r="MV201" s="19"/>
      <c r="MW201" s="19"/>
      <c r="MX201" s="19"/>
      <c r="MY201" s="19"/>
      <c r="MZ201" s="19"/>
      <c r="NA201" s="19"/>
      <c r="NB201" s="19"/>
      <c r="NC201" s="19"/>
      <c r="ND201" s="19"/>
      <c r="NE201" s="19"/>
      <c r="NF201" s="19"/>
      <c r="NG201" s="19"/>
      <c r="NH201" s="19"/>
      <c r="NI201" s="19"/>
      <c r="NJ201" s="19"/>
      <c r="NK201" s="19"/>
      <c r="NL201" s="19"/>
      <c r="NM201" s="19"/>
      <c r="NN201" s="19"/>
      <c r="NO201" s="19"/>
      <c r="NP201" s="19"/>
      <c r="NQ201" s="19"/>
      <c r="NR201" s="19"/>
      <c r="NS201" s="19"/>
      <c r="NT201" s="19"/>
      <c r="NU201" s="19"/>
      <c r="NV201" s="19"/>
      <c r="NW201" s="19"/>
      <c r="NX201" s="19"/>
      <c r="NY201" s="19"/>
      <c r="NZ201" s="19"/>
      <c r="OA201" s="19"/>
      <c r="OB201" s="19"/>
      <c r="OC201" s="19"/>
      <c r="OD201" s="19"/>
      <c r="OE201" s="19"/>
      <c r="OF201" s="19"/>
      <c r="OG201" s="19"/>
      <c r="OH201" s="19"/>
      <c r="OI201" s="19"/>
      <c r="OJ201" s="19"/>
      <c r="OK201" s="19"/>
      <c r="OL201" s="19"/>
      <c r="OM201" s="19"/>
      <c r="ON201" s="19"/>
      <c r="OO201" s="19"/>
      <c r="OP201" s="19"/>
      <c r="OQ201" s="19"/>
      <c r="OR201" s="19"/>
      <c r="OS201" s="19"/>
      <c r="OT201" s="19"/>
      <c r="OU201" s="19"/>
      <c r="OV201" s="19"/>
      <c r="OW201" s="19"/>
      <c r="OX201" s="19"/>
      <c r="OY201" s="19"/>
      <c r="OZ201" s="19"/>
      <c r="PA201" s="19"/>
      <c r="PB201" s="19"/>
      <c r="PC201" s="19"/>
      <c r="PD201" s="19"/>
      <c r="PE201" s="19"/>
      <c r="PF201" s="19"/>
      <c r="PG201" s="19"/>
      <c r="PH201" s="19"/>
      <c r="PI201" s="19"/>
      <c r="PJ201" s="19"/>
      <c r="PK201" s="19"/>
      <c r="PL201" s="19"/>
      <c r="PM201" s="19"/>
      <c r="PN201" s="19"/>
      <c r="PO201" s="19"/>
      <c r="PP201" s="19"/>
      <c r="PQ201" s="19"/>
      <c r="PR201" s="19"/>
      <c r="PS201" s="19"/>
      <c r="PT201" s="19"/>
      <c r="PU201" s="19"/>
      <c r="PV201" s="19"/>
      <c r="PW201" s="19"/>
      <c r="PX201" s="19"/>
      <c r="PY201" s="19"/>
      <c r="PZ201" s="19"/>
      <c r="QA201" s="19"/>
      <c r="QB201" s="19"/>
      <c r="QC201" s="19"/>
      <c r="QD201" s="19"/>
      <c r="QE201" s="19"/>
      <c r="QF201" s="19"/>
      <c r="QG201" s="19"/>
      <c r="QH201" s="19"/>
      <c r="QI201" s="19"/>
      <c r="QJ201" s="19"/>
      <c r="QK201" s="19"/>
      <c r="QL201" s="19"/>
      <c r="QM201" s="19"/>
      <c r="QN201" s="19"/>
      <c r="QO201" s="19"/>
      <c r="QP201" s="19"/>
      <c r="QQ201" s="19"/>
      <c r="QR201" s="19"/>
      <c r="QS201" s="19"/>
      <c r="QT201" s="19"/>
      <c r="QU201" s="19"/>
      <c r="QV201" s="19"/>
      <c r="QW201" s="19"/>
      <c r="QX201" s="19"/>
      <c r="QY201" s="19"/>
      <c r="QZ201" s="19"/>
      <c r="RA201" s="19"/>
      <c r="RB201" s="19"/>
      <c r="RC201" s="19"/>
      <c r="RD201" s="19"/>
      <c r="RE201" s="19"/>
      <c r="RF201" s="19"/>
      <c r="RG201" s="19"/>
      <c r="RH201" s="19"/>
      <c r="RI201" s="19"/>
      <c r="RJ201" s="19"/>
      <c r="RK201" s="19"/>
      <c r="RL201" s="19"/>
      <c r="RM201" s="19"/>
      <c r="RN201" s="19"/>
      <c r="RO201" s="19"/>
      <c r="RP201" s="19"/>
      <c r="RQ201" s="19"/>
      <c r="RR201" s="19"/>
      <c r="RS201" s="19"/>
      <c r="RT201" s="19"/>
      <c r="RU201" s="19"/>
      <c r="RV201" s="19"/>
      <c r="RW201" s="19"/>
      <c r="RX201" s="19"/>
      <c r="RY201" s="19"/>
      <c r="RZ201" s="19"/>
      <c r="SA201" s="19"/>
      <c r="SB201" s="19"/>
      <c r="SC201" s="19"/>
      <c r="SD201" s="19"/>
      <c r="SE201" s="19"/>
      <c r="SF201" s="19"/>
      <c r="SG201" s="19"/>
      <c r="SH201" s="19"/>
      <c r="SI201" s="19"/>
      <c r="SJ201" s="19"/>
      <c r="SK201" s="19"/>
      <c r="SL201" s="19"/>
      <c r="SM201" s="19"/>
      <c r="SN201" s="19"/>
      <c r="SO201" s="19"/>
      <c r="SP201" s="19"/>
      <c r="SQ201" s="19"/>
      <c r="SR201" s="19"/>
      <c r="SS201" s="19"/>
      <c r="ST201" s="19"/>
      <c r="SU201" s="19"/>
      <c r="SV201" s="19"/>
      <c r="SW201" s="19"/>
      <c r="SX201" s="19"/>
      <c r="SY201" s="19"/>
      <c r="SZ201" s="19"/>
      <c r="TA201" s="19"/>
      <c r="TB201" s="19"/>
      <c r="TC201" s="19"/>
      <c r="TD201" s="19"/>
      <c r="TE201" s="19"/>
      <c r="TF201" s="19"/>
      <c r="TG201" s="19"/>
      <c r="TH201" s="19"/>
      <c r="TI201" s="19"/>
      <c r="TJ201" s="19"/>
      <c r="TK201" s="19"/>
      <c r="TL201" s="19"/>
      <c r="TM201" s="19"/>
      <c r="TN201" s="19"/>
      <c r="TO201" s="19"/>
      <c r="TP201" s="19"/>
      <c r="TQ201" s="19"/>
      <c r="TR201" s="19"/>
      <c r="TS201" s="19"/>
      <c r="TT201" s="19"/>
      <c r="TU201" s="19"/>
      <c r="TV201" s="19"/>
      <c r="TW201" s="19"/>
      <c r="TX201" s="19"/>
      <c r="TY201" s="19"/>
      <c r="TZ201" s="19"/>
      <c r="UA201" s="19"/>
      <c r="UB201" s="19"/>
      <c r="UC201" s="19"/>
      <c r="UD201" s="19"/>
      <c r="UE201" s="19"/>
      <c r="UF201" s="19"/>
      <c r="UG201" s="19"/>
      <c r="UH201" s="19"/>
      <c r="UI201" s="19"/>
      <c r="UJ201" s="19"/>
      <c r="UK201" s="19"/>
      <c r="UL201" s="19"/>
      <c r="UM201" s="19"/>
      <c r="UN201" s="19"/>
      <c r="UO201" s="19"/>
      <c r="UP201" s="19"/>
      <c r="UQ201" s="19"/>
      <c r="UR201" s="19"/>
      <c r="US201" s="19"/>
      <c r="UT201" s="19"/>
      <c r="UU201" s="19"/>
      <c r="UV201" s="19"/>
      <c r="UW201" s="19"/>
      <c r="UX201" s="19"/>
      <c r="UY201" s="19"/>
      <c r="UZ201" s="19"/>
      <c r="VA201" s="19"/>
      <c r="VB201" s="19"/>
      <c r="VC201" s="19"/>
      <c r="VD201" s="19"/>
      <c r="VE201" s="19"/>
      <c r="VF201" s="19"/>
      <c r="VG201" s="19"/>
      <c r="VH201" s="19"/>
      <c r="VI201" s="19"/>
      <c r="VJ201" s="19"/>
      <c r="VK201" s="19"/>
      <c r="VL201" s="19"/>
      <c r="VM201" s="19"/>
      <c r="VN201" s="19"/>
      <c r="VO201" s="19"/>
      <c r="VP201" s="19"/>
      <c r="VQ201" s="19"/>
      <c r="VR201" s="19"/>
      <c r="VS201" s="19"/>
      <c r="VT201" s="19"/>
      <c r="VU201" s="19"/>
      <c r="VV201" s="19"/>
      <c r="VW201" s="19"/>
      <c r="VX201" s="19"/>
      <c r="VY201" s="19"/>
      <c r="VZ201" s="19"/>
      <c r="WA201" s="19"/>
      <c r="WB201" s="19"/>
      <c r="WC201" s="19"/>
      <c r="WD201" s="19"/>
      <c r="WE201" s="19"/>
      <c r="WF201" s="19"/>
      <c r="WG201" s="19"/>
      <c r="WH201" s="19"/>
      <c r="WI201" s="19"/>
      <c r="WJ201" s="19"/>
      <c r="WK201" s="19"/>
      <c r="WL201" s="19"/>
      <c r="WM201" s="19"/>
      <c r="WN201" s="19"/>
      <c r="WO201" s="19"/>
      <c r="WP201" s="19"/>
      <c r="WQ201" s="19"/>
      <c r="WR201" s="19"/>
      <c r="WS201" s="19"/>
      <c r="WT201" s="19"/>
      <c r="WU201" s="19"/>
      <c r="WV201" s="19"/>
      <c r="WW201" s="19"/>
      <c r="WX201" s="19"/>
      <c r="WY201" s="19"/>
      <c r="WZ201" s="19"/>
      <c r="XA201" s="19"/>
      <c r="XB201" s="19"/>
      <c r="XC201" s="19"/>
      <c r="XD201" s="19"/>
      <c r="XE201" s="19"/>
      <c r="XF201" s="19"/>
      <c r="XG201" s="19"/>
      <c r="XH201" s="19"/>
      <c r="XI201" s="19"/>
      <c r="XJ201" s="19"/>
      <c r="XK201" s="19"/>
      <c r="XL201" s="19"/>
      <c r="XM201" s="19"/>
      <c r="XN201" s="19"/>
      <c r="XO201" s="19"/>
      <c r="XP201" s="19"/>
      <c r="XQ201" s="19"/>
      <c r="XR201" s="19"/>
      <c r="XS201" s="19"/>
      <c r="XT201" s="19"/>
      <c r="XU201" s="19"/>
      <c r="XV201" s="19"/>
      <c r="XW201" s="19"/>
      <c r="XX201" s="19"/>
      <c r="XY201" s="19"/>
      <c r="XZ201" s="19"/>
      <c r="YA201" s="19"/>
      <c r="YB201" s="19"/>
      <c r="YC201" s="19"/>
      <c r="YD201" s="19"/>
      <c r="YE201" s="19"/>
      <c r="YF201" s="19"/>
      <c r="YG201" s="19"/>
      <c r="YH201" s="19"/>
      <c r="YI201" s="19"/>
      <c r="YJ201" s="19"/>
      <c r="YK201" s="19"/>
      <c r="YL201" s="19"/>
      <c r="YM201" s="19"/>
      <c r="YN201" s="19"/>
      <c r="YO201" s="19"/>
      <c r="YP201" s="19"/>
      <c r="YQ201" s="19"/>
      <c r="YR201" s="19"/>
      <c r="YS201" s="19"/>
      <c r="YT201" s="19"/>
      <c r="YU201" s="19"/>
      <c r="YV201" s="19"/>
      <c r="YW201" s="19"/>
      <c r="YX201" s="19"/>
      <c r="YY201" s="19"/>
      <c r="YZ201" s="19"/>
      <c r="ZA201" s="19"/>
      <c r="ZB201" s="19"/>
      <c r="ZC201" s="19"/>
      <c r="ZD201" s="19"/>
      <c r="ZE201" s="19"/>
      <c r="ZF201" s="19"/>
      <c r="ZG201" s="19"/>
      <c r="ZH201" s="19"/>
      <c r="ZI201" s="19"/>
      <c r="ZJ201" s="19"/>
      <c r="ZK201" s="19"/>
      <c r="ZL201" s="19"/>
      <c r="ZM201" s="19"/>
      <c r="ZN201" s="19"/>
      <c r="ZO201" s="19"/>
      <c r="ZP201" s="19"/>
      <c r="ZQ201" s="19"/>
      <c r="ZR201" s="19"/>
      <c r="ZS201" s="19"/>
      <c r="ZT201" s="19"/>
      <c r="ZU201" s="19"/>
      <c r="ZV201" s="19"/>
      <c r="ZW201" s="19"/>
      <c r="ZX201" s="19"/>
      <c r="ZY201" s="19"/>
      <c r="ZZ201" s="19"/>
      <c r="AAA201" s="19"/>
      <c r="AAB201" s="19"/>
      <c r="AAC201" s="19"/>
      <c r="AAD201" s="19"/>
      <c r="AAE201" s="19"/>
      <c r="AAF201" s="19"/>
      <c r="AAG201" s="19"/>
      <c r="AAH201" s="19"/>
      <c r="AAI201" s="19"/>
      <c r="AAJ201" s="19"/>
      <c r="AAK201" s="19"/>
      <c r="AAL201" s="19"/>
      <c r="AAM201" s="19"/>
      <c r="AAN201" s="19"/>
      <c r="AAO201" s="19"/>
      <c r="AAP201" s="19"/>
      <c r="AAQ201" s="19"/>
      <c r="AAR201" s="19"/>
      <c r="AAS201" s="19"/>
      <c r="AAT201" s="19"/>
      <c r="AAU201" s="19"/>
      <c r="AAV201" s="19"/>
      <c r="AAW201" s="19"/>
      <c r="AAX201" s="19"/>
      <c r="AAY201" s="19"/>
      <c r="AAZ201" s="19"/>
      <c r="ABA201" s="19"/>
      <c r="ABB201" s="19"/>
      <c r="ABC201" s="19"/>
      <c r="ABD201" s="19"/>
      <c r="ABE201" s="19"/>
      <c r="ABF201" s="19"/>
      <c r="ABG201" s="19"/>
      <c r="ABH201" s="19"/>
      <c r="ABI201" s="19"/>
      <c r="ABJ201" s="19"/>
      <c r="ABK201" s="19"/>
      <c r="ABL201" s="19"/>
      <c r="ABM201" s="19"/>
      <c r="ABN201" s="19"/>
      <c r="ABO201" s="19"/>
      <c r="ABP201" s="19"/>
      <c r="ABQ201" s="19"/>
      <c r="ABR201" s="19"/>
      <c r="ABS201" s="19"/>
      <c r="ABT201" s="19"/>
      <c r="ABU201" s="19"/>
      <c r="ABV201" s="19"/>
      <c r="ABW201" s="19"/>
      <c r="ABX201" s="19"/>
      <c r="ABY201" s="19"/>
      <c r="ABZ201" s="19"/>
      <c r="ACA201" s="19"/>
      <c r="ACB201" s="19"/>
      <c r="ACC201" s="19"/>
      <c r="ACD201" s="19"/>
      <c r="ACE201" s="19"/>
      <c r="ACF201" s="19"/>
      <c r="ACG201" s="19"/>
      <c r="ACH201" s="19"/>
      <c r="ACI201" s="19"/>
      <c r="ACJ201" s="19"/>
      <c r="ACK201" s="19"/>
      <c r="ACL201" s="19"/>
      <c r="ACM201" s="19"/>
      <c r="ACN201" s="19"/>
      <c r="ACO201" s="19"/>
      <c r="ACP201" s="19"/>
      <c r="ACQ201" s="19"/>
      <c r="ACR201" s="19"/>
      <c r="ACS201" s="19"/>
      <c r="ACT201" s="19"/>
      <c r="ACU201" s="19"/>
      <c r="ACV201" s="19"/>
      <c r="ACW201" s="19"/>
      <c r="ACX201" s="19"/>
      <c r="ACY201" s="19"/>
      <c r="ACZ201" s="19"/>
      <c r="ADA201" s="19"/>
      <c r="ADB201" s="19"/>
      <c r="ADC201" s="19"/>
      <c r="ADD201" s="19"/>
      <c r="ADE201" s="19"/>
      <c r="ADF201" s="19"/>
      <c r="ADG201" s="19"/>
      <c r="ADH201" s="19"/>
      <c r="ADI201" s="19"/>
      <c r="ADJ201" s="19"/>
      <c r="ADK201" s="19"/>
      <c r="ADL201" s="19"/>
      <c r="ADM201" s="19"/>
      <c r="ADN201" s="19"/>
      <c r="ADO201" s="19"/>
      <c r="ADP201" s="19"/>
      <c r="ADQ201" s="19"/>
      <c r="ADR201" s="19"/>
      <c r="ADS201" s="19"/>
      <c r="ADT201" s="19"/>
      <c r="ADU201" s="19"/>
      <c r="ADV201" s="19"/>
      <c r="ADW201" s="19"/>
      <c r="ADX201" s="19"/>
      <c r="ADY201" s="19"/>
      <c r="ADZ201" s="19"/>
      <c r="AEA201" s="19"/>
      <c r="AEB201" s="19"/>
      <c r="AEC201" s="19"/>
      <c r="AED201" s="19"/>
      <c r="AEE201" s="19"/>
      <c r="AEF201" s="19"/>
      <c r="AEG201" s="19"/>
      <c r="AEH201" s="19"/>
      <c r="AEI201" s="19"/>
      <c r="AEJ201" s="19"/>
      <c r="AEK201" s="19"/>
    </row>
    <row r="202" spans="1:817" s="15" customFormat="1" ht="26.1" customHeight="1" x14ac:dyDescent="0.25">
      <c r="A202" s="624"/>
      <c r="B202" s="182">
        <v>3</v>
      </c>
      <c r="C202" s="595">
        <f t="shared" ref="C202:C211" si="72">AK201</f>
        <v>5.2724457241256046E-5</v>
      </c>
      <c r="D202" s="19" t="s">
        <v>619</v>
      </c>
      <c r="E202" s="253" t="s">
        <v>365</v>
      </c>
      <c r="F202" s="254" t="s">
        <v>47</v>
      </c>
      <c r="G202" s="19" t="s">
        <v>77</v>
      </c>
      <c r="H202" s="19" t="s">
        <v>78</v>
      </c>
      <c r="I202" s="19"/>
      <c r="J202" s="255"/>
      <c r="K202" s="19">
        <v>3</v>
      </c>
      <c r="L202" s="19" t="s">
        <v>38</v>
      </c>
      <c r="M202" s="19" t="s">
        <v>38</v>
      </c>
      <c r="N202" s="19">
        <v>53</v>
      </c>
      <c r="O202" s="19">
        <v>1983</v>
      </c>
      <c r="P202" s="290">
        <v>1983</v>
      </c>
      <c r="Q202" s="255">
        <v>100</v>
      </c>
      <c r="R202" s="258"/>
      <c r="S202" s="259"/>
      <c r="T202" s="228" t="s">
        <v>745</v>
      </c>
      <c r="U202" s="260" t="s">
        <v>800</v>
      </c>
      <c r="V202" s="33"/>
      <c r="W202" s="18"/>
      <c r="X202" s="249" t="str">
        <f t="shared" si="71"/>
        <v>Cu</v>
      </c>
      <c r="Y202" s="19"/>
      <c r="Z202" s="19"/>
      <c r="AA202" s="19"/>
      <c r="AB202" s="19"/>
      <c r="AC202" s="19"/>
      <c r="AD202" s="19"/>
      <c r="AE202" s="19"/>
      <c r="AF202" s="1"/>
      <c r="AG202" s="1"/>
      <c r="AH202" s="252">
        <f t="shared" si="65"/>
        <v>0</v>
      </c>
      <c r="AI202" s="252">
        <f t="shared" si="69"/>
        <v>0</v>
      </c>
      <c r="AJ202" s="252">
        <f t="shared" si="70"/>
        <v>0</v>
      </c>
      <c r="AK202" s="252">
        <f t="shared" si="63"/>
        <v>0</v>
      </c>
      <c r="AL202" s="262"/>
      <c r="AM202" s="251">
        <f t="shared" si="66"/>
        <v>0</v>
      </c>
      <c r="AN202" s="251">
        <f t="shared" si="67"/>
        <v>0</v>
      </c>
      <c r="AO202" s="251">
        <f t="shared" si="68"/>
        <v>0</v>
      </c>
      <c r="AP202" s="147"/>
      <c r="AQ202" s="147"/>
      <c r="AR202" s="147"/>
      <c r="AS202" s="147"/>
      <c r="AT202" s="147"/>
      <c r="AU202" s="147"/>
      <c r="AV202" s="147"/>
      <c r="AW202" s="147"/>
      <c r="AX202" s="147"/>
      <c r="AY202" s="147"/>
      <c r="AZ202" s="1"/>
      <c r="BD202" s="180"/>
      <c r="BE202" s="4"/>
      <c r="BF202" s="4"/>
      <c r="BG202" s="4"/>
      <c r="BH202" s="180"/>
      <c r="BI202" s="180"/>
      <c r="BJ202" s="4"/>
      <c r="BK202" s="4"/>
      <c r="BL202" s="4"/>
      <c r="BM202" s="4"/>
      <c r="BN202" s="4"/>
      <c r="BO202" s="4"/>
      <c r="BP202" s="4"/>
      <c r="BQ202" s="4"/>
      <c r="BR202" s="4"/>
      <c r="BS202" s="4"/>
      <c r="BT202" s="4"/>
      <c r="BU202" s="147"/>
      <c r="BV202" s="4"/>
      <c r="BW202" s="147"/>
      <c r="BX202" s="4"/>
      <c r="BY202" s="147"/>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c r="LE202" s="1"/>
      <c r="LF202" s="1"/>
      <c r="LG202" s="1"/>
      <c r="LH202" s="1"/>
      <c r="LI202" s="1"/>
      <c r="LJ202" s="1"/>
      <c r="LK202" s="1"/>
      <c r="LL202" s="1"/>
      <c r="LM202" s="1"/>
      <c r="LN202" s="1"/>
      <c r="LO202" s="1"/>
      <c r="LP202" s="1"/>
      <c r="LQ202" s="1"/>
      <c r="LR202" s="1"/>
      <c r="LS202" s="1"/>
      <c r="LT202" s="1"/>
      <c r="LU202" s="1"/>
      <c r="LV202" s="1"/>
      <c r="LW202" s="1"/>
      <c r="LX202" s="1"/>
      <c r="LY202" s="1"/>
      <c r="LZ202" s="1"/>
      <c r="MA202" s="1"/>
      <c r="MB202" s="1"/>
      <c r="MC202" s="1"/>
      <c r="MD202" s="1"/>
      <c r="ME202" s="1"/>
      <c r="MF202" s="1"/>
      <c r="MG202" s="1"/>
      <c r="MH202" s="1"/>
      <c r="MI202" s="1"/>
      <c r="MJ202" s="1"/>
      <c r="MK202" s="1"/>
      <c r="ML202" s="1"/>
      <c r="MM202" s="1"/>
      <c r="MN202" s="1"/>
      <c r="MO202" s="1"/>
      <c r="MP202" s="1"/>
      <c r="MQ202" s="1"/>
      <c r="MR202" s="1"/>
      <c r="MS202" s="1"/>
      <c r="MT202" s="1"/>
      <c r="MU202" s="1"/>
      <c r="MV202" s="1"/>
      <c r="MW202" s="1"/>
      <c r="MX202" s="1"/>
      <c r="MY202" s="1"/>
      <c r="MZ202" s="1"/>
      <c r="NA202" s="1"/>
      <c r="NB202" s="1"/>
      <c r="NC202" s="1"/>
      <c r="ND202" s="1"/>
      <c r="NE202" s="1"/>
      <c r="NF202" s="1"/>
      <c r="NG202" s="1"/>
      <c r="NH202" s="1"/>
      <c r="NI202" s="1"/>
      <c r="NJ202" s="1"/>
      <c r="NK202" s="1"/>
      <c r="NL202" s="1"/>
      <c r="NM202" s="1"/>
      <c r="NN202" s="1"/>
      <c r="NO202" s="1"/>
      <c r="NP202" s="1"/>
      <c r="NQ202" s="1"/>
      <c r="NR202" s="1"/>
      <c r="NS202" s="1"/>
      <c r="NT202" s="1"/>
      <c r="NU202" s="1"/>
      <c r="NV202" s="1"/>
      <c r="NW202" s="1"/>
      <c r="NX202" s="1"/>
      <c r="NY202" s="1"/>
      <c r="NZ202" s="1"/>
      <c r="OA202" s="1"/>
      <c r="OB202" s="1"/>
      <c r="OC202" s="1"/>
      <c r="OD202" s="1"/>
      <c r="OE202" s="1"/>
      <c r="OF202" s="1"/>
      <c r="OG202" s="1"/>
      <c r="OH202" s="1"/>
      <c r="OI202" s="1"/>
      <c r="OJ202" s="1"/>
      <c r="OK202" s="1"/>
      <c r="OL202" s="1"/>
      <c r="OM202" s="1"/>
      <c r="ON202" s="1"/>
      <c r="OO202" s="1"/>
      <c r="OP202" s="1"/>
      <c r="OQ202" s="1"/>
      <c r="OR202" s="1"/>
      <c r="OS202" s="1"/>
      <c r="OT202" s="1"/>
      <c r="OU202" s="1"/>
      <c r="OV202" s="1"/>
      <c r="OW202" s="1"/>
      <c r="OX202" s="1"/>
      <c r="OY202" s="1"/>
      <c r="OZ202" s="1"/>
      <c r="PA202" s="1"/>
      <c r="PB202" s="1"/>
      <c r="PC202" s="1"/>
      <c r="PD202" s="1"/>
      <c r="PE202" s="1"/>
      <c r="PF202" s="1"/>
      <c r="PG202" s="1"/>
      <c r="PH202" s="1"/>
      <c r="PI202" s="1"/>
      <c r="PJ202" s="1"/>
      <c r="PK202" s="1"/>
      <c r="PL202" s="1"/>
      <c r="PM202" s="1"/>
      <c r="PN202" s="1"/>
      <c r="PO202" s="1"/>
      <c r="PP202" s="1"/>
      <c r="PQ202" s="1"/>
      <c r="PR202" s="1"/>
      <c r="PS202" s="1"/>
      <c r="PT202" s="1"/>
      <c r="PU202" s="1"/>
      <c r="PV202" s="1"/>
      <c r="PW202" s="1"/>
      <c r="PX202" s="1"/>
      <c r="PY202" s="1"/>
      <c r="PZ202" s="1"/>
      <c r="QA202" s="1"/>
      <c r="QB202" s="1"/>
      <c r="QC202" s="1"/>
      <c r="QD202" s="1"/>
      <c r="QE202" s="1"/>
      <c r="QF202" s="1"/>
      <c r="QG202" s="1"/>
      <c r="QH202" s="1"/>
      <c r="QI202" s="1"/>
      <c r="QJ202" s="1"/>
      <c r="QK202" s="1"/>
      <c r="QL202" s="1"/>
      <c r="QM202" s="1"/>
      <c r="QN202" s="1"/>
      <c r="QO202" s="1"/>
      <c r="QP202" s="1"/>
      <c r="QQ202" s="1"/>
      <c r="QR202" s="1"/>
      <c r="QS202" s="1"/>
      <c r="QT202" s="1"/>
      <c r="QU202" s="1"/>
      <c r="QV202" s="1"/>
      <c r="QW202" s="1"/>
      <c r="QX202" s="1"/>
      <c r="QY202" s="1"/>
      <c r="QZ202" s="1"/>
      <c r="RA202" s="1"/>
      <c r="RB202" s="1"/>
      <c r="RC202" s="1"/>
      <c r="RD202" s="1"/>
      <c r="RE202" s="1"/>
      <c r="RF202" s="1"/>
      <c r="RG202" s="1"/>
      <c r="RH202" s="1"/>
      <c r="RI202" s="1"/>
      <c r="RJ202" s="1"/>
      <c r="RK202" s="1"/>
      <c r="RL202" s="1"/>
      <c r="RM202" s="1"/>
      <c r="RN202" s="1"/>
      <c r="RO202" s="1"/>
      <c r="RP202" s="1"/>
      <c r="RQ202" s="1"/>
      <c r="RR202" s="1"/>
      <c r="RS202" s="1"/>
      <c r="RT202" s="1"/>
      <c r="RU202" s="1"/>
      <c r="RV202" s="1"/>
      <c r="RW202" s="1"/>
      <c r="RX202" s="1"/>
      <c r="RY202" s="1"/>
      <c r="RZ202" s="1"/>
      <c r="SA202" s="1"/>
      <c r="SB202" s="1"/>
      <c r="SC202" s="1"/>
      <c r="SD202" s="1"/>
      <c r="SE202" s="1"/>
      <c r="SF202" s="1"/>
      <c r="SG202" s="1"/>
      <c r="SH202" s="1"/>
      <c r="SI202" s="1"/>
      <c r="SJ202" s="1"/>
      <c r="SK202" s="1"/>
      <c r="SL202" s="1"/>
      <c r="SM202" s="1"/>
      <c r="SN202" s="1"/>
      <c r="SO202" s="1"/>
      <c r="SP202" s="1"/>
      <c r="SQ202" s="1"/>
      <c r="SR202" s="1"/>
      <c r="SS202" s="1"/>
      <c r="ST202" s="1"/>
      <c r="SU202" s="1"/>
      <c r="SV202" s="1"/>
      <c r="SW202" s="1"/>
      <c r="SX202" s="1"/>
      <c r="SY202" s="1"/>
      <c r="SZ202" s="1"/>
      <c r="TA202" s="1"/>
      <c r="TB202" s="1"/>
      <c r="TC202" s="1"/>
      <c r="TD202" s="1"/>
      <c r="TE202" s="1"/>
      <c r="TF202" s="1"/>
      <c r="TG202" s="1"/>
      <c r="TH202" s="1"/>
      <c r="TI202" s="1"/>
      <c r="TJ202" s="1"/>
      <c r="TK202" s="1"/>
      <c r="TL202" s="1"/>
      <c r="TM202" s="1"/>
      <c r="TN202" s="1"/>
      <c r="TO202" s="1"/>
      <c r="TP202" s="1"/>
      <c r="TQ202" s="1"/>
      <c r="TR202" s="1"/>
      <c r="TS202" s="1"/>
      <c r="TT202" s="1"/>
      <c r="TU202" s="1"/>
      <c r="TV202" s="1"/>
      <c r="TW202" s="1"/>
      <c r="TX202" s="1"/>
      <c r="TY202" s="1"/>
      <c r="TZ202" s="1"/>
      <c r="UA202" s="1"/>
      <c r="UB202" s="1"/>
      <c r="UC202" s="1"/>
      <c r="UD202" s="1"/>
      <c r="UE202" s="1"/>
      <c r="UF202" s="1"/>
      <c r="UG202" s="1"/>
      <c r="UH202" s="1"/>
      <c r="UI202" s="1"/>
      <c r="UJ202" s="1"/>
      <c r="UK202" s="1"/>
      <c r="UL202" s="1"/>
      <c r="UM202" s="1"/>
      <c r="UN202" s="1"/>
      <c r="UO202" s="1"/>
      <c r="UP202" s="1"/>
      <c r="UQ202" s="1"/>
      <c r="UR202" s="1"/>
      <c r="US202" s="1"/>
      <c r="UT202" s="1"/>
      <c r="UU202" s="1"/>
      <c r="UV202" s="1"/>
      <c r="UW202" s="1"/>
      <c r="UX202" s="1"/>
      <c r="UY202" s="1"/>
      <c r="UZ202" s="1"/>
      <c r="VA202" s="1"/>
      <c r="VB202" s="1"/>
      <c r="VC202" s="1"/>
      <c r="VD202" s="1"/>
      <c r="VE202" s="1"/>
      <c r="VF202" s="1"/>
      <c r="VG202" s="1"/>
      <c r="VH202" s="1"/>
      <c r="VI202" s="1"/>
      <c r="VJ202" s="1"/>
      <c r="VK202" s="1"/>
      <c r="VL202" s="1"/>
      <c r="VM202" s="1"/>
      <c r="VN202" s="1"/>
      <c r="VO202" s="1"/>
      <c r="VP202" s="1"/>
      <c r="VQ202" s="1"/>
      <c r="VR202" s="1"/>
      <c r="VS202" s="1"/>
      <c r="VT202" s="1"/>
      <c r="VU202" s="1"/>
      <c r="VV202" s="1"/>
      <c r="VW202" s="1"/>
      <c r="VX202" s="1"/>
      <c r="VY202" s="1"/>
      <c r="VZ202" s="1"/>
      <c r="WA202" s="1"/>
      <c r="WB202" s="1"/>
      <c r="WC202" s="1"/>
      <c r="WD202" s="1"/>
      <c r="WE202" s="1"/>
      <c r="WF202" s="1"/>
      <c r="WG202" s="1"/>
      <c r="WH202" s="1"/>
      <c r="WI202" s="1"/>
      <c r="WJ202" s="1"/>
      <c r="WK202" s="1"/>
      <c r="WL202" s="1"/>
      <c r="WM202" s="1"/>
      <c r="WN202" s="1"/>
      <c r="WO202" s="1"/>
      <c r="WP202" s="1"/>
      <c r="WQ202" s="1"/>
      <c r="WR202" s="1"/>
      <c r="WS202" s="1"/>
      <c r="WT202" s="1"/>
      <c r="WU202" s="1"/>
      <c r="WV202" s="1"/>
      <c r="WW202" s="1"/>
      <c r="WX202" s="1"/>
      <c r="WY202" s="1"/>
      <c r="WZ202" s="1"/>
      <c r="XA202" s="1"/>
      <c r="XB202" s="1"/>
      <c r="XC202" s="1"/>
      <c r="XD202" s="1"/>
      <c r="XE202" s="1"/>
      <c r="XF202" s="1"/>
      <c r="XG202" s="1"/>
      <c r="XH202" s="1"/>
      <c r="XI202" s="1"/>
      <c r="XJ202" s="1"/>
      <c r="XK202" s="1"/>
      <c r="XL202" s="1"/>
      <c r="XM202" s="1"/>
      <c r="XN202" s="1"/>
      <c r="XO202" s="1"/>
      <c r="XP202" s="1"/>
      <c r="XQ202" s="1"/>
      <c r="XR202" s="1"/>
      <c r="XS202" s="1"/>
      <c r="XT202" s="1"/>
      <c r="XU202" s="1"/>
      <c r="XV202" s="1"/>
      <c r="XW202" s="1"/>
      <c r="XX202" s="1"/>
      <c r="XY202" s="1"/>
      <c r="XZ202" s="1"/>
      <c r="YA202" s="1"/>
      <c r="YB202" s="1"/>
      <c r="YC202" s="1"/>
      <c r="YD202" s="1"/>
      <c r="YE202" s="1"/>
      <c r="YF202" s="1"/>
      <c r="YG202" s="1"/>
      <c r="YH202" s="1"/>
      <c r="YI202" s="1"/>
      <c r="YJ202" s="1"/>
      <c r="YK202" s="1"/>
      <c r="YL202" s="1"/>
      <c r="YM202" s="1"/>
      <c r="YN202" s="1"/>
      <c r="YO202" s="1"/>
      <c r="YP202" s="1"/>
      <c r="YQ202" s="1"/>
      <c r="YR202" s="1"/>
      <c r="YS202" s="1"/>
      <c r="YT202" s="1"/>
      <c r="YU202" s="1"/>
      <c r="YV202" s="1"/>
      <c r="YW202" s="1"/>
      <c r="YX202" s="1"/>
      <c r="YY202" s="1"/>
      <c r="YZ202" s="1"/>
      <c r="ZA202" s="1"/>
      <c r="ZB202" s="1"/>
      <c r="ZC202" s="1"/>
      <c r="ZD202" s="1"/>
      <c r="ZE202" s="1"/>
      <c r="ZF202" s="1"/>
      <c r="ZG202" s="1"/>
      <c r="ZH202" s="1"/>
      <c r="ZI202" s="1"/>
      <c r="ZJ202" s="1"/>
      <c r="ZK202" s="1"/>
      <c r="ZL202" s="1"/>
      <c r="ZM202" s="1"/>
      <c r="ZN202" s="1"/>
      <c r="ZO202" s="1"/>
      <c r="ZP202" s="1"/>
      <c r="ZQ202" s="1"/>
      <c r="ZR202" s="1"/>
      <c r="ZS202" s="1"/>
      <c r="ZT202" s="1"/>
      <c r="ZU202" s="1"/>
      <c r="ZV202" s="1"/>
      <c r="ZW202" s="1"/>
      <c r="ZX202" s="1"/>
      <c r="ZY202" s="1"/>
      <c r="ZZ202" s="1"/>
      <c r="AAA202" s="1"/>
      <c r="AAB202" s="1"/>
      <c r="AAC202" s="1"/>
      <c r="AAD202" s="1"/>
      <c r="AAE202" s="1"/>
      <c r="AAF202" s="1"/>
      <c r="AAG202" s="1"/>
      <c r="AAH202" s="1"/>
      <c r="AAI202" s="1"/>
      <c r="AAJ202" s="1"/>
      <c r="AAK202" s="1"/>
      <c r="AAL202" s="1"/>
      <c r="AAM202" s="1"/>
      <c r="AAN202" s="1"/>
      <c r="AAO202" s="1"/>
      <c r="AAP202" s="1"/>
      <c r="AAQ202" s="1"/>
      <c r="AAR202" s="1"/>
      <c r="AAS202" s="1"/>
      <c r="AAT202" s="1"/>
      <c r="AAU202" s="1"/>
      <c r="AAV202" s="1"/>
      <c r="AAW202" s="1"/>
      <c r="AAX202" s="1"/>
      <c r="AAY202" s="1"/>
      <c r="AAZ202" s="1"/>
      <c r="ABA202" s="1"/>
      <c r="ABB202" s="1"/>
      <c r="ABC202" s="1"/>
      <c r="ABD202" s="1"/>
      <c r="ABE202" s="1"/>
      <c r="ABF202" s="1"/>
      <c r="ABG202" s="1"/>
      <c r="ABH202" s="1"/>
      <c r="ABI202" s="1"/>
      <c r="ABJ202" s="1"/>
      <c r="ABK202" s="1"/>
      <c r="ABL202" s="1"/>
      <c r="ABM202" s="1"/>
      <c r="ABN202" s="1"/>
      <c r="ABO202" s="1"/>
      <c r="ABP202" s="1"/>
      <c r="ABQ202" s="1"/>
      <c r="ABR202" s="1"/>
      <c r="ABS202" s="1"/>
      <c r="ABT202" s="1"/>
      <c r="ABU202" s="1"/>
      <c r="ABV202" s="1"/>
      <c r="ABW202" s="1"/>
      <c r="ABX202" s="1"/>
      <c r="ABY202" s="1"/>
      <c r="ABZ202" s="1"/>
      <c r="ACA202" s="1"/>
      <c r="ACB202" s="1"/>
      <c r="ACC202" s="1"/>
      <c r="ACD202" s="1"/>
      <c r="ACE202" s="1"/>
      <c r="ACF202" s="1"/>
      <c r="ACG202" s="1"/>
      <c r="ACH202" s="1"/>
      <c r="ACI202" s="1"/>
      <c r="ACJ202" s="1"/>
      <c r="ACK202" s="1"/>
      <c r="ACL202" s="1"/>
      <c r="ACM202" s="1"/>
      <c r="ACN202" s="1"/>
      <c r="ACO202" s="1"/>
      <c r="ACP202" s="1"/>
      <c r="ACQ202" s="1"/>
      <c r="ACR202" s="1"/>
      <c r="ACS202" s="1"/>
      <c r="ACT202" s="1"/>
      <c r="ACU202" s="1"/>
      <c r="ACV202" s="1"/>
      <c r="ACW202" s="1"/>
      <c r="ACX202" s="1"/>
      <c r="ACY202" s="1"/>
      <c r="ACZ202" s="1"/>
      <c r="ADA202" s="1"/>
      <c r="ADB202" s="1"/>
      <c r="ADC202" s="1"/>
      <c r="ADD202" s="1"/>
      <c r="ADE202" s="1"/>
      <c r="ADF202" s="1"/>
      <c r="ADG202" s="1"/>
      <c r="ADH202" s="1"/>
      <c r="ADI202" s="1"/>
      <c r="ADJ202" s="1"/>
      <c r="ADK202" s="1"/>
      <c r="ADL202" s="1"/>
      <c r="ADM202" s="1"/>
      <c r="ADN202" s="1"/>
      <c r="ADO202" s="1"/>
      <c r="ADP202" s="1"/>
      <c r="ADQ202" s="1"/>
      <c r="ADR202" s="1"/>
      <c r="ADS202" s="1"/>
      <c r="ADT202" s="1"/>
      <c r="ADU202" s="1"/>
      <c r="ADV202" s="1"/>
      <c r="ADW202" s="1"/>
      <c r="ADX202" s="1"/>
      <c r="ADY202" s="1"/>
      <c r="ADZ202" s="1"/>
      <c r="AEA202" s="1"/>
      <c r="AEB202" s="1"/>
      <c r="AEC202" s="1"/>
      <c r="AED202" s="1"/>
      <c r="AEE202" s="1"/>
      <c r="AEF202" s="1"/>
      <c r="AEG202" s="1"/>
      <c r="AEH202" s="1"/>
      <c r="AEI202" s="1"/>
      <c r="AEJ202" s="1"/>
      <c r="AEK202" s="1"/>
    </row>
    <row r="203" spans="1:817" s="15" customFormat="1" ht="26.1" customHeight="1" x14ac:dyDescent="0.25">
      <c r="A203" s="624"/>
      <c r="B203" s="182">
        <v>3</v>
      </c>
      <c r="C203" s="595">
        <f t="shared" si="72"/>
        <v>0</v>
      </c>
      <c r="D203" s="19">
        <v>2</v>
      </c>
      <c r="E203" s="253" t="s">
        <v>364</v>
      </c>
      <c r="F203" s="254" t="s">
        <v>54</v>
      </c>
      <c r="G203" s="19"/>
      <c r="H203" s="19"/>
      <c r="I203" s="19"/>
      <c r="J203" s="255"/>
      <c r="K203" s="19">
        <v>1</v>
      </c>
      <c r="L203" s="19" t="s">
        <v>33</v>
      </c>
      <c r="M203" s="19" t="s">
        <v>73</v>
      </c>
      <c r="N203" s="19">
        <v>175</v>
      </c>
      <c r="O203" s="19">
        <v>1983</v>
      </c>
      <c r="P203" s="290">
        <v>1983</v>
      </c>
      <c r="Q203" s="255"/>
      <c r="R203" s="258"/>
      <c r="S203" s="259"/>
      <c r="T203" s="228" t="s">
        <v>233</v>
      </c>
      <c r="U203" s="260"/>
      <c r="V203" s="33"/>
      <c r="W203" s="18" t="s">
        <v>56</v>
      </c>
      <c r="X203" s="249" t="str">
        <f t="shared" si="71"/>
        <v>Cu</v>
      </c>
      <c r="Y203" s="19">
        <v>800</v>
      </c>
      <c r="Z203" s="19">
        <v>0.47299999999999998</v>
      </c>
      <c r="AA203" s="19">
        <v>0.05</v>
      </c>
      <c r="AB203" s="19">
        <v>0.51310467720923369</v>
      </c>
      <c r="AC203" s="19">
        <v>1957</v>
      </c>
      <c r="AD203" s="19" t="s">
        <v>368</v>
      </c>
      <c r="AE203" s="19" t="s">
        <v>57</v>
      </c>
      <c r="AF203" s="19"/>
      <c r="AG203" s="19"/>
      <c r="AH203" s="252">
        <f t="shared" si="65"/>
        <v>6.1256629441442376</v>
      </c>
      <c r="AI203" s="252">
        <f t="shared" si="69"/>
        <v>0</v>
      </c>
      <c r="AJ203" s="252">
        <f t="shared" si="70"/>
        <v>0</v>
      </c>
      <c r="AK203" s="252">
        <f t="shared" si="63"/>
        <v>6.1256629441442376</v>
      </c>
      <c r="AL203" s="262"/>
      <c r="AM203" s="251">
        <f t="shared" si="66"/>
        <v>6.1256629441442376</v>
      </c>
      <c r="AN203" s="251">
        <f t="shared" si="67"/>
        <v>0</v>
      </c>
      <c r="AO203" s="251">
        <f t="shared" si="68"/>
        <v>0</v>
      </c>
      <c r="AP203" s="147"/>
      <c r="AQ203" s="147"/>
      <c r="AR203" s="147"/>
      <c r="AS203" s="147"/>
      <c r="AT203" s="147"/>
      <c r="AU203" s="147"/>
      <c r="AV203" s="147"/>
      <c r="AW203" s="147"/>
      <c r="AX203" s="147"/>
      <c r="AY203" s="147"/>
      <c r="AZ203" s="180"/>
      <c r="BD203" s="1"/>
      <c r="BE203" s="4"/>
      <c r="BF203" s="4"/>
      <c r="BG203" s="4"/>
      <c r="BH203" s="1"/>
      <c r="BI203" s="1"/>
      <c r="BJ203" s="4"/>
      <c r="BK203" s="4"/>
      <c r="BL203" s="4"/>
      <c r="BM203" s="4"/>
      <c r="BN203" s="4"/>
      <c r="BO203" s="4"/>
      <c r="BP203" s="4"/>
      <c r="BQ203" s="4"/>
      <c r="BR203" s="4"/>
      <c r="BS203" s="4"/>
      <c r="BT203" s="4"/>
      <c r="BU203" s="147"/>
      <c r="BV203" s="4"/>
      <c r="BW203" s="147"/>
      <c r="BX203" s="4"/>
      <c r="BY203" s="147"/>
      <c r="BZ203" s="180"/>
      <c r="CA203" s="180"/>
      <c r="CB203" s="180"/>
      <c r="CC203" s="180"/>
      <c r="CD203" s="180"/>
      <c r="CE203" s="180"/>
      <c r="CF203" s="180"/>
      <c r="CG203" s="180"/>
      <c r="CH203" s="180"/>
      <c r="CI203" s="180"/>
      <c r="CJ203" s="180"/>
      <c r="CK203" s="180"/>
      <c r="CL203" s="180"/>
      <c r="CM203" s="180"/>
      <c r="CN203" s="180"/>
      <c r="CO203" s="180"/>
      <c r="CP203" s="180"/>
      <c r="CQ203" s="180"/>
      <c r="CR203" s="180"/>
      <c r="CS203" s="180"/>
      <c r="CT203" s="180"/>
      <c r="CU203" s="180"/>
      <c r="CV203" s="180"/>
      <c r="CW203" s="180"/>
      <c r="CX203" s="180"/>
      <c r="CY203" s="180"/>
      <c r="CZ203" s="180"/>
      <c r="DA203" s="180"/>
      <c r="DB203" s="180"/>
      <c r="DC203" s="180"/>
      <c r="DD203" s="180"/>
      <c r="DE203" s="180"/>
      <c r="DF203" s="180"/>
      <c r="DG203" s="180"/>
      <c r="DH203" s="180"/>
      <c r="DI203" s="180"/>
      <c r="DJ203" s="180"/>
      <c r="DK203" s="180"/>
      <c r="DL203" s="180"/>
      <c r="DM203" s="180"/>
      <c r="DN203" s="180"/>
      <c r="DO203" s="180"/>
      <c r="DP203" s="180"/>
      <c r="DQ203" s="180"/>
      <c r="DR203" s="180"/>
      <c r="DS203" s="180"/>
      <c r="DT203" s="180"/>
      <c r="DU203" s="180"/>
      <c r="DV203" s="180"/>
      <c r="DW203" s="180"/>
      <c r="DX203" s="180"/>
      <c r="DY203" s="180"/>
      <c r="DZ203" s="180"/>
      <c r="EA203" s="180"/>
      <c r="EB203" s="180"/>
      <c r="EC203" s="180"/>
      <c r="ED203" s="180"/>
      <c r="EE203" s="180"/>
      <c r="EF203" s="180"/>
      <c r="EG203" s="180"/>
      <c r="EH203" s="180"/>
      <c r="EI203" s="180"/>
      <c r="EJ203" s="180"/>
      <c r="EK203" s="180"/>
      <c r="EL203" s="180"/>
      <c r="EM203" s="180"/>
      <c r="EN203" s="180"/>
      <c r="EO203" s="180"/>
      <c r="EP203" s="180"/>
      <c r="EQ203" s="180"/>
      <c r="ER203" s="180"/>
      <c r="ES203" s="180"/>
      <c r="ET203" s="180"/>
      <c r="EU203" s="180"/>
      <c r="EV203" s="180"/>
      <c r="EW203" s="180"/>
      <c r="EX203" s="180"/>
      <c r="EY203" s="180"/>
      <c r="EZ203" s="180"/>
      <c r="FA203" s="180"/>
      <c r="FB203" s="180"/>
      <c r="FC203" s="180"/>
      <c r="FD203" s="180"/>
      <c r="FE203" s="180"/>
      <c r="FF203" s="180"/>
      <c r="FG203" s="180"/>
      <c r="FH203" s="180"/>
      <c r="FI203" s="180"/>
      <c r="FJ203" s="180"/>
      <c r="FK203" s="180"/>
      <c r="FL203" s="180"/>
      <c r="FM203" s="180"/>
      <c r="FN203" s="180"/>
      <c r="FO203" s="180"/>
      <c r="FP203" s="180"/>
      <c r="FQ203" s="180"/>
      <c r="FR203" s="180"/>
      <c r="FS203" s="180"/>
      <c r="FT203" s="180"/>
      <c r="FU203" s="180"/>
      <c r="FV203" s="180"/>
      <c r="FW203" s="180"/>
      <c r="FX203" s="180"/>
      <c r="FY203" s="180"/>
      <c r="FZ203" s="180"/>
      <c r="GA203" s="180"/>
      <c r="GB203" s="180"/>
      <c r="GC203" s="180"/>
      <c r="GD203" s="180"/>
      <c r="GE203" s="180"/>
      <c r="GF203" s="180"/>
      <c r="GG203" s="180"/>
      <c r="GH203" s="180"/>
      <c r="GI203" s="180"/>
      <c r="GJ203" s="180"/>
      <c r="GK203" s="180"/>
      <c r="GL203" s="180"/>
      <c r="GM203" s="180"/>
      <c r="GN203" s="180"/>
      <c r="GO203" s="180"/>
      <c r="GP203" s="180"/>
      <c r="GQ203" s="180"/>
      <c r="GR203" s="180"/>
      <c r="GS203" s="180"/>
      <c r="GT203" s="180"/>
      <c r="GU203" s="180"/>
      <c r="GV203" s="180"/>
      <c r="GW203" s="180"/>
      <c r="GX203" s="180"/>
      <c r="GY203" s="180"/>
      <c r="GZ203" s="180"/>
      <c r="HA203" s="180"/>
      <c r="HB203" s="180"/>
      <c r="HC203" s="180"/>
      <c r="HD203" s="180"/>
      <c r="HE203" s="180"/>
      <c r="HF203" s="180"/>
      <c r="HG203" s="180"/>
      <c r="HH203" s="180"/>
      <c r="HI203" s="180"/>
      <c r="HJ203" s="180"/>
      <c r="HK203" s="180"/>
      <c r="HL203" s="180"/>
      <c r="HM203" s="180"/>
      <c r="HN203" s="180"/>
      <c r="HO203" s="180"/>
      <c r="HP203" s="180"/>
      <c r="HQ203" s="180"/>
      <c r="HR203" s="180"/>
      <c r="HS203" s="180"/>
      <c r="HT203" s="180"/>
      <c r="HU203" s="180"/>
      <c r="HV203" s="180"/>
      <c r="HW203" s="180"/>
      <c r="HX203" s="180"/>
      <c r="HY203" s="180"/>
      <c r="HZ203" s="180"/>
      <c r="IA203" s="180"/>
      <c r="IB203" s="180"/>
      <c r="IC203" s="180"/>
      <c r="ID203" s="180"/>
      <c r="IE203" s="180"/>
      <c r="IF203" s="180"/>
      <c r="IG203" s="180"/>
      <c r="IH203" s="180"/>
      <c r="II203" s="180"/>
      <c r="IJ203" s="180"/>
      <c r="IK203" s="180"/>
      <c r="IL203" s="180"/>
      <c r="IM203" s="180"/>
      <c r="IN203" s="180"/>
      <c r="IO203" s="180"/>
      <c r="IP203" s="180"/>
      <c r="IQ203" s="180"/>
      <c r="IR203" s="180"/>
      <c r="IS203" s="180"/>
      <c r="IT203" s="180"/>
      <c r="IU203" s="180"/>
      <c r="IV203" s="180"/>
      <c r="IW203" s="180"/>
      <c r="IX203" s="180"/>
      <c r="IY203" s="180"/>
      <c r="IZ203" s="180"/>
      <c r="JA203" s="180"/>
      <c r="JB203" s="180"/>
      <c r="JC203" s="180"/>
      <c r="JD203" s="180"/>
      <c r="JE203" s="180"/>
      <c r="JF203" s="180"/>
      <c r="JG203" s="180"/>
      <c r="JH203" s="180"/>
      <c r="JI203" s="180"/>
      <c r="JJ203" s="180"/>
      <c r="JK203" s="180"/>
      <c r="JL203" s="180"/>
      <c r="JM203" s="180"/>
      <c r="JN203" s="180"/>
      <c r="JO203" s="180"/>
      <c r="JP203" s="180"/>
      <c r="JQ203" s="180"/>
      <c r="JR203" s="180"/>
      <c r="JS203" s="180"/>
      <c r="JT203" s="180"/>
      <c r="JU203" s="180"/>
      <c r="JV203" s="180"/>
      <c r="JW203" s="180"/>
      <c r="JX203" s="180"/>
      <c r="JY203" s="180"/>
      <c r="JZ203" s="180"/>
      <c r="KA203" s="180"/>
      <c r="KB203" s="180"/>
      <c r="KC203" s="180"/>
      <c r="KD203" s="180"/>
      <c r="KE203" s="180"/>
      <c r="KF203" s="180"/>
      <c r="KG203" s="180"/>
      <c r="KH203" s="180"/>
      <c r="KI203" s="180"/>
      <c r="KJ203" s="180"/>
      <c r="KK203" s="180"/>
      <c r="KL203" s="180"/>
      <c r="KM203" s="180"/>
      <c r="KN203" s="180"/>
      <c r="KO203" s="180"/>
      <c r="KP203" s="180"/>
      <c r="KQ203" s="180"/>
      <c r="KR203" s="180"/>
      <c r="KS203" s="180"/>
      <c r="KT203" s="180"/>
      <c r="KU203" s="180"/>
      <c r="KV203" s="180"/>
      <c r="KW203" s="180"/>
      <c r="KX203" s="180"/>
      <c r="KY203" s="180"/>
      <c r="KZ203" s="180"/>
      <c r="LA203" s="180"/>
      <c r="LB203" s="180"/>
      <c r="LC203" s="180"/>
      <c r="LD203" s="180"/>
      <c r="LE203" s="180"/>
      <c r="LF203" s="180"/>
      <c r="LG203" s="180"/>
      <c r="LH203" s="180"/>
      <c r="LI203" s="180"/>
      <c r="LJ203" s="180"/>
      <c r="LK203" s="180"/>
      <c r="LL203" s="180"/>
      <c r="LM203" s="180"/>
      <c r="LN203" s="180"/>
      <c r="LO203" s="180"/>
      <c r="LP203" s="180"/>
      <c r="LQ203" s="180"/>
      <c r="LR203" s="180"/>
      <c r="LS203" s="180"/>
      <c r="LT203" s="180"/>
      <c r="LU203" s="180"/>
      <c r="LV203" s="180"/>
      <c r="LW203" s="180"/>
      <c r="LX203" s="180"/>
      <c r="LY203" s="180"/>
      <c r="LZ203" s="180"/>
      <c r="MA203" s="180"/>
      <c r="MB203" s="180"/>
      <c r="MC203" s="180"/>
      <c r="MD203" s="180"/>
      <c r="ME203" s="180"/>
      <c r="MF203" s="180"/>
      <c r="MG203" s="180"/>
      <c r="MH203" s="180"/>
      <c r="MI203" s="180"/>
      <c r="MJ203" s="180"/>
      <c r="MK203" s="180"/>
      <c r="ML203" s="180"/>
      <c r="MM203" s="180"/>
      <c r="MN203" s="180"/>
      <c r="MO203" s="180"/>
      <c r="MP203" s="180"/>
      <c r="MQ203" s="180"/>
      <c r="MR203" s="180"/>
      <c r="MS203" s="180"/>
      <c r="MT203" s="180"/>
      <c r="MU203" s="180"/>
      <c r="MV203" s="180"/>
      <c r="MW203" s="180"/>
      <c r="MX203" s="180"/>
      <c r="MY203" s="180"/>
      <c r="MZ203" s="180"/>
      <c r="NA203" s="180"/>
      <c r="NB203" s="180"/>
      <c r="NC203" s="180"/>
      <c r="ND203" s="180"/>
      <c r="NE203" s="180"/>
      <c r="NF203" s="180"/>
      <c r="NG203" s="180"/>
      <c r="NH203" s="180"/>
      <c r="NI203" s="180"/>
      <c r="NJ203" s="180"/>
      <c r="NK203" s="180"/>
      <c r="NL203" s="180"/>
      <c r="NM203" s="180"/>
      <c r="NN203" s="180"/>
      <c r="NO203" s="180"/>
      <c r="NP203" s="180"/>
      <c r="NQ203" s="180"/>
      <c r="NR203" s="180"/>
      <c r="NS203" s="180"/>
      <c r="NT203" s="180"/>
      <c r="NU203" s="180"/>
      <c r="NV203" s="180"/>
      <c r="NW203" s="180"/>
      <c r="NX203" s="180"/>
      <c r="NY203" s="180"/>
      <c r="NZ203" s="180"/>
      <c r="OA203" s="180"/>
      <c r="OB203" s="180"/>
      <c r="OC203" s="180"/>
      <c r="OD203" s="180"/>
      <c r="OE203" s="180"/>
      <c r="OF203" s="180"/>
      <c r="OG203" s="180"/>
      <c r="OH203" s="180"/>
      <c r="OI203" s="180"/>
      <c r="OJ203" s="180"/>
      <c r="OK203" s="180"/>
      <c r="OL203" s="180"/>
      <c r="OM203" s="180"/>
      <c r="ON203" s="180"/>
      <c r="OO203" s="180"/>
      <c r="OP203" s="180"/>
      <c r="OQ203" s="180"/>
      <c r="OR203" s="180"/>
      <c r="OS203" s="180"/>
      <c r="OT203" s="180"/>
      <c r="OU203" s="180"/>
      <c r="OV203" s="180"/>
      <c r="OW203" s="180"/>
      <c r="OX203" s="180"/>
      <c r="OY203" s="180"/>
      <c r="OZ203" s="180"/>
      <c r="PA203" s="180"/>
      <c r="PB203" s="180"/>
      <c r="PC203" s="180"/>
      <c r="PD203" s="180"/>
      <c r="PE203" s="180"/>
      <c r="PF203" s="180"/>
      <c r="PG203" s="180"/>
      <c r="PH203" s="180"/>
      <c r="PI203" s="180"/>
      <c r="PJ203" s="180"/>
      <c r="PK203" s="180"/>
      <c r="PL203" s="180"/>
      <c r="PM203" s="180"/>
      <c r="PN203" s="180"/>
      <c r="PO203" s="180"/>
      <c r="PP203" s="180"/>
      <c r="PQ203" s="180"/>
      <c r="PR203" s="180"/>
      <c r="PS203" s="180"/>
      <c r="PT203" s="180"/>
      <c r="PU203" s="180"/>
      <c r="PV203" s="180"/>
      <c r="PW203" s="180"/>
      <c r="PX203" s="180"/>
      <c r="PY203" s="180"/>
      <c r="PZ203" s="180"/>
      <c r="QA203" s="180"/>
      <c r="QB203" s="180"/>
      <c r="QC203" s="180"/>
      <c r="QD203" s="180"/>
      <c r="QE203" s="180"/>
      <c r="QF203" s="180"/>
      <c r="QG203" s="180"/>
      <c r="QH203" s="180"/>
      <c r="QI203" s="180"/>
      <c r="QJ203" s="180"/>
      <c r="QK203" s="180"/>
      <c r="QL203" s="180"/>
      <c r="QM203" s="180"/>
      <c r="QN203" s="180"/>
      <c r="QO203" s="180"/>
      <c r="QP203" s="180"/>
      <c r="QQ203" s="180"/>
      <c r="QR203" s="180"/>
      <c r="QS203" s="180"/>
      <c r="QT203" s="180"/>
      <c r="QU203" s="180"/>
      <c r="QV203" s="180"/>
      <c r="QW203" s="180"/>
      <c r="QX203" s="180"/>
      <c r="QY203" s="180"/>
      <c r="QZ203" s="180"/>
      <c r="RA203" s="180"/>
      <c r="RB203" s="180"/>
      <c r="RC203" s="180"/>
      <c r="RD203" s="180"/>
      <c r="RE203" s="180"/>
      <c r="RF203" s="180"/>
      <c r="RG203" s="180"/>
      <c r="RH203" s="180"/>
      <c r="RI203" s="180"/>
      <c r="RJ203" s="180"/>
      <c r="RK203" s="180"/>
      <c r="RL203" s="180"/>
      <c r="RM203" s="180"/>
      <c r="RN203" s="180"/>
      <c r="RO203" s="180"/>
      <c r="RP203" s="180"/>
      <c r="RQ203" s="180"/>
      <c r="RR203" s="180"/>
      <c r="RS203" s="180"/>
      <c r="RT203" s="180"/>
      <c r="RU203" s="180"/>
      <c r="RV203" s="180"/>
      <c r="RW203" s="180"/>
      <c r="RX203" s="180"/>
      <c r="RY203" s="180"/>
      <c r="RZ203" s="180"/>
      <c r="SA203" s="180"/>
      <c r="SB203" s="180"/>
      <c r="SC203" s="180"/>
      <c r="SD203" s="180"/>
      <c r="SE203" s="180"/>
      <c r="SF203" s="180"/>
      <c r="SG203" s="180"/>
      <c r="SH203" s="180"/>
      <c r="SI203" s="180"/>
      <c r="SJ203" s="180"/>
      <c r="SK203" s="180"/>
      <c r="SL203" s="180"/>
      <c r="SM203" s="180"/>
      <c r="SN203" s="180"/>
      <c r="SO203" s="180"/>
      <c r="SP203" s="180"/>
      <c r="SQ203" s="180"/>
      <c r="SR203" s="180"/>
      <c r="SS203" s="180"/>
      <c r="ST203" s="180"/>
      <c r="SU203" s="180"/>
      <c r="SV203" s="180"/>
      <c r="SW203" s="180"/>
      <c r="SX203" s="180"/>
      <c r="SY203" s="180"/>
      <c r="SZ203" s="180"/>
      <c r="TA203" s="180"/>
      <c r="TB203" s="180"/>
      <c r="TC203" s="180"/>
      <c r="TD203" s="180"/>
      <c r="TE203" s="180"/>
      <c r="TF203" s="180"/>
      <c r="TG203" s="180"/>
      <c r="TH203" s="180"/>
      <c r="TI203" s="180"/>
      <c r="TJ203" s="180"/>
      <c r="TK203" s="180"/>
      <c r="TL203" s="180"/>
      <c r="TM203" s="180"/>
      <c r="TN203" s="180"/>
      <c r="TO203" s="180"/>
      <c r="TP203" s="180"/>
      <c r="TQ203" s="180"/>
      <c r="TR203" s="180"/>
      <c r="TS203" s="180"/>
      <c r="TT203" s="180"/>
      <c r="TU203" s="180"/>
      <c r="TV203" s="180"/>
      <c r="TW203" s="180"/>
      <c r="TX203" s="180"/>
      <c r="TY203" s="180"/>
      <c r="TZ203" s="180"/>
      <c r="UA203" s="180"/>
      <c r="UB203" s="180"/>
      <c r="UC203" s="180"/>
      <c r="UD203" s="180"/>
      <c r="UE203" s="180"/>
      <c r="UF203" s="180"/>
      <c r="UG203" s="180"/>
      <c r="UH203" s="180"/>
      <c r="UI203" s="180"/>
      <c r="UJ203" s="180"/>
      <c r="UK203" s="180"/>
      <c r="UL203" s="180"/>
      <c r="UM203" s="180"/>
      <c r="UN203" s="180"/>
      <c r="UO203" s="180"/>
      <c r="UP203" s="180"/>
      <c r="UQ203" s="180"/>
      <c r="UR203" s="180"/>
      <c r="US203" s="180"/>
      <c r="UT203" s="180"/>
      <c r="UU203" s="180"/>
      <c r="UV203" s="180"/>
      <c r="UW203" s="180"/>
      <c r="UX203" s="180"/>
      <c r="UY203" s="180"/>
      <c r="UZ203" s="180"/>
      <c r="VA203" s="180"/>
      <c r="VB203" s="180"/>
      <c r="VC203" s="180"/>
      <c r="VD203" s="180"/>
      <c r="VE203" s="180"/>
      <c r="VF203" s="180"/>
      <c r="VG203" s="180"/>
      <c r="VH203" s="180"/>
      <c r="VI203" s="180"/>
      <c r="VJ203" s="180"/>
      <c r="VK203" s="180"/>
      <c r="VL203" s="180"/>
      <c r="VM203" s="180"/>
      <c r="VN203" s="180"/>
      <c r="VO203" s="180"/>
      <c r="VP203" s="180"/>
      <c r="VQ203" s="180"/>
      <c r="VR203" s="180"/>
      <c r="VS203" s="180"/>
      <c r="VT203" s="180"/>
      <c r="VU203" s="180"/>
      <c r="VV203" s="180"/>
      <c r="VW203" s="180"/>
      <c r="VX203" s="180"/>
      <c r="VY203" s="180"/>
      <c r="VZ203" s="180"/>
      <c r="WA203" s="180"/>
      <c r="WB203" s="180"/>
      <c r="WC203" s="180"/>
      <c r="WD203" s="180"/>
      <c r="WE203" s="180"/>
      <c r="WF203" s="180"/>
      <c r="WG203" s="180"/>
      <c r="WH203" s="180"/>
      <c r="WI203" s="180"/>
      <c r="WJ203" s="180"/>
      <c r="WK203" s="180"/>
      <c r="WL203" s="180"/>
      <c r="WM203" s="180"/>
      <c r="WN203" s="180"/>
      <c r="WO203" s="180"/>
      <c r="WP203" s="180"/>
      <c r="WQ203" s="180"/>
      <c r="WR203" s="180"/>
      <c r="WS203" s="180"/>
      <c r="WT203" s="180"/>
      <c r="WU203" s="180"/>
      <c r="WV203" s="180"/>
      <c r="WW203" s="180"/>
      <c r="WX203" s="180"/>
      <c r="WY203" s="180"/>
      <c r="WZ203" s="180"/>
      <c r="XA203" s="180"/>
      <c r="XB203" s="180"/>
      <c r="XC203" s="180"/>
      <c r="XD203" s="180"/>
      <c r="XE203" s="180"/>
      <c r="XF203" s="180"/>
      <c r="XG203" s="180"/>
      <c r="XH203" s="180"/>
      <c r="XI203" s="180"/>
      <c r="XJ203" s="180"/>
      <c r="XK203" s="180"/>
      <c r="XL203" s="180"/>
      <c r="XM203" s="180"/>
      <c r="XN203" s="180"/>
      <c r="XO203" s="180"/>
      <c r="XP203" s="180"/>
      <c r="XQ203" s="180"/>
      <c r="XR203" s="180"/>
      <c r="XS203" s="180"/>
      <c r="XT203" s="180"/>
      <c r="XU203" s="180"/>
      <c r="XV203" s="180"/>
      <c r="XW203" s="180"/>
      <c r="XX203" s="180"/>
      <c r="XY203" s="180"/>
      <c r="XZ203" s="180"/>
      <c r="YA203" s="180"/>
      <c r="YB203" s="180"/>
      <c r="YC203" s="180"/>
      <c r="YD203" s="180"/>
      <c r="YE203" s="180"/>
      <c r="YF203" s="180"/>
      <c r="YG203" s="180"/>
      <c r="YH203" s="180"/>
      <c r="YI203" s="180"/>
      <c r="YJ203" s="180"/>
      <c r="YK203" s="180"/>
      <c r="YL203" s="180"/>
      <c r="YM203" s="180"/>
      <c r="YN203" s="180"/>
      <c r="YO203" s="180"/>
      <c r="YP203" s="180"/>
      <c r="YQ203" s="180"/>
      <c r="YR203" s="180"/>
      <c r="YS203" s="180"/>
      <c r="YT203" s="180"/>
      <c r="YU203" s="180"/>
      <c r="YV203" s="180"/>
      <c r="YW203" s="180"/>
      <c r="YX203" s="180"/>
      <c r="YY203" s="180"/>
      <c r="YZ203" s="180"/>
      <c r="ZA203" s="180"/>
      <c r="ZB203" s="180"/>
      <c r="ZC203" s="180"/>
      <c r="ZD203" s="180"/>
      <c r="ZE203" s="180"/>
      <c r="ZF203" s="180"/>
      <c r="ZG203" s="180"/>
      <c r="ZH203" s="180"/>
      <c r="ZI203" s="180"/>
      <c r="ZJ203" s="180"/>
      <c r="ZK203" s="180"/>
      <c r="ZL203" s="180"/>
      <c r="ZM203" s="180"/>
      <c r="ZN203" s="180"/>
      <c r="ZO203" s="180"/>
      <c r="ZP203" s="180"/>
      <c r="ZQ203" s="180"/>
      <c r="ZR203" s="180"/>
      <c r="ZS203" s="180"/>
      <c r="ZT203" s="180"/>
      <c r="ZU203" s="180"/>
      <c r="ZV203" s="180"/>
      <c r="ZW203" s="180"/>
      <c r="ZX203" s="180"/>
      <c r="ZY203" s="180"/>
      <c r="ZZ203" s="180"/>
      <c r="AAA203" s="180"/>
      <c r="AAB203" s="180"/>
      <c r="AAC203" s="180"/>
      <c r="AAD203" s="180"/>
      <c r="AAE203" s="180"/>
      <c r="AAF203" s="180"/>
      <c r="AAG203" s="180"/>
      <c r="AAH203" s="180"/>
      <c r="AAI203" s="180"/>
      <c r="AAJ203" s="180"/>
      <c r="AAK203" s="180"/>
      <c r="AAL203" s="180"/>
      <c r="AAM203" s="180"/>
      <c r="AAN203" s="180"/>
      <c r="AAO203" s="180"/>
      <c r="AAP203" s="180"/>
      <c r="AAQ203" s="180"/>
      <c r="AAR203" s="180"/>
      <c r="AAS203" s="180"/>
      <c r="AAT203" s="180"/>
      <c r="AAU203" s="180"/>
      <c r="AAV203" s="180"/>
      <c r="AAW203" s="180"/>
      <c r="AAX203" s="180"/>
      <c r="AAY203" s="180"/>
      <c r="AAZ203" s="180"/>
      <c r="ABA203" s="180"/>
      <c r="ABB203" s="180"/>
      <c r="ABC203" s="180"/>
      <c r="ABD203" s="180"/>
      <c r="ABE203" s="180"/>
      <c r="ABF203" s="180"/>
      <c r="ABG203" s="180"/>
      <c r="ABH203" s="180"/>
      <c r="ABI203" s="180"/>
      <c r="ABJ203" s="180"/>
      <c r="ABK203" s="180"/>
      <c r="ABL203" s="180"/>
      <c r="ABM203" s="180"/>
      <c r="ABN203" s="180"/>
      <c r="ABO203" s="180"/>
      <c r="ABP203" s="180"/>
      <c r="ABQ203" s="180"/>
      <c r="ABR203" s="180"/>
      <c r="ABS203" s="180"/>
      <c r="ABT203" s="180"/>
      <c r="ABU203" s="180"/>
      <c r="ABV203" s="180"/>
      <c r="ABW203" s="180"/>
      <c r="ABX203" s="180"/>
      <c r="ABY203" s="180"/>
      <c r="ABZ203" s="180"/>
      <c r="ACA203" s="180"/>
      <c r="ACB203" s="180"/>
      <c r="ACC203" s="180"/>
      <c r="ACD203" s="180"/>
      <c r="ACE203" s="180"/>
      <c r="ACF203" s="180"/>
      <c r="ACG203" s="180"/>
      <c r="ACH203" s="180"/>
      <c r="ACI203" s="180"/>
      <c r="ACJ203" s="180"/>
      <c r="ACK203" s="180"/>
      <c r="ACL203" s="180"/>
      <c r="ACM203" s="180"/>
      <c r="ACN203" s="180"/>
      <c r="ACO203" s="180"/>
      <c r="ACP203" s="180"/>
      <c r="ACQ203" s="180"/>
      <c r="ACR203" s="180"/>
      <c r="ACS203" s="180"/>
      <c r="ACT203" s="180"/>
      <c r="ACU203" s="180"/>
      <c r="ACV203" s="180"/>
      <c r="ACW203" s="180"/>
      <c r="ACX203" s="180"/>
      <c r="ACY203" s="180"/>
      <c r="ACZ203" s="180"/>
      <c r="ADA203" s="180"/>
      <c r="ADB203" s="180"/>
      <c r="ADC203" s="180"/>
      <c r="ADD203" s="180"/>
      <c r="ADE203" s="180"/>
      <c r="ADF203" s="180"/>
      <c r="ADG203" s="180"/>
      <c r="ADH203" s="180"/>
      <c r="ADI203" s="180"/>
      <c r="ADJ203" s="180"/>
      <c r="ADK203" s="180"/>
      <c r="ADL203" s="180"/>
      <c r="ADM203" s="180"/>
      <c r="ADN203" s="180"/>
      <c r="ADO203" s="180"/>
      <c r="ADP203" s="180"/>
      <c r="ADQ203" s="180"/>
      <c r="ADR203" s="180"/>
      <c r="ADS203" s="180"/>
      <c r="ADT203" s="180"/>
      <c r="ADU203" s="180"/>
      <c r="ADV203" s="180"/>
      <c r="ADW203" s="180"/>
      <c r="ADX203" s="180"/>
      <c r="ADY203" s="180"/>
      <c r="ADZ203" s="180"/>
      <c r="AEA203" s="180"/>
      <c r="AEB203" s="180"/>
      <c r="AEC203" s="180"/>
      <c r="AED203" s="180"/>
      <c r="AEE203" s="180"/>
      <c r="AEF203" s="180"/>
      <c r="AEG203" s="180"/>
      <c r="AEH203" s="180"/>
      <c r="AEI203" s="180"/>
      <c r="AEJ203" s="180"/>
      <c r="AEK203" s="180"/>
    </row>
    <row r="204" spans="1:817" s="15" customFormat="1" ht="26.1" customHeight="1" x14ac:dyDescent="0.25">
      <c r="A204" s="629"/>
      <c r="B204" s="182">
        <v>1</v>
      </c>
      <c r="C204" s="595">
        <f t="shared" si="72"/>
        <v>6.1256629441442376</v>
      </c>
      <c r="D204" s="19">
        <v>1</v>
      </c>
      <c r="E204" s="253" t="s">
        <v>366</v>
      </c>
      <c r="F204" s="254" t="s">
        <v>54</v>
      </c>
      <c r="G204" s="19" t="s">
        <v>145</v>
      </c>
      <c r="H204" s="19" t="s">
        <v>45</v>
      </c>
      <c r="I204" s="19"/>
      <c r="J204" s="255">
        <v>37000000</v>
      </c>
      <c r="K204" s="19">
        <v>1</v>
      </c>
      <c r="L204" s="19" t="s">
        <v>27</v>
      </c>
      <c r="M204" s="19" t="s">
        <v>61</v>
      </c>
      <c r="N204" s="19">
        <v>187</v>
      </c>
      <c r="O204" s="19">
        <v>1982</v>
      </c>
      <c r="P204" s="275">
        <v>30263</v>
      </c>
      <c r="Q204" s="255">
        <v>11618257</v>
      </c>
      <c r="R204" s="258"/>
      <c r="S204" s="259"/>
      <c r="T204" s="295" t="s">
        <v>227</v>
      </c>
      <c r="U204" s="267" t="s">
        <v>367</v>
      </c>
      <c r="V204" s="33"/>
      <c r="W204" s="378" t="s">
        <v>128</v>
      </c>
      <c r="X204" s="249" t="str">
        <f t="shared" si="71"/>
        <v>Gypsum</v>
      </c>
      <c r="Y204" s="19"/>
      <c r="Z204" s="19"/>
      <c r="AA204" s="19"/>
      <c r="AB204" s="19"/>
      <c r="AC204" s="19"/>
      <c r="AD204" s="19"/>
      <c r="AE204" s="19"/>
      <c r="AF204" s="1"/>
      <c r="AG204" s="1"/>
      <c r="AH204" s="252">
        <f t="shared" si="65"/>
        <v>0</v>
      </c>
      <c r="AI204" s="252">
        <f t="shared" si="69"/>
        <v>0</v>
      </c>
      <c r="AJ204" s="252">
        <f t="shared" si="70"/>
        <v>0</v>
      </c>
      <c r="AK204" s="252">
        <f t="shared" si="63"/>
        <v>0</v>
      </c>
      <c r="AL204" s="262"/>
      <c r="AM204" s="251">
        <f t="shared" si="66"/>
        <v>0</v>
      </c>
      <c r="AN204" s="251">
        <f t="shared" si="67"/>
        <v>0</v>
      </c>
      <c r="AO204" s="251">
        <f t="shared" si="68"/>
        <v>0</v>
      </c>
      <c r="AP204" s="147"/>
      <c r="AQ204" s="147"/>
      <c r="AR204" s="147"/>
      <c r="AS204" s="147"/>
      <c r="AT204" s="147"/>
      <c r="AU204" s="147"/>
      <c r="AV204" s="147"/>
      <c r="AW204" s="147"/>
      <c r="AX204" s="147"/>
      <c r="AY204" s="147"/>
      <c r="AZ204" s="180"/>
      <c r="BD204" s="180"/>
      <c r="BE204" s="4"/>
      <c r="BF204" s="4"/>
      <c r="BG204" s="4"/>
      <c r="BH204" s="180"/>
      <c r="BI204" s="180"/>
      <c r="BJ204" s="4"/>
      <c r="BK204" s="4"/>
      <c r="BL204" s="4"/>
      <c r="BM204" s="4"/>
      <c r="BN204" s="4"/>
      <c r="BO204" s="4"/>
      <c r="BP204" s="4"/>
      <c r="BQ204" s="4"/>
      <c r="BR204" s="4"/>
      <c r="BS204" s="4"/>
      <c r="BT204" s="4"/>
      <c r="BU204" s="147"/>
      <c r="BV204" s="4"/>
      <c r="BW204" s="147"/>
      <c r="BX204" s="4"/>
      <c r="BY204" s="147"/>
      <c r="BZ204" s="180"/>
      <c r="CA204" s="180"/>
      <c r="CB204" s="180"/>
      <c r="CC204" s="180"/>
      <c r="CD204" s="180"/>
      <c r="CE204" s="180"/>
      <c r="CF204" s="180"/>
      <c r="CG204" s="180"/>
      <c r="CH204" s="180"/>
      <c r="CI204" s="180"/>
      <c r="CJ204" s="180"/>
      <c r="CK204" s="180"/>
      <c r="CL204" s="180"/>
      <c r="CM204" s="180"/>
      <c r="CN204" s="180"/>
      <c r="CO204" s="180"/>
      <c r="CP204" s="180"/>
      <c r="CQ204" s="180"/>
      <c r="CR204" s="180"/>
      <c r="CS204" s="180"/>
      <c r="CT204" s="180"/>
      <c r="CU204" s="180"/>
      <c r="CV204" s="180"/>
      <c r="CW204" s="180"/>
      <c r="CX204" s="180"/>
      <c r="CY204" s="180"/>
      <c r="CZ204" s="180"/>
      <c r="DA204" s="180"/>
      <c r="DB204" s="180"/>
      <c r="DC204" s="180"/>
      <c r="DD204" s="180"/>
      <c r="DE204" s="180"/>
      <c r="DF204" s="180"/>
      <c r="DG204" s="180"/>
      <c r="DH204" s="180"/>
      <c r="DI204" s="180"/>
      <c r="DJ204" s="180"/>
      <c r="DK204" s="180"/>
      <c r="DL204" s="180"/>
      <c r="DM204" s="180"/>
      <c r="DN204" s="180"/>
      <c r="DO204" s="180"/>
      <c r="DP204" s="180"/>
      <c r="DQ204" s="180"/>
      <c r="DR204" s="180"/>
      <c r="DS204" s="180"/>
      <c r="DT204" s="180"/>
      <c r="DU204" s="180"/>
      <c r="DV204" s="180"/>
      <c r="DW204" s="180"/>
      <c r="DX204" s="180"/>
      <c r="DY204" s="180"/>
      <c r="DZ204" s="180"/>
      <c r="EA204" s="180"/>
      <c r="EB204" s="180"/>
      <c r="EC204" s="180"/>
      <c r="ED204" s="180"/>
      <c r="EE204" s="180"/>
      <c r="EF204" s="180"/>
      <c r="EG204" s="180"/>
      <c r="EH204" s="180"/>
      <c r="EI204" s="180"/>
      <c r="EJ204" s="180"/>
      <c r="EK204" s="180"/>
      <c r="EL204" s="180"/>
      <c r="EM204" s="180"/>
      <c r="EN204" s="180"/>
      <c r="EO204" s="180"/>
      <c r="EP204" s="180"/>
      <c r="EQ204" s="180"/>
      <c r="ER204" s="180"/>
      <c r="ES204" s="180"/>
      <c r="ET204" s="180"/>
      <c r="EU204" s="180"/>
      <c r="EV204" s="180"/>
      <c r="EW204" s="180"/>
      <c r="EX204" s="180"/>
      <c r="EY204" s="180"/>
      <c r="EZ204" s="180"/>
      <c r="FA204" s="180"/>
      <c r="FB204" s="180"/>
      <c r="FC204" s="180"/>
      <c r="FD204" s="180"/>
      <c r="FE204" s="180"/>
      <c r="FF204" s="180"/>
      <c r="FG204" s="180"/>
      <c r="FH204" s="180"/>
      <c r="FI204" s="180"/>
      <c r="FJ204" s="180"/>
      <c r="FK204" s="180"/>
      <c r="FL204" s="180"/>
      <c r="FM204" s="180"/>
      <c r="FN204" s="180"/>
      <c r="FO204" s="180"/>
      <c r="FP204" s="180"/>
      <c r="FQ204" s="180"/>
      <c r="FR204" s="180"/>
      <c r="FS204" s="180"/>
      <c r="FT204" s="180"/>
      <c r="FU204" s="180"/>
      <c r="FV204" s="180"/>
      <c r="FW204" s="180"/>
      <c r="FX204" s="180"/>
      <c r="FY204" s="180"/>
      <c r="FZ204" s="180"/>
      <c r="GA204" s="180"/>
      <c r="GB204" s="180"/>
      <c r="GC204" s="180"/>
      <c r="GD204" s="180"/>
      <c r="GE204" s="180"/>
      <c r="GF204" s="180"/>
      <c r="GG204" s="180"/>
      <c r="GH204" s="180"/>
      <c r="GI204" s="180"/>
      <c r="GJ204" s="180"/>
      <c r="GK204" s="180"/>
      <c r="GL204" s="180"/>
      <c r="GM204" s="180"/>
      <c r="GN204" s="180"/>
      <c r="GO204" s="180"/>
      <c r="GP204" s="180"/>
      <c r="GQ204" s="180"/>
      <c r="GR204" s="180"/>
      <c r="GS204" s="180"/>
      <c r="GT204" s="180"/>
      <c r="GU204" s="180"/>
      <c r="GV204" s="180"/>
      <c r="GW204" s="180"/>
      <c r="GX204" s="180"/>
      <c r="GY204" s="180"/>
      <c r="GZ204" s="180"/>
      <c r="HA204" s="180"/>
      <c r="HB204" s="180"/>
      <c r="HC204" s="180"/>
      <c r="HD204" s="180"/>
      <c r="HE204" s="180"/>
      <c r="HF204" s="180"/>
      <c r="HG204" s="180"/>
      <c r="HH204" s="180"/>
      <c r="HI204" s="180"/>
      <c r="HJ204" s="180"/>
      <c r="HK204" s="180"/>
      <c r="HL204" s="180"/>
      <c r="HM204" s="180"/>
      <c r="HN204" s="180"/>
      <c r="HO204" s="180"/>
      <c r="HP204" s="180"/>
      <c r="HQ204" s="180"/>
      <c r="HR204" s="180"/>
      <c r="HS204" s="180"/>
      <c r="HT204" s="180"/>
      <c r="HU204" s="180"/>
      <c r="HV204" s="180"/>
      <c r="HW204" s="180"/>
      <c r="HX204" s="180"/>
      <c r="HY204" s="180"/>
      <c r="HZ204" s="180"/>
      <c r="IA204" s="180"/>
      <c r="IB204" s="180"/>
      <c r="IC204" s="180"/>
      <c r="ID204" s="180"/>
      <c r="IE204" s="180"/>
      <c r="IF204" s="180"/>
      <c r="IG204" s="180"/>
      <c r="IH204" s="180"/>
      <c r="II204" s="180"/>
      <c r="IJ204" s="180"/>
      <c r="IK204" s="180"/>
      <c r="IL204" s="180"/>
      <c r="IM204" s="180"/>
      <c r="IN204" s="180"/>
      <c r="IO204" s="180"/>
      <c r="IP204" s="180"/>
      <c r="IQ204" s="180"/>
      <c r="IR204" s="180"/>
      <c r="IS204" s="180"/>
      <c r="IT204" s="180"/>
      <c r="IU204" s="180"/>
      <c r="IV204" s="180"/>
      <c r="IW204" s="180"/>
      <c r="IX204" s="180"/>
      <c r="IY204" s="180"/>
      <c r="IZ204" s="180"/>
      <c r="JA204" s="180"/>
      <c r="JB204" s="180"/>
      <c r="JC204" s="180"/>
      <c r="JD204" s="180"/>
      <c r="JE204" s="180"/>
      <c r="JF204" s="180"/>
      <c r="JG204" s="180"/>
      <c r="JH204" s="180"/>
      <c r="JI204" s="180"/>
      <c r="JJ204" s="180"/>
      <c r="JK204" s="180"/>
      <c r="JL204" s="180"/>
      <c r="JM204" s="180"/>
      <c r="JN204" s="180"/>
      <c r="JO204" s="180"/>
      <c r="JP204" s="180"/>
      <c r="JQ204" s="180"/>
      <c r="JR204" s="180"/>
      <c r="JS204" s="180"/>
      <c r="JT204" s="180"/>
      <c r="JU204" s="180"/>
      <c r="JV204" s="180"/>
      <c r="JW204" s="180"/>
      <c r="JX204" s="180"/>
      <c r="JY204" s="180"/>
      <c r="JZ204" s="180"/>
      <c r="KA204" s="180"/>
      <c r="KB204" s="180"/>
      <c r="KC204" s="180"/>
      <c r="KD204" s="180"/>
      <c r="KE204" s="180"/>
      <c r="KF204" s="180"/>
      <c r="KG204" s="180"/>
      <c r="KH204" s="180"/>
      <c r="KI204" s="180"/>
      <c r="KJ204" s="180"/>
      <c r="KK204" s="180"/>
      <c r="KL204" s="180"/>
      <c r="KM204" s="180"/>
      <c r="KN204" s="180"/>
      <c r="KO204" s="180"/>
      <c r="KP204" s="180"/>
      <c r="KQ204" s="180"/>
      <c r="KR204" s="180"/>
      <c r="KS204" s="180"/>
      <c r="KT204" s="180"/>
      <c r="KU204" s="180"/>
      <c r="KV204" s="180"/>
      <c r="KW204" s="180"/>
      <c r="KX204" s="180"/>
      <c r="KY204" s="180"/>
      <c r="KZ204" s="180"/>
      <c r="LA204" s="180"/>
      <c r="LB204" s="180"/>
      <c r="LC204" s="180"/>
      <c r="LD204" s="180"/>
      <c r="LE204" s="180"/>
      <c r="LF204" s="180"/>
      <c r="LG204" s="180"/>
      <c r="LH204" s="180"/>
      <c r="LI204" s="180"/>
      <c r="LJ204" s="180"/>
      <c r="LK204" s="180"/>
      <c r="LL204" s="180"/>
      <c r="LM204" s="180"/>
      <c r="LN204" s="180"/>
      <c r="LO204" s="180"/>
      <c r="LP204" s="180"/>
      <c r="LQ204" s="180"/>
      <c r="LR204" s="180"/>
      <c r="LS204" s="180"/>
      <c r="LT204" s="180"/>
      <c r="LU204" s="180"/>
      <c r="LV204" s="180"/>
      <c r="LW204" s="180"/>
      <c r="LX204" s="180"/>
      <c r="LY204" s="180"/>
      <c r="LZ204" s="180"/>
      <c r="MA204" s="180"/>
      <c r="MB204" s="180"/>
      <c r="MC204" s="180"/>
      <c r="MD204" s="180"/>
      <c r="ME204" s="180"/>
      <c r="MF204" s="180"/>
      <c r="MG204" s="180"/>
      <c r="MH204" s="180"/>
      <c r="MI204" s="180"/>
      <c r="MJ204" s="180"/>
      <c r="MK204" s="180"/>
      <c r="ML204" s="180"/>
      <c r="MM204" s="180"/>
      <c r="MN204" s="180"/>
      <c r="MO204" s="180"/>
      <c r="MP204" s="180"/>
      <c r="MQ204" s="180"/>
      <c r="MR204" s="180"/>
      <c r="MS204" s="180"/>
      <c r="MT204" s="180"/>
      <c r="MU204" s="180"/>
      <c r="MV204" s="180"/>
      <c r="MW204" s="180"/>
      <c r="MX204" s="180"/>
      <c r="MY204" s="180"/>
      <c r="MZ204" s="180"/>
      <c r="NA204" s="180"/>
      <c r="NB204" s="180"/>
      <c r="NC204" s="180"/>
      <c r="ND204" s="180"/>
      <c r="NE204" s="180"/>
      <c r="NF204" s="180"/>
      <c r="NG204" s="180"/>
      <c r="NH204" s="180"/>
      <c r="NI204" s="180"/>
      <c r="NJ204" s="180"/>
      <c r="NK204" s="180"/>
      <c r="NL204" s="180"/>
      <c r="NM204" s="180"/>
      <c r="NN204" s="180"/>
      <c r="NO204" s="180"/>
      <c r="NP204" s="180"/>
      <c r="NQ204" s="180"/>
      <c r="NR204" s="180"/>
      <c r="NS204" s="180"/>
      <c r="NT204" s="180"/>
      <c r="NU204" s="180"/>
      <c r="NV204" s="180"/>
      <c r="NW204" s="180"/>
      <c r="NX204" s="180"/>
      <c r="NY204" s="180"/>
      <c r="NZ204" s="180"/>
      <c r="OA204" s="180"/>
      <c r="OB204" s="180"/>
      <c r="OC204" s="180"/>
      <c r="OD204" s="180"/>
      <c r="OE204" s="180"/>
      <c r="OF204" s="180"/>
      <c r="OG204" s="180"/>
      <c r="OH204" s="180"/>
      <c r="OI204" s="180"/>
      <c r="OJ204" s="180"/>
      <c r="OK204" s="180"/>
      <c r="OL204" s="180"/>
      <c r="OM204" s="180"/>
      <c r="ON204" s="180"/>
      <c r="OO204" s="180"/>
      <c r="OP204" s="180"/>
      <c r="OQ204" s="180"/>
      <c r="OR204" s="180"/>
      <c r="OS204" s="180"/>
      <c r="OT204" s="180"/>
      <c r="OU204" s="180"/>
      <c r="OV204" s="180"/>
      <c r="OW204" s="180"/>
      <c r="OX204" s="180"/>
      <c r="OY204" s="180"/>
      <c r="OZ204" s="180"/>
      <c r="PA204" s="180"/>
      <c r="PB204" s="180"/>
      <c r="PC204" s="180"/>
      <c r="PD204" s="180"/>
      <c r="PE204" s="180"/>
      <c r="PF204" s="180"/>
      <c r="PG204" s="180"/>
      <c r="PH204" s="180"/>
      <c r="PI204" s="180"/>
      <c r="PJ204" s="180"/>
      <c r="PK204" s="180"/>
      <c r="PL204" s="180"/>
      <c r="PM204" s="180"/>
      <c r="PN204" s="180"/>
      <c r="PO204" s="180"/>
      <c r="PP204" s="180"/>
      <c r="PQ204" s="180"/>
      <c r="PR204" s="180"/>
      <c r="PS204" s="180"/>
      <c r="PT204" s="180"/>
      <c r="PU204" s="180"/>
      <c r="PV204" s="180"/>
      <c r="PW204" s="180"/>
      <c r="PX204" s="180"/>
      <c r="PY204" s="180"/>
      <c r="PZ204" s="180"/>
      <c r="QA204" s="180"/>
      <c r="QB204" s="180"/>
      <c r="QC204" s="180"/>
      <c r="QD204" s="180"/>
      <c r="QE204" s="180"/>
      <c r="QF204" s="180"/>
      <c r="QG204" s="180"/>
      <c r="QH204" s="180"/>
      <c r="QI204" s="180"/>
      <c r="QJ204" s="180"/>
      <c r="QK204" s="180"/>
      <c r="QL204" s="180"/>
      <c r="QM204" s="180"/>
      <c r="QN204" s="180"/>
      <c r="QO204" s="180"/>
      <c r="QP204" s="180"/>
      <c r="QQ204" s="180"/>
      <c r="QR204" s="180"/>
      <c r="QS204" s="180"/>
      <c r="QT204" s="180"/>
      <c r="QU204" s="180"/>
      <c r="QV204" s="180"/>
      <c r="QW204" s="180"/>
      <c r="QX204" s="180"/>
      <c r="QY204" s="180"/>
      <c r="QZ204" s="180"/>
      <c r="RA204" s="180"/>
      <c r="RB204" s="180"/>
      <c r="RC204" s="180"/>
      <c r="RD204" s="180"/>
      <c r="RE204" s="180"/>
      <c r="RF204" s="180"/>
      <c r="RG204" s="180"/>
      <c r="RH204" s="180"/>
      <c r="RI204" s="180"/>
      <c r="RJ204" s="180"/>
      <c r="RK204" s="180"/>
      <c r="RL204" s="180"/>
      <c r="RM204" s="180"/>
      <c r="RN204" s="180"/>
      <c r="RO204" s="180"/>
      <c r="RP204" s="180"/>
      <c r="RQ204" s="180"/>
      <c r="RR204" s="180"/>
      <c r="RS204" s="180"/>
      <c r="RT204" s="180"/>
      <c r="RU204" s="180"/>
      <c r="RV204" s="180"/>
      <c r="RW204" s="180"/>
      <c r="RX204" s="180"/>
      <c r="RY204" s="180"/>
      <c r="RZ204" s="180"/>
      <c r="SA204" s="180"/>
      <c r="SB204" s="180"/>
      <c r="SC204" s="180"/>
      <c r="SD204" s="180"/>
      <c r="SE204" s="180"/>
      <c r="SF204" s="180"/>
      <c r="SG204" s="180"/>
      <c r="SH204" s="180"/>
      <c r="SI204" s="180"/>
      <c r="SJ204" s="180"/>
      <c r="SK204" s="180"/>
      <c r="SL204" s="180"/>
      <c r="SM204" s="180"/>
      <c r="SN204" s="180"/>
      <c r="SO204" s="180"/>
      <c r="SP204" s="180"/>
      <c r="SQ204" s="180"/>
      <c r="SR204" s="180"/>
      <c r="SS204" s="180"/>
      <c r="ST204" s="180"/>
      <c r="SU204" s="180"/>
      <c r="SV204" s="180"/>
      <c r="SW204" s="180"/>
      <c r="SX204" s="180"/>
      <c r="SY204" s="180"/>
      <c r="SZ204" s="180"/>
      <c r="TA204" s="180"/>
      <c r="TB204" s="180"/>
      <c r="TC204" s="180"/>
      <c r="TD204" s="180"/>
      <c r="TE204" s="180"/>
      <c r="TF204" s="180"/>
      <c r="TG204" s="180"/>
      <c r="TH204" s="180"/>
      <c r="TI204" s="180"/>
      <c r="TJ204" s="180"/>
      <c r="TK204" s="180"/>
      <c r="TL204" s="180"/>
      <c r="TM204" s="180"/>
      <c r="TN204" s="180"/>
      <c r="TO204" s="180"/>
      <c r="TP204" s="180"/>
      <c r="TQ204" s="180"/>
      <c r="TR204" s="180"/>
      <c r="TS204" s="180"/>
      <c r="TT204" s="180"/>
      <c r="TU204" s="180"/>
      <c r="TV204" s="180"/>
      <c r="TW204" s="180"/>
      <c r="TX204" s="180"/>
      <c r="TY204" s="180"/>
      <c r="TZ204" s="180"/>
      <c r="UA204" s="180"/>
      <c r="UB204" s="180"/>
      <c r="UC204" s="180"/>
      <c r="UD204" s="180"/>
      <c r="UE204" s="180"/>
      <c r="UF204" s="180"/>
      <c r="UG204" s="180"/>
      <c r="UH204" s="180"/>
      <c r="UI204" s="180"/>
      <c r="UJ204" s="180"/>
      <c r="UK204" s="180"/>
      <c r="UL204" s="180"/>
      <c r="UM204" s="180"/>
      <c r="UN204" s="180"/>
      <c r="UO204" s="180"/>
      <c r="UP204" s="180"/>
      <c r="UQ204" s="180"/>
      <c r="UR204" s="180"/>
      <c r="US204" s="180"/>
      <c r="UT204" s="180"/>
      <c r="UU204" s="180"/>
      <c r="UV204" s="180"/>
      <c r="UW204" s="180"/>
      <c r="UX204" s="180"/>
      <c r="UY204" s="180"/>
      <c r="UZ204" s="180"/>
      <c r="VA204" s="180"/>
      <c r="VB204" s="180"/>
      <c r="VC204" s="180"/>
      <c r="VD204" s="180"/>
      <c r="VE204" s="180"/>
      <c r="VF204" s="180"/>
      <c r="VG204" s="180"/>
      <c r="VH204" s="180"/>
      <c r="VI204" s="180"/>
      <c r="VJ204" s="180"/>
      <c r="VK204" s="180"/>
      <c r="VL204" s="180"/>
      <c r="VM204" s="180"/>
      <c r="VN204" s="180"/>
      <c r="VO204" s="180"/>
      <c r="VP204" s="180"/>
      <c r="VQ204" s="180"/>
      <c r="VR204" s="180"/>
      <c r="VS204" s="180"/>
      <c r="VT204" s="180"/>
      <c r="VU204" s="180"/>
      <c r="VV204" s="180"/>
      <c r="VW204" s="180"/>
      <c r="VX204" s="180"/>
      <c r="VY204" s="180"/>
      <c r="VZ204" s="180"/>
      <c r="WA204" s="180"/>
      <c r="WB204" s="180"/>
      <c r="WC204" s="180"/>
      <c r="WD204" s="180"/>
      <c r="WE204" s="180"/>
      <c r="WF204" s="180"/>
      <c r="WG204" s="180"/>
      <c r="WH204" s="180"/>
      <c r="WI204" s="180"/>
      <c r="WJ204" s="180"/>
      <c r="WK204" s="180"/>
      <c r="WL204" s="180"/>
      <c r="WM204" s="180"/>
      <c r="WN204" s="180"/>
      <c r="WO204" s="180"/>
      <c r="WP204" s="180"/>
      <c r="WQ204" s="180"/>
      <c r="WR204" s="180"/>
      <c r="WS204" s="180"/>
      <c r="WT204" s="180"/>
      <c r="WU204" s="180"/>
      <c r="WV204" s="180"/>
      <c r="WW204" s="180"/>
      <c r="WX204" s="180"/>
      <c r="WY204" s="180"/>
      <c r="WZ204" s="180"/>
      <c r="XA204" s="180"/>
      <c r="XB204" s="180"/>
      <c r="XC204" s="180"/>
      <c r="XD204" s="180"/>
      <c r="XE204" s="180"/>
      <c r="XF204" s="180"/>
      <c r="XG204" s="180"/>
      <c r="XH204" s="180"/>
      <c r="XI204" s="180"/>
      <c r="XJ204" s="180"/>
      <c r="XK204" s="180"/>
      <c r="XL204" s="180"/>
      <c r="XM204" s="180"/>
      <c r="XN204" s="180"/>
      <c r="XO204" s="180"/>
      <c r="XP204" s="180"/>
      <c r="XQ204" s="180"/>
      <c r="XR204" s="180"/>
      <c r="XS204" s="180"/>
      <c r="XT204" s="180"/>
      <c r="XU204" s="180"/>
      <c r="XV204" s="180"/>
      <c r="XW204" s="180"/>
      <c r="XX204" s="180"/>
      <c r="XY204" s="180"/>
      <c r="XZ204" s="180"/>
      <c r="YA204" s="180"/>
      <c r="YB204" s="180"/>
      <c r="YC204" s="180"/>
      <c r="YD204" s="180"/>
      <c r="YE204" s="180"/>
      <c r="YF204" s="180"/>
      <c r="YG204" s="180"/>
      <c r="YH204" s="180"/>
      <c r="YI204" s="180"/>
      <c r="YJ204" s="180"/>
      <c r="YK204" s="180"/>
      <c r="YL204" s="180"/>
      <c r="YM204" s="180"/>
      <c r="YN204" s="180"/>
      <c r="YO204" s="180"/>
      <c r="YP204" s="180"/>
      <c r="YQ204" s="180"/>
      <c r="YR204" s="180"/>
      <c r="YS204" s="180"/>
      <c r="YT204" s="180"/>
      <c r="YU204" s="180"/>
      <c r="YV204" s="180"/>
      <c r="YW204" s="180"/>
      <c r="YX204" s="180"/>
      <c r="YY204" s="180"/>
      <c r="YZ204" s="180"/>
      <c r="ZA204" s="180"/>
      <c r="ZB204" s="180"/>
      <c r="ZC204" s="180"/>
      <c r="ZD204" s="180"/>
      <c r="ZE204" s="180"/>
      <c r="ZF204" s="180"/>
      <c r="ZG204" s="180"/>
      <c r="ZH204" s="180"/>
      <c r="ZI204" s="180"/>
      <c r="ZJ204" s="180"/>
      <c r="ZK204" s="180"/>
      <c r="ZL204" s="180"/>
      <c r="ZM204" s="180"/>
      <c r="ZN204" s="180"/>
      <c r="ZO204" s="180"/>
      <c r="ZP204" s="180"/>
      <c r="ZQ204" s="180"/>
      <c r="ZR204" s="180"/>
      <c r="ZS204" s="180"/>
      <c r="ZT204" s="180"/>
      <c r="ZU204" s="180"/>
      <c r="ZV204" s="180"/>
      <c r="ZW204" s="180"/>
      <c r="ZX204" s="180"/>
      <c r="ZY204" s="180"/>
      <c r="ZZ204" s="180"/>
      <c r="AAA204" s="180"/>
      <c r="AAB204" s="180"/>
      <c r="AAC204" s="180"/>
      <c r="AAD204" s="180"/>
      <c r="AAE204" s="180"/>
      <c r="AAF204" s="180"/>
      <c r="AAG204" s="180"/>
      <c r="AAH204" s="180"/>
      <c r="AAI204" s="180"/>
      <c r="AAJ204" s="180"/>
      <c r="AAK204" s="180"/>
      <c r="AAL204" s="180"/>
      <c r="AAM204" s="180"/>
      <c r="AAN204" s="180"/>
      <c r="AAO204" s="180"/>
      <c r="AAP204" s="180"/>
      <c r="AAQ204" s="180"/>
      <c r="AAR204" s="180"/>
      <c r="AAS204" s="180"/>
      <c r="AAT204" s="180"/>
      <c r="AAU204" s="180"/>
      <c r="AAV204" s="180"/>
      <c r="AAW204" s="180"/>
      <c r="AAX204" s="180"/>
      <c r="AAY204" s="180"/>
      <c r="AAZ204" s="180"/>
      <c r="ABA204" s="180"/>
      <c r="ABB204" s="180"/>
      <c r="ABC204" s="180"/>
      <c r="ABD204" s="180"/>
      <c r="ABE204" s="180"/>
      <c r="ABF204" s="180"/>
      <c r="ABG204" s="180"/>
      <c r="ABH204" s="180"/>
      <c r="ABI204" s="180"/>
      <c r="ABJ204" s="180"/>
      <c r="ABK204" s="180"/>
      <c r="ABL204" s="180"/>
      <c r="ABM204" s="180"/>
      <c r="ABN204" s="180"/>
      <c r="ABO204" s="180"/>
      <c r="ABP204" s="180"/>
      <c r="ABQ204" s="180"/>
      <c r="ABR204" s="180"/>
      <c r="ABS204" s="180"/>
      <c r="ABT204" s="180"/>
      <c r="ABU204" s="180"/>
      <c r="ABV204" s="180"/>
      <c r="ABW204" s="180"/>
      <c r="ABX204" s="180"/>
      <c r="ABY204" s="180"/>
      <c r="ABZ204" s="180"/>
      <c r="ACA204" s="180"/>
      <c r="ACB204" s="180"/>
      <c r="ACC204" s="180"/>
      <c r="ACD204" s="180"/>
      <c r="ACE204" s="180"/>
      <c r="ACF204" s="180"/>
      <c r="ACG204" s="180"/>
      <c r="ACH204" s="180"/>
      <c r="ACI204" s="180"/>
      <c r="ACJ204" s="180"/>
      <c r="ACK204" s="180"/>
      <c r="ACL204" s="180"/>
      <c r="ACM204" s="180"/>
      <c r="ACN204" s="180"/>
      <c r="ACO204" s="180"/>
      <c r="ACP204" s="180"/>
      <c r="ACQ204" s="180"/>
      <c r="ACR204" s="180"/>
      <c r="ACS204" s="180"/>
      <c r="ACT204" s="180"/>
      <c r="ACU204" s="180"/>
      <c r="ACV204" s="180"/>
      <c r="ACW204" s="180"/>
      <c r="ACX204" s="180"/>
      <c r="ACY204" s="180"/>
      <c r="ACZ204" s="180"/>
      <c r="ADA204" s="180"/>
      <c r="ADB204" s="180"/>
      <c r="ADC204" s="180"/>
      <c r="ADD204" s="180"/>
      <c r="ADE204" s="180"/>
      <c r="ADF204" s="180"/>
      <c r="ADG204" s="180"/>
      <c r="ADH204" s="180"/>
      <c r="ADI204" s="180"/>
      <c r="ADJ204" s="180"/>
      <c r="ADK204" s="180"/>
      <c r="ADL204" s="180"/>
      <c r="ADM204" s="180"/>
      <c r="ADN204" s="180"/>
      <c r="ADO204" s="180"/>
      <c r="ADP204" s="180"/>
      <c r="ADQ204" s="180"/>
      <c r="ADR204" s="180"/>
      <c r="ADS204" s="180"/>
      <c r="ADT204" s="180"/>
      <c r="ADU204" s="180"/>
      <c r="ADV204" s="180"/>
      <c r="ADW204" s="180"/>
      <c r="ADX204" s="180"/>
      <c r="ADY204" s="180"/>
      <c r="ADZ204" s="180"/>
      <c r="AEA204" s="180"/>
      <c r="AEB204" s="180"/>
      <c r="AEC204" s="180"/>
      <c r="AED204" s="180"/>
      <c r="AEE204" s="180"/>
      <c r="AEF204" s="180"/>
      <c r="AEG204" s="180"/>
      <c r="AEH204" s="180"/>
      <c r="AEI204" s="180"/>
      <c r="AEJ204" s="180"/>
      <c r="AEK204" s="180"/>
    </row>
    <row r="205" spans="1:817" s="15" customFormat="1" ht="26.1" customHeight="1" x14ac:dyDescent="0.25">
      <c r="A205" s="627"/>
      <c r="B205" s="182"/>
      <c r="C205" s="595">
        <f t="shared" si="72"/>
        <v>0</v>
      </c>
      <c r="D205" s="19">
        <v>1</v>
      </c>
      <c r="E205" s="253" t="s">
        <v>369</v>
      </c>
      <c r="F205" s="254" t="s">
        <v>370</v>
      </c>
      <c r="G205" s="19" t="s">
        <v>44</v>
      </c>
      <c r="H205" s="19" t="s">
        <v>154</v>
      </c>
      <c r="I205" s="19">
        <v>21</v>
      </c>
      <c r="J205" s="255"/>
      <c r="K205" s="19">
        <v>1</v>
      </c>
      <c r="L205" s="19" t="s">
        <v>27</v>
      </c>
      <c r="M205" s="19" t="s">
        <v>61</v>
      </c>
      <c r="N205" s="19">
        <v>102</v>
      </c>
      <c r="O205" s="19">
        <v>1982</v>
      </c>
      <c r="P205" s="290">
        <v>1982</v>
      </c>
      <c r="Q205" s="255"/>
      <c r="R205" s="258"/>
      <c r="S205" s="259"/>
      <c r="T205" s="228" t="s">
        <v>233</v>
      </c>
      <c r="U205" s="260"/>
      <c r="V205" s="33"/>
      <c r="W205" s="378"/>
      <c r="X205" s="249" t="str">
        <f t="shared" si="71"/>
        <v>Coal</v>
      </c>
      <c r="Y205" s="293"/>
      <c r="Z205" s="293"/>
      <c r="AA205" s="293"/>
      <c r="AB205" s="293"/>
      <c r="AC205" s="293"/>
      <c r="AD205" s="293"/>
      <c r="AE205" s="293"/>
      <c r="AF205" s="17"/>
      <c r="AG205" s="180"/>
      <c r="AH205" s="252">
        <f t="shared" si="65"/>
        <v>5.06154789516058E-2</v>
      </c>
      <c r="AI205" s="252">
        <f t="shared" si="69"/>
        <v>0</v>
      </c>
      <c r="AJ205" s="252">
        <f t="shared" si="70"/>
        <v>7.1428571428571425E-2</v>
      </c>
      <c r="AK205" s="252">
        <f t="shared" si="63"/>
        <v>0.12204405038017722</v>
      </c>
      <c r="AL205" s="262"/>
      <c r="AM205" s="251">
        <f t="shared" si="66"/>
        <v>0</v>
      </c>
      <c r="AN205" s="251">
        <f t="shared" si="67"/>
        <v>0.12204405038017722</v>
      </c>
      <c r="AO205" s="251">
        <f t="shared" si="68"/>
        <v>0</v>
      </c>
      <c r="AP205" s="147"/>
      <c r="AQ205" s="147"/>
      <c r="AR205" s="147"/>
      <c r="AS205" s="147"/>
      <c r="AT205" s="147"/>
      <c r="AU205" s="147"/>
      <c r="AV205" s="147"/>
      <c r="AW205" s="147"/>
      <c r="AX205" s="147"/>
      <c r="AY205" s="147"/>
      <c r="AZ205" s="180"/>
      <c r="BD205" s="180"/>
      <c r="BE205" s="4"/>
      <c r="BF205" s="4"/>
      <c r="BG205" s="4"/>
      <c r="BH205" s="180"/>
      <c r="BI205" s="180"/>
      <c r="BJ205" s="4"/>
      <c r="BK205" s="4"/>
      <c r="BL205" s="4"/>
      <c r="BM205" s="4"/>
      <c r="BN205" s="4"/>
      <c r="BO205" s="4"/>
      <c r="BP205" s="4"/>
      <c r="BQ205" s="4"/>
      <c r="BR205" s="4"/>
      <c r="BS205" s="4"/>
      <c r="BT205" s="4"/>
      <c r="BU205" s="147"/>
      <c r="BV205" s="4"/>
      <c r="BW205" s="147"/>
      <c r="BX205" s="4"/>
      <c r="BY205" s="147"/>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c r="JL205" s="1"/>
      <c r="JM205" s="1"/>
      <c r="JN205" s="1"/>
      <c r="JO205" s="1"/>
      <c r="JP205" s="1"/>
      <c r="JQ205" s="1"/>
      <c r="JR205" s="1"/>
      <c r="JS205" s="1"/>
      <c r="JT205" s="1"/>
      <c r="JU205" s="1"/>
      <c r="JV205" s="1"/>
      <c r="JW205" s="1"/>
      <c r="JX205" s="1"/>
      <c r="JY205" s="1"/>
      <c r="JZ205" s="1"/>
      <c r="KA205" s="1"/>
      <c r="KB205" s="1"/>
      <c r="KC205" s="1"/>
      <c r="KD205" s="1"/>
      <c r="KE205" s="1"/>
      <c r="KF205" s="1"/>
      <c r="KG205" s="1"/>
      <c r="KH205" s="1"/>
      <c r="KI205" s="1"/>
      <c r="KJ205" s="1"/>
      <c r="KK205" s="1"/>
      <c r="KL205" s="1"/>
      <c r="KM205" s="1"/>
      <c r="KN205" s="1"/>
      <c r="KO205" s="1"/>
      <c r="KP205" s="1"/>
      <c r="KQ205" s="1"/>
      <c r="KR205" s="1"/>
      <c r="KS205" s="1"/>
      <c r="KT205" s="1"/>
      <c r="KU205" s="1"/>
      <c r="KV205" s="1"/>
      <c r="KW205" s="1"/>
      <c r="KX205" s="1"/>
      <c r="KY205" s="1"/>
      <c r="KZ205" s="1"/>
      <c r="LA205" s="1"/>
      <c r="LB205" s="1"/>
      <c r="LC205" s="1"/>
      <c r="LD205" s="1"/>
      <c r="LE205" s="1"/>
      <c r="LF205" s="1"/>
      <c r="LG205" s="1"/>
      <c r="LH205" s="1"/>
      <c r="LI205" s="1"/>
      <c r="LJ205" s="1"/>
      <c r="LK205" s="1"/>
      <c r="LL205" s="1"/>
      <c r="LM205" s="1"/>
      <c r="LN205" s="1"/>
      <c r="LO205" s="1"/>
      <c r="LP205" s="1"/>
      <c r="LQ205" s="1"/>
      <c r="LR205" s="1"/>
      <c r="LS205" s="1"/>
      <c r="LT205" s="1"/>
      <c r="LU205" s="1"/>
      <c r="LV205" s="1"/>
      <c r="LW205" s="1"/>
      <c r="LX205" s="1"/>
      <c r="LY205" s="1"/>
      <c r="LZ205" s="1"/>
      <c r="MA205" s="1"/>
      <c r="MB205" s="1"/>
      <c r="MC205" s="1"/>
      <c r="MD205" s="1"/>
      <c r="ME205" s="1"/>
      <c r="MF205" s="1"/>
      <c r="MG205" s="1"/>
      <c r="MH205" s="1"/>
      <c r="MI205" s="1"/>
      <c r="MJ205" s="1"/>
      <c r="MK205" s="1"/>
      <c r="ML205" s="1"/>
      <c r="MM205" s="1"/>
      <c r="MN205" s="1"/>
      <c r="MO205" s="1"/>
      <c r="MP205" s="1"/>
      <c r="MQ205" s="1"/>
      <c r="MR205" s="1"/>
      <c r="MS205" s="1"/>
      <c r="MT205" s="1"/>
      <c r="MU205" s="1"/>
      <c r="MV205" s="1"/>
      <c r="MW205" s="1"/>
      <c r="MX205" s="1"/>
      <c r="MY205" s="1"/>
      <c r="MZ205" s="1"/>
      <c r="NA205" s="1"/>
      <c r="NB205" s="1"/>
      <c r="NC205" s="1"/>
      <c r="ND205" s="1"/>
      <c r="NE205" s="1"/>
      <c r="NF205" s="1"/>
      <c r="NG205" s="1"/>
      <c r="NH205" s="1"/>
      <c r="NI205" s="1"/>
      <c r="NJ205" s="1"/>
      <c r="NK205" s="1"/>
      <c r="NL205" s="1"/>
      <c r="NM205" s="1"/>
      <c r="NN205" s="1"/>
      <c r="NO205" s="1"/>
      <c r="NP205" s="1"/>
      <c r="NQ205" s="1"/>
      <c r="NR205" s="1"/>
      <c r="NS205" s="1"/>
      <c r="NT205" s="1"/>
      <c r="NU205" s="1"/>
      <c r="NV205" s="1"/>
      <c r="NW205" s="1"/>
      <c r="NX205" s="1"/>
      <c r="NY205" s="1"/>
      <c r="NZ205" s="1"/>
      <c r="OA205" s="1"/>
      <c r="OB205" s="1"/>
      <c r="OC205" s="1"/>
      <c r="OD205" s="1"/>
      <c r="OE205" s="1"/>
      <c r="OF205" s="1"/>
      <c r="OG205" s="1"/>
      <c r="OH205" s="1"/>
      <c r="OI205" s="1"/>
      <c r="OJ205" s="1"/>
      <c r="OK205" s="1"/>
      <c r="OL205" s="1"/>
      <c r="OM205" s="1"/>
      <c r="ON205" s="1"/>
      <c r="OO205" s="1"/>
      <c r="OP205" s="1"/>
      <c r="OQ205" s="1"/>
      <c r="OR205" s="1"/>
      <c r="OS205" s="1"/>
      <c r="OT205" s="1"/>
      <c r="OU205" s="1"/>
      <c r="OV205" s="1"/>
      <c r="OW205" s="1"/>
      <c r="OX205" s="1"/>
      <c r="OY205" s="1"/>
      <c r="OZ205" s="1"/>
      <c r="PA205" s="1"/>
      <c r="PB205" s="1"/>
      <c r="PC205" s="1"/>
      <c r="PD205" s="1"/>
      <c r="PE205" s="1"/>
      <c r="PF205" s="1"/>
      <c r="PG205" s="1"/>
      <c r="PH205" s="1"/>
      <c r="PI205" s="1"/>
      <c r="PJ205" s="1"/>
      <c r="PK205" s="1"/>
      <c r="PL205" s="1"/>
      <c r="PM205" s="1"/>
      <c r="PN205" s="1"/>
      <c r="PO205" s="1"/>
      <c r="PP205" s="1"/>
      <c r="PQ205" s="1"/>
      <c r="PR205" s="1"/>
      <c r="PS205" s="1"/>
      <c r="PT205" s="1"/>
      <c r="PU205" s="1"/>
      <c r="PV205" s="1"/>
      <c r="PW205" s="1"/>
      <c r="PX205" s="1"/>
      <c r="PY205" s="1"/>
      <c r="PZ205" s="1"/>
      <c r="QA205" s="1"/>
      <c r="QB205" s="1"/>
      <c r="QC205" s="1"/>
      <c r="QD205" s="1"/>
      <c r="QE205" s="1"/>
      <c r="QF205" s="1"/>
      <c r="QG205" s="1"/>
      <c r="QH205" s="1"/>
      <c r="QI205" s="1"/>
      <c r="QJ205" s="1"/>
      <c r="QK205" s="1"/>
      <c r="QL205" s="1"/>
      <c r="QM205" s="1"/>
      <c r="QN205" s="1"/>
      <c r="QO205" s="1"/>
      <c r="QP205" s="1"/>
      <c r="QQ205" s="1"/>
      <c r="QR205" s="1"/>
      <c r="QS205" s="1"/>
      <c r="QT205" s="1"/>
      <c r="QU205" s="1"/>
      <c r="QV205" s="1"/>
      <c r="QW205" s="1"/>
      <c r="QX205" s="1"/>
      <c r="QY205" s="1"/>
      <c r="QZ205" s="1"/>
      <c r="RA205" s="1"/>
      <c r="RB205" s="1"/>
      <c r="RC205" s="1"/>
      <c r="RD205" s="1"/>
      <c r="RE205" s="1"/>
      <c r="RF205" s="1"/>
      <c r="RG205" s="1"/>
      <c r="RH205" s="1"/>
      <c r="RI205" s="1"/>
      <c r="RJ205" s="1"/>
      <c r="RK205" s="1"/>
      <c r="RL205" s="1"/>
      <c r="RM205" s="1"/>
      <c r="RN205" s="1"/>
      <c r="RO205" s="1"/>
      <c r="RP205" s="1"/>
      <c r="RQ205" s="1"/>
      <c r="RR205" s="1"/>
      <c r="RS205" s="1"/>
      <c r="RT205" s="1"/>
      <c r="RU205" s="1"/>
      <c r="RV205" s="1"/>
      <c r="RW205" s="1"/>
      <c r="RX205" s="1"/>
      <c r="RY205" s="1"/>
      <c r="RZ205" s="1"/>
      <c r="SA205" s="1"/>
      <c r="SB205" s="1"/>
      <c r="SC205" s="1"/>
      <c r="SD205" s="1"/>
      <c r="SE205" s="1"/>
      <c r="SF205" s="1"/>
      <c r="SG205" s="1"/>
      <c r="SH205" s="1"/>
      <c r="SI205" s="1"/>
      <c r="SJ205" s="1"/>
      <c r="SK205" s="1"/>
      <c r="SL205" s="1"/>
      <c r="SM205" s="1"/>
      <c r="SN205" s="1"/>
      <c r="SO205" s="1"/>
      <c r="SP205" s="1"/>
      <c r="SQ205" s="1"/>
      <c r="SR205" s="1"/>
      <c r="SS205" s="1"/>
      <c r="ST205" s="1"/>
      <c r="SU205" s="1"/>
      <c r="SV205" s="1"/>
      <c r="SW205" s="1"/>
      <c r="SX205" s="1"/>
      <c r="SY205" s="1"/>
      <c r="SZ205" s="1"/>
      <c r="TA205" s="1"/>
      <c r="TB205" s="1"/>
      <c r="TC205" s="1"/>
      <c r="TD205" s="1"/>
      <c r="TE205" s="1"/>
      <c r="TF205" s="1"/>
      <c r="TG205" s="1"/>
      <c r="TH205" s="1"/>
      <c r="TI205" s="1"/>
      <c r="TJ205" s="1"/>
      <c r="TK205" s="1"/>
      <c r="TL205" s="1"/>
      <c r="TM205" s="1"/>
      <c r="TN205" s="1"/>
      <c r="TO205" s="1"/>
      <c r="TP205" s="1"/>
      <c r="TQ205" s="1"/>
      <c r="TR205" s="1"/>
      <c r="TS205" s="1"/>
      <c r="TT205" s="1"/>
      <c r="TU205" s="1"/>
      <c r="TV205" s="1"/>
      <c r="TW205" s="1"/>
      <c r="TX205" s="1"/>
      <c r="TY205" s="1"/>
      <c r="TZ205" s="1"/>
      <c r="UA205" s="1"/>
      <c r="UB205" s="1"/>
      <c r="UC205" s="1"/>
      <c r="UD205" s="1"/>
      <c r="UE205" s="1"/>
      <c r="UF205" s="1"/>
      <c r="UG205" s="1"/>
      <c r="UH205" s="1"/>
      <c r="UI205" s="1"/>
      <c r="UJ205" s="1"/>
      <c r="UK205" s="1"/>
      <c r="UL205" s="1"/>
      <c r="UM205" s="1"/>
      <c r="UN205" s="1"/>
      <c r="UO205" s="1"/>
      <c r="UP205" s="1"/>
      <c r="UQ205" s="1"/>
      <c r="UR205" s="1"/>
      <c r="US205" s="1"/>
      <c r="UT205" s="1"/>
      <c r="UU205" s="1"/>
      <c r="UV205" s="1"/>
      <c r="UW205" s="1"/>
      <c r="UX205" s="1"/>
      <c r="UY205" s="1"/>
      <c r="UZ205" s="1"/>
      <c r="VA205" s="1"/>
      <c r="VB205" s="1"/>
      <c r="VC205" s="1"/>
      <c r="VD205" s="1"/>
      <c r="VE205" s="1"/>
      <c r="VF205" s="1"/>
      <c r="VG205" s="1"/>
      <c r="VH205" s="1"/>
      <c r="VI205" s="1"/>
      <c r="VJ205" s="1"/>
      <c r="VK205" s="1"/>
      <c r="VL205" s="1"/>
      <c r="VM205" s="1"/>
      <c r="VN205" s="1"/>
      <c r="VO205" s="1"/>
      <c r="VP205" s="1"/>
      <c r="VQ205" s="1"/>
      <c r="VR205" s="1"/>
      <c r="VS205" s="1"/>
      <c r="VT205" s="1"/>
      <c r="VU205" s="1"/>
      <c r="VV205" s="1"/>
      <c r="VW205" s="1"/>
      <c r="VX205" s="1"/>
      <c r="VY205" s="1"/>
      <c r="VZ205" s="1"/>
      <c r="WA205" s="1"/>
      <c r="WB205" s="1"/>
      <c r="WC205" s="1"/>
      <c r="WD205" s="1"/>
      <c r="WE205" s="1"/>
      <c r="WF205" s="1"/>
      <c r="WG205" s="1"/>
      <c r="WH205" s="1"/>
      <c r="WI205" s="1"/>
      <c r="WJ205" s="1"/>
      <c r="WK205" s="1"/>
      <c r="WL205" s="1"/>
      <c r="WM205" s="1"/>
      <c r="WN205" s="1"/>
      <c r="WO205" s="1"/>
      <c r="WP205" s="1"/>
      <c r="WQ205" s="1"/>
      <c r="WR205" s="1"/>
      <c r="WS205" s="1"/>
      <c r="WT205" s="1"/>
      <c r="WU205" s="1"/>
      <c r="WV205" s="1"/>
      <c r="WW205" s="1"/>
      <c r="WX205" s="1"/>
      <c r="WY205" s="1"/>
      <c r="WZ205" s="1"/>
      <c r="XA205" s="1"/>
      <c r="XB205" s="1"/>
      <c r="XC205" s="1"/>
      <c r="XD205" s="1"/>
      <c r="XE205" s="1"/>
      <c r="XF205" s="1"/>
      <c r="XG205" s="1"/>
      <c r="XH205" s="1"/>
      <c r="XI205" s="1"/>
      <c r="XJ205" s="1"/>
      <c r="XK205" s="1"/>
      <c r="XL205" s="1"/>
      <c r="XM205" s="1"/>
      <c r="XN205" s="1"/>
      <c r="XO205" s="1"/>
      <c r="XP205" s="1"/>
      <c r="XQ205" s="1"/>
      <c r="XR205" s="1"/>
      <c r="XS205" s="1"/>
      <c r="XT205" s="1"/>
      <c r="XU205" s="1"/>
      <c r="XV205" s="1"/>
      <c r="XW205" s="1"/>
      <c r="XX205" s="1"/>
      <c r="XY205" s="1"/>
      <c r="XZ205" s="1"/>
      <c r="YA205" s="1"/>
      <c r="YB205" s="1"/>
      <c r="YC205" s="1"/>
      <c r="YD205" s="1"/>
      <c r="YE205" s="1"/>
      <c r="YF205" s="1"/>
      <c r="YG205" s="1"/>
      <c r="YH205" s="1"/>
      <c r="YI205" s="1"/>
      <c r="YJ205" s="1"/>
      <c r="YK205" s="1"/>
      <c r="YL205" s="1"/>
      <c r="YM205" s="1"/>
      <c r="YN205" s="1"/>
      <c r="YO205" s="1"/>
      <c r="YP205" s="1"/>
      <c r="YQ205" s="1"/>
      <c r="YR205" s="1"/>
      <c r="YS205" s="1"/>
      <c r="YT205" s="1"/>
      <c r="YU205" s="1"/>
      <c r="YV205" s="1"/>
      <c r="YW205" s="1"/>
      <c r="YX205" s="1"/>
      <c r="YY205" s="1"/>
      <c r="YZ205" s="1"/>
      <c r="ZA205" s="1"/>
      <c r="ZB205" s="1"/>
      <c r="ZC205" s="1"/>
      <c r="ZD205" s="1"/>
      <c r="ZE205" s="1"/>
      <c r="ZF205" s="1"/>
      <c r="ZG205" s="1"/>
      <c r="ZH205" s="1"/>
      <c r="ZI205" s="1"/>
      <c r="ZJ205" s="1"/>
      <c r="ZK205" s="1"/>
      <c r="ZL205" s="1"/>
      <c r="ZM205" s="1"/>
      <c r="ZN205" s="1"/>
      <c r="ZO205" s="1"/>
      <c r="ZP205" s="1"/>
      <c r="ZQ205" s="1"/>
      <c r="ZR205" s="1"/>
      <c r="ZS205" s="1"/>
      <c r="ZT205" s="1"/>
      <c r="ZU205" s="1"/>
      <c r="ZV205" s="1"/>
      <c r="ZW205" s="1"/>
      <c r="ZX205" s="1"/>
      <c r="ZY205" s="1"/>
      <c r="ZZ205" s="1"/>
      <c r="AAA205" s="1"/>
      <c r="AAB205" s="1"/>
      <c r="AAC205" s="1"/>
      <c r="AAD205" s="1"/>
      <c r="AAE205" s="1"/>
      <c r="AAF205" s="1"/>
      <c r="AAG205" s="1"/>
      <c r="AAH205" s="1"/>
      <c r="AAI205" s="1"/>
      <c r="AAJ205" s="1"/>
      <c r="AAK205" s="1"/>
      <c r="AAL205" s="1"/>
      <c r="AAM205" s="1"/>
      <c r="AAN205" s="1"/>
      <c r="AAO205" s="1"/>
      <c r="AAP205" s="1"/>
      <c r="AAQ205" s="1"/>
      <c r="AAR205" s="1"/>
      <c r="AAS205" s="1"/>
      <c r="AAT205" s="1"/>
      <c r="AAU205" s="1"/>
      <c r="AAV205" s="1"/>
      <c r="AAW205" s="1"/>
      <c r="AAX205" s="1"/>
      <c r="AAY205" s="1"/>
      <c r="AAZ205" s="1"/>
      <c r="ABA205" s="1"/>
      <c r="ABB205" s="1"/>
      <c r="ABC205" s="1"/>
      <c r="ABD205" s="1"/>
      <c r="ABE205" s="1"/>
      <c r="ABF205" s="1"/>
      <c r="ABG205" s="1"/>
      <c r="ABH205" s="1"/>
      <c r="ABI205" s="1"/>
      <c r="ABJ205" s="1"/>
      <c r="ABK205" s="1"/>
      <c r="ABL205" s="1"/>
      <c r="ABM205" s="1"/>
      <c r="ABN205" s="1"/>
      <c r="ABO205" s="1"/>
      <c r="ABP205" s="1"/>
      <c r="ABQ205" s="1"/>
      <c r="ABR205" s="1"/>
      <c r="ABS205" s="1"/>
      <c r="ABT205" s="1"/>
      <c r="ABU205" s="1"/>
      <c r="ABV205" s="1"/>
      <c r="ABW205" s="1"/>
      <c r="ABX205" s="1"/>
      <c r="ABY205" s="1"/>
      <c r="ABZ205" s="1"/>
      <c r="ACA205" s="1"/>
      <c r="ACB205" s="1"/>
      <c r="ACC205" s="1"/>
      <c r="ACD205" s="1"/>
      <c r="ACE205" s="1"/>
      <c r="ACF205" s="1"/>
      <c r="ACG205" s="1"/>
      <c r="ACH205" s="1"/>
      <c r="ACI205" s="1"/>
      <c r="ACJ205" s="1"/>
      <c r="ACK205" s="1"/>
      <c r="ACL205" s="1"/>
      <c r="ACM205" s="1"/>
      <c r="ACN205" s="1"/>
      <c r="ACO205" s="1"/>
      <c r="ACP205" s="1"/>
      <c r="ACQ205" s="1"/>
      <c r="ACR205" s="1"/>
      <c r="ACS205" s="1"/>
      <c r="ACT205" s="1"/>
      <c r="ACU205" s="1"/>
      <c r="ACV205" s="1"/>
      <c r="ACW205" s="1"/>
      <c r="ACX205" s="1"/>
      <c r="ACY205" s="1"/>
      <c r="ACZ205" s="1"/>
      <c r="ADA205" s="1"/>
      <c r="ADB205" s="1"/>
      <c r="ADC205" s="1"/>
      <c r="ADD205" s="1"/>
      <c r="ADE205" s="1"/>
      <c r="ADF205" s="1"/>
      <c r="ADG205" s="1"/>
      <c r="ADH205" s="1"/>
      <c r="ADI205" s="1"/>
      <c r="ADJ205" s="1"/>
      <c r="ADK205" s="1"/>
      <c r="ADL205" s="1"/>
      <c r="ADM205" s="1"/>
      <c r="ADN205" s="1"/>
      <c r="ADO205" s="1"/>
      <c r="ADP205" s="1"/>
      <c r="ADQ205" s="1"/>
      <c r="ADR205" s="1"/>
      <c r="ADS205" s="1"/>
      <c r="ADT205" s="1"/>
      <c r="ADU205" s="1"/>
      <c r="ADV205" s="1"/>
      <c r="ADW205" s="1"/>
      <c r="ADX205" s="1"/>
      <c r="ADY205" s="1"/>
      <c r="ADZ205" s="1"/>
      <c r="AEA205" s="1"/>
      <c r="AEB205" s="1"/>
      <c r="AEC205" s="1"/>
      <c r="AED205" s="1"/>
      <c r="AEE205" s="1"/>
      <c r="AEF205" s="1"/>
      <c r="AEG205" s="1"/>
      <c r="AEH205" s="1"/>
      <c r="AEI205" s="1"/>
      <c r="AEJ205" s="1"/>
      <c r="AEK205" s="1"/>
    </row>
    <row r="206" spans="1:817" s="15" customFormat="1" ht="26.1" customHeight="1" x14ac:dyDescent="0.25">
      <c r="A206" s="626"/>
      <c r="B206" s="182">
        <v>2</v>
      </c>
      <c r="C206" s="595">
        <f t="shared" si="72"/>
        <v>0.12204405038017722</v>
      </c>
      <c r="D206" s="19">
        <v>1</v>
      </c>
      <c r="E206" s="253" t="s">
        <v>371</v>
      </c>
      <c r="F206" s="254" t="s">
        <v>64</v>
      </c>
      <c r="G206" s="19"/>
      <c r="H206" s="19"/>
      <c r="I206" s="19"/>
      <c r="J206" s="255"/>
      <c r="K206" s="19">
        <v>1</v>
      </c>
      <c r="L206" s="19" t="s">
        <v>27</v>
      </c>
      <c r="M206" s="19" t="s">
        <v>38</v>
      </c>
      <c r="N206" s="90"/>
      <c r="O206" s="19">
        <v>1981</v>
      </c>
      <c r="P206" s="275">
        <v>29938</v>
      </c>
      <c r="Q206" s="255">
        <v>96000</v>
      </c>
      <c r="R206" s="258"/>
      <c r="S206" s="259">
        <v>1</v>
      </c>
      <c r="T206" s="228" t="s">
        <v>31</v>
      </c>
      <c r="U206" s="260" t="s">
        <v>701</v>
      </c>
      <c r="V206" s="33"/>
      <c r="W206" s="378" t="s">
        <v>123</v>
      </c>
      <c r="X206" s="249" t="str">
        <f t="shared" si="71"/>
        <v>Au</v>
      </c>
      <c r="Y206" s="293">
        <v>8.6999999999999994E-2</v>
      </c>
      <c r="Z206" s="293"/>
      <c r="AA206" s="293"/>
      <c r="AB206" s="293"/>
      <c r="AC206" s="293">
        <v>1936</v>
      </c>
      <c r="AD206" s="293"/>
      <c r="AE206" s="293" t="s">
        <v>374</v>
      </c>
      <c r="AF206" s="17"/>
      <c r="AG206" s="180"/>
      <c r="AH206" s="252">
        <f t="shared" si="65"/>
        <v>0</v>
      </c>
      <c r="AI206" s="252">
        <f t="shared" si="69"/>
        <v>0</v>
      </c>
      <c r="AJ206" s="252">
        <f t="shared" si="70"/>
        <v>0</v>
      </c>
      <c r="AK206" s="252">
        <f t="shared" si="63"/>
        <v>0</v>
      </c>
      <c r="AL206" s="262"/>
      <c r="AM206" s="251">
        <f t="shared" si="66"/>
        <v>0</v>
      </c>
      <c r="AN206" s="251">
        <f t="shared" si="67"/>
        <v>0</v>
      </c>
      <c r="AO206" s="251">
        <f t="shared" si="68"/>
        <v>0</v>
      </c>
      <c r="AP206" s="147"/>
      <c r="AQ206" s="147"/>
      <c r="AR206" s="147"/>
      <c r="AS206" s="147"/>
      <c r="AT206" s="147"/>
      <c r="AU206" s="147"/>
      <c r="AV206" s="147"/>
      <c r="AW206" s="147"/>
      <c r="AX206" s="147"/>
      <c r="AY206" s="147"/>
      <c r="AZ206" s="1"/>
      <c r="BD206" s="180"/>
      <c r="BE206" s="4"/>
      <c r="BF206" s="4"/>
      <c r="BG206" s="4"/>
      <c r="BH206" s="180"/>
      <c r="BI206" s="180"/>
      <c r="BJ206" s="4"/>
      <c r="BK206" s="4"/>
      <c r="BL206" s="4"/>
      <c r="BM206" s="4"/>
      <c r="BN206" s="4"/>
      <c r="BO206" s="4"/>
      <c r="BP206" s="4"/>
      <c r="BQ206" s="4"/>
      <c r="BR206" s="4"/>
      <c r="BS206" s="4"/>
      <c r="BT206" s="4"/>
      <c r="BU206" s="147"/>
      <c r="BV206" s="4"/>
      <c r="BW206" s="147"/>
      <c r="BX206" s="4"/>
      <c r="BY206" s="147"/>
      <c r="BZ206" s="180"/>
      <c r="CA206" s="180"/>
      <c r="CB206" s="180"/>
      <c r="CC206" s="180"/>
      <c r="CD206" s="180"/>
      <c r="CE206" s="180"/>
      <c r="CF206" s="180"/>
      <c r="CG206" s="180"/>
      <c r="CH206" s="180"/>
      <c r="CI206" s="180"/>
      <c r="CJ206" s="180"/>
      <c r="CK206" s="180"/>
      <c r="CL206" s="180"/>
      <c r="CM206" s="180"/>
      <c r="CN206" s="180"/>
      <c r="CO206" s="180"/>
      <c r="CP206" s="180"/>
      <c r="CQ206" s="180"/>
      <c r="CR206" s="180"/>
      <c r="CS206" s="180"/>
      <c r="CT206" s="180"/>
      <c r="CU206" s="180"/>
      <c r="CV206" s="180"/>
      <c r="CW206" s="180"/>
      <c r="CX206" s="180"/>
      <c r="CY206" s="180"/>
      <c r="CZ206" s="180"/>
      <c r="DA206" s="180"/>
      <c r="DB206" s="180"/>
      <c r="DC206" s="180"/>
      <c r="DD206" s="180"/>
      <c r="DE206" s="180"/>
      <c r="DF206" s="180"/>
      <c r="DG206" s="180"/>
      <c r="DH206" s="180"/>
      <c r="DI206" s="180"/>
      <c r="DJ206" s="180"/>
      <c r="DK206" s="180"/>
      <c r="DL206" s="180"/>
      <c r="DM206" s="180"/>
      <c r="DN206" s="180"/>
      <c r="DO206" s="180"/>
      <c r="DP206" s="180"/>
      <c r="DQ206" s="180"/>
      <c r="DR206" s="180"/>
      <c r="DS206" s="180"/>
      <c r="DT206" s="180"/>
      <c r="DU206" s="180"/>
      <c r="DV206" s="180"/>
      <c r="DW206" s="180"/>
      <c r="DX206" s="180"/>
      <c r="DY206" s="180"/>
      <c r="DZ206" s="180"/>
      <c r="EA206" s="180"/>
      <c r="EB206" s="180"/>
      <c r="EC206" s="180"/>
      <c r="ED206" s="180"/>
      <c r="EE206" s="180"/>
      <c r="EF206" s="180"/>
      <c r="EG206" s="180"/>
      <c r="EH206" s="180"/>
      <c r="EI206" s="180"/>
      <c r="EJ206" s="180"/>
      <c r="EK206" s="180"/>
      <c r="EL206" s="180"/>
      <c r="EM206" s="180"/>
      <c r="EN206" s="180"/>
      <c r="EO206" s="180"/>
      <c r="EP206" s="180"/>
      <c r="EQ206" s="180"/>
      <c r="ER206" s="180"/>
      <c r="ES206" s="180"/>
      <c r="ET206" s="180"/>
      <c r="EU206" s="180"/>
      <c r="EV206" s="180"/>
      <c r="EW206" s="180"/>
      <c r="EX206" s="180"/>
      <c r="EY206" s="180"/>
      <c r="EZ206" s="180"/>
      <c r="FA206" s="180"/>
      <c r="FB206" s="180"/>
      <c r="FC206" s="180"/>
      <c r="FD206" s="180"/>
      <c r="FE206" s="180"/>
      <c r="FF206" s="180"/>
      <c r="FG206" s="180"/>
      <c r="FH206" s="180"/>
      <c r="FI206" s="180"/>
      <c r="FJ206" s="180"/>
      <c r="FK206" s="180"/>
      <c r="FL206" s="180"/>
      <c r="FM206" s="180"/>
      <c r="FN206" s="180"/>
      <c r="FO206" s="180"/>
      <c r="FP206" s="180"/>
      <c r="FQ206" s="180"/>
      <c r="FR206" s="180"/>
      <c r="FS206" s="180"/>
      <c r="FT206" s="180"/>
      <c r="FU206" s="180"/>
      <c r="FV206" s="180"/>
      <c r="FW206" s="180"/>
      <c r="FX206" s="180"/>
      <c r="FY206" s="180"/>
      <c r="FZ206" s="180"/>
      <c r="GA206" s="180"/>
      <c r="GB206" s="180"/>
      <c r="GC206" s="180"/>
      <c r="GD206" s="180"/>
      <c r="GE206" s="180"/>
      <c r="GF206" s="180"/>
      <c r="GG206" s="180"/>
      <c r="GH206" s="180"/>
      <c r="GI206" s="180"/>
      <c r="GJ206" s="180"/>
      <c r="GK206" s="180"/>
      <c r="GL206" s="180"/>
      <c r="GM206" s="180"/>
      <c r="GN206" s="180"/>
      <c r="GO206" s="180"/>
      <c r="GP206" s="180"/>
      <c r="GQ206" s="180"/>
      <c r="GR206" s="180"/>
      <c r="GS206" s="180"/>
      <c r="GT206" s="180"/>
      <c r="GU206" s="180"/>
      <c r="GV206" s="180"/>
      <c r="GW206" s="180"/>
      <c r="GX206" s="180"/>
      <c r="GY206" s="180"/>
      <c r="GZ206" s="180"/>
      <c r="HA206" s="180"/>
      <c r="HB206" s="180"/>
      <c r="HC206" s="180"/>
      <c r="HD206" s="180"/>
      <c r="HE206" s="180"/>
      <c r="HF206" s="180"/>
      <c r="HG206" s="180"/>
      <c r="HH206" s="180"/>
      <c r="HI206" s="180"/>
      <c r="HJ206" s="180"/>
      <c r="HK206" s="180"/>
      <c r="HL206" s="180"/>
      <c r="HM206" s="180"/>
      <c r="HN206" s="180"/>
      <c r="HO206" s="180"/>
      <c r="HP206" s="180"/>
      <c r="HQ206" s="180"/>
      <c r="HR206" s="180"/>
      <c r="HS206" s="180"/>
      <c r="HT206" s="180"/>
      <c r="HU206" s="180"/>
      <c r="HV206" s="180"/>
      <c r="HW206" s="180"/>
      <c r="HX206" s="180"/>
      <c r="HY206" s="180"/>
      <c r="HZ206" s="180"/>
      <c r="IA206" s="180"/>
      <c r="IB206" s="180"/>
      <c r="IC206" s="180"/>
      <c r="ID206" s="180"/>
      <c r="IE206" s="180"/>
      <c r="IF206" s="180"/>
      <c r="IG206" s="180"/>
      <c r="IH206" s="180"/>
      <c r="II206" s="180"/>
      <c r="IJ206" s="180"/>
      <c r="IK206" s="180"/>
      <c r="IL206" s="180"/>
      <c r="IM206" s="180"/>
      <c r="IN206" s="180"/>
      <c r="IO206" s="180"/>
      <c r="IP206" s="180"/>
      <c r="IQ206" s="180"/>
      <c r="IR206" s="180"/>
      <c r="IS206" s="180"/>
      <c r="IT206" s="180"/>
      <c r="IU206" s="180"/>
      <c r="IV206" s="180"/>
      <c r="IW206" s="180"/>
      <c r="IX206" s="180"/>
      <c r="IY206" s="180"/>
      <c r="IZ206" s="180"/>
      <c r="JA206" s="180"/>
      <c r="JB206" s="180"/>
      <c r="JC206" s="180"/>
      <c r="JD206" s="180"/>
      <c r="JE206" s="180"/>
      <c r="JF206" s="180"/>
      <c r="JG206" s="180"/>
      <c r="JH206" s="180"/>
      <c r="JI206" s="180"/>
      <c r="JJ206" s="180"/>
      <c r="JK206" s="180"/>
      <c r="JL206" s="180"/>
      <c r="JM206" s="180"/>
      <c r="JN206" s="180"/>
      <c r="JO206" s="180"/>
      <c r="JP206" s="180"/>
      <c r="JQ206" s="180"/>
      <c r="JR206" s="180"/>
      <c r="JS206" s="180"/>
      <c r="JT206" s="180"/>
      <c r="JU206" s="180"/>
      <c r="JV206" s="180"/>
      <c r="JW206" s="180"/>
      <c r="JX206" s="180"/>
      <c r="JY206" s="180"/>
      <c r="JZ206" s="180"/>
      <c r="KA206" s="180"/>
      <c r="KB206" s="180"/>
      <c r="KC206" s="180"/>
      <c r="KD206" s="180"/>
      <c r="KE206" s="180"/>
      <c r="KF206" s="180"/>
      <c r="KG206" s="180"/>
      <c r="KH206" s="180"/>
      <c r="KI206" s="180"/>
      <c r="KJ206" s="180"/>
      <c r="KK206" s="180"/>
      <c r="KL206" s="180"/>
      <c r="KM206" s="180"/>
      <c r="KN206" s="180"/>
      <c r="KO206" s="180"/>
      <c r="KP206" s="180"/>
      <c r="KQ206" s="180"/>
      <c r="KR206" s="180"/>
      <c r="KS206" s="180"/>
      <c r="KT206" s="180"/>
      <c r="KU206" s="180"/>
      <c r="KV206" s="180"/>
      <c r="KW206" s="180"/>
      <c r="KX206" s="180"/>
      <c r="KY206" s="180"/>
      <c r="KZ206" s="180"/>
      <c r="LA206" s="180"/>
      <c r="LB206" s="180"/>
      <c r="LC206" s="180"/>
      <c r="LD206" s="180"/>
      <c r="LE206" s="180"/>
      <c r="LF206" s="180"/>
      <c r="LG206" s="180"/>
      <c r="LH206" s="180"/>
      <c r="LI206" s="180"/>
      <c r="LJ206" s="180"/>
      <c r="LK206" s="180"/>
      <c r="LL206" s="180"/>
      <c r="LM206" s="180"/>
      <c r="LN206" s="180"/>
      <c r="LO206" s="180"/>
      <c r="LP206" s="180"/>
      <c r="LQ206" s="180"/>
      <c r="LR206" s="180"/>
      <c r="LS206" s="180"/>
      <c r="LT206" s="180"/>
      <c r="LU206" s="180"/>
      <c r="LV206" s="180"/>
      <c r="LW206" s="180"/>
      <c r="LX206" s="180"/>
      <c r="LY206" s="180"/>
      <c r="LZ206" s="180"/>
      <c r="MA206" s="180"/>
      <c r="MB206" s="180"/>
      <c r="MC206" s="180"/>
      <c r="MD206" s="180"/>
      <c r="ME206" s="180"/>
      <c r="MF206" s="180"/>
      <c r="MG206" s="180"/>
      <c r="MH206" s="180"/>
      <c r="MI206" s="180"/>
      <c r="MJ206" s="180"/>
      <c r="MK206" s="180"/>
      <c r="ML206" s="180"/>
      <c r="MM206" s="180"/>
      <c r="MN206" s="180"/>
      <c r="MO206" s="180"/>
      <c r="MP206" s="180"/>
      <c r="MQ206" s="180"/>
      <c r="MR206" s="180"/>
      <c r="MS206" s="180"/>
      <c r="MT206" s="180"/>
      <c r="MU206" s="180"/>
      <c r="MV206" s="180"/>
      <c r="MW206" s="180"/>
      <c r="MX206" s="180"/>
      <c r="MY206" s="180"/>
      <c r="MZ206" s="180"/>
      <c r="NA206" s="180"/>
      <c r="NB206" s="180"/>
      <c r="NC206" s="180"/>
      <c r="ND206" s="180"/>
      <c r="NE206" s="180"/>
      <c r="NF206" s="180"/>
      <c r="NG206" s="180"/>
      <c r="NH206" s="180"/>
      <c r="NI206" s="180"/>
      <c r="NJ206" s="180"/>
      <c r="NK206" s="180"/>
      <c r="NL206" s="180"/>
      <c r="NM206" s="180"/>
      <c r="NN206" s="180"/>
      <c r="NO206" s="180"/>
      <c r="NP206" s="180"/>
      <c r="NQ206" s="180"/>
      <c r="NR206" s="180"/>
      <c r="NS206" s="180"/>
      <c r="NT206" s="180"/>
      <c r="NU206" s="180"/>
      <c r="NV206" s="180"/>
      <c r="NW206" s="180"/>
      <c r="NX206" s="180"/>
      <c r="NY206" s="180"/>
      <c r="NZ206" s="180"/>
      <c r="OA206" s="180"/>
      <c r="OB206" s="180"/>
      <c r="OC206" s="180"/>
      <c r="OD206" s="180"/>
      <c r="OE206" s="180"/>
      <c r="OF206" s="180"/>
      <c r="OG206" s="180"/>
      <c r="OH206" s="180"/>
      <c r="OI206" s="180"/>
      <c r="OJ206" s="180"/>
      <c r="OK206" s="180"/>
      <c r="OL206" s="180"/>
      <c r="OM206" s="180"/>
      <c r="ON206" s="180"/>
      <c r="OO206" s="180"/>
      <c r="OP206" s="180"/>
      <c r="OQ206" s="180"/>
      <c r="OR206" s="180"/>
      <c r="OS206" s="180"/>
      <c r="OT206" s="180"/>
      <c r="OU206" s="180"/>
      <c r="OV206" s="180"/>
      <c r="OW206" s="180"/>
      <c r="OX206" s="180"/>
      <c r="OY206" s="180"/>
      <c r="OZ206" s="180"/>
      <c r="PA206" s="180"/>
      <c r="PB206" s="180"/>
      <c r="PC206" s="180"/>
      <c r="PD206" s="180"/>
      <c r="PE206" s="180"/>
      <c r="PF206" s="180"/>
      <c r="PG206" s="180"/>
      <c r="PH206" s="180"/>
      <c r="PI206" s="180"/>
      <c r="PJ206" s="180"/>
      <c r="PK206" s="180"/>
      <c r="PL206" s="180"/>
      <c r="PM206" s="180"/>
      <c r="PN206" s="180"/>
      <c r="PO206" s="180"/>
      <c r="PP206" s="180"/>
      <c r="PQ206" s="180"/>
      <c r="PR206" s="180"/>
      <c r="PS206" s="180"/>
      <c r="PT206" s="180"/>
      <c r="PU206" s="180"/>
      <c r="PV206" s="180"/>
      <c r="PW206" s="180"/>
      <c r="PX206" s="180"/>
      <c r="PY206" s="180"/>
      <c r="PZ206" s="180"/>
      <c r="QA206" s="180"/>
      <c r="QB206" s="180"/>
      <c r="QC206" s="180"/>
      <c r="QD206" s="180"/>
      <c r="QE206" s="180"/>
      <c r="QF206" s="180"/>
      <c r="QG206" s="180"/>
      <c r="QH206" s="180"/>
      <c r="QI206" s="180"/>
      <c r="QJ206" s="180"/>
      <c r="QK206" s="180"/>
      <c r="QL206" s="180"/>
      <c r="QM206" s="180"/>
      <c r="QN206" s="180"/>
      <c r="QO206" s="180"/>
      <c r="QP206" s="180"/>
      <c r="QQ206" s="180"/>
      <c r="QR206" s="180"/>
      <c r="QS206" s="180"/>
      <c r="QT206" s="180"/>
      <c r="QU206" s="180"/>
      <c r="QV206" s="180"/>
      <c r="QW206" s="180"/>
      <c r="QX206" s="180"/>
      <c r="QY206" s="180"/>
      <c r="QZ206" s="180"/>
      <c r="RA206" s="180"/>
      <c r="RB206" s="180"/>
      <c r="RC206" s="180"/>
      <c r="RD206" s="180"/>
      <c r="RE206" s="180"/>
      <c r="RF206" s="180"/>
      <c r="RG206" s="180"/>
      <c r="RH206" s="180"/>
      <c r="RI206" s="180"/>
      <c r="RJ206" s="180"/>
      <c r="RK206" s="180"/>
      <c r="RL206" s="180"/>
      <c r="RM206" s="180"/>
      <c r="RN206" s="180"/>
      <c r="RO206" s="180"/>
      <c r="RP206" s="180"/>
      <c r="RQ206" s="180"/>
      <c r="RR206" s="180"/>
      <c r="RS206" s="180"/>
      <c r="RT206" s="180"/>
      <c r="RU206" s="180"/>
      <c r="RV206" s="180"/>
      <c r="RW206" s="180"/>
      <c r="RX206" s="180"/>
      <c r="RY206" s="180"/>
      <c r="RZ206" s="180"/>
      <c r="SA206" s="180"/>
      <c r="SB206" s="180"/>
      <c r="SC206" s="180"/>
      <c r="SD206" s="180"/>
      <c r="SE206" s="180"/>
      <c r="SF206" s="180"/>
      <c r="SG206" s="180"/>
      <c r="SH206" s="180"/>
      <c r="SI206" s="180"/>
      <c r="SJ206" s="180"/>
      <c r="SK206" s="180"/>
      <c r="SL206" s="180"/>
      <c r="SM206" s="180"/>
      <c r="SN206" s="180"/>
      <c r="SO206" s="180"/>
      <c r="SP206" s="180"/>
      <c r="SQ206" s="180"/>
      <c r="SR206" s="180"/>
      <c r="SS206" s="180"/>
      <c r="ST206" s="180"/>
      <c r="SU206" s="180"/>
      <c r="SV206" s="180"/>
      <c r="SW206" s="180"/>
      <c r="SX206" s="180"/>
      <c r="SY206" s="180"/>
      <c r="SZ206" s="180"/>
      <c r="TA206" s="180"/>
      <c r="TB206" s="180"/>
      <c r="TC206" s="180"/>
      <c r="TD206" s="180"/>
      <c r="TE206" s="180"/>
      <c r="TF206" s="180"/>
      <c r="TG206" s="180"/>
      <c r="TH206" s="180"/>
      <c r="TI206" s="180"/>
      <c r="TJ206" s="180"/>
      <c r="TK206" s="180"/>
      <c r="TL206" s="180"/>
      <c r="TM206" s="180"/>
      <c r="TN206" s="180"/>
      <c r="TO206" s="180"/>
      <c r="TP206" s="180"/>
      <c r="TQ206" s="180"/>
      <c r="TR206" s="180"/>
      <c r="TS206" s="180"/>
      <c r="TT206" s="180"/>
      <c r="TU206" s="180"/>
      <c r="TV206" s="180"/>
      <c r="TW206" s="180"/>
      <c r="TX206" s="180"/>
      <c r="TY206" s="180"/>
      <c r="TZ206" s="180"/>
      <c r="UA206" s="180"/>
      <c r="UB206" s="180"/>
      <c r="UC206" s="180"/>
      <c r="UD206" s="180"/>
      <c r="UE206" s="180"/>
      <c r="UF206" s="180"/>
      <c r="UG206" s="180"/>
      <c r="UH206" s="180"/>
      <c r="UI206" s="180"/>
      <c r="UJ206" s="180"/>
      <c r="UK206" s="180"/>
      <c r="UL206" s="180"/>
      <c r="UM206" s="180"/>
      <c r="UN206" s="180"/>
      <c r="UO206" s="180"/>
      <c r="UP206" s="180"/>
      <c r="UQ206" s="180"/>
      <c r="UR206" s="180"/>
      <c r="US206" s="180"/>
      <c r="UT206" s="180"/>
      <c r="UU206" s="180"/>
      <c r="UV206" s="180"/>
      <c r="UW206" s="180"/>
      <c r="UX206" s="180"/>
      <c r="UY206" s="180"/>
      <c r="UZ206" s="180"/>
      <c r="VA206" s="180"/>
      <c r="VB206" s="180"/>
      <c r="VC206" s="180"/>
      <c r="VD206" s="180"/>
      <c r="VE206" s="180"/>
      <c r="VF206" s="180"/>
      <c r="VG206" s="180"/>
      <c r="VH206" s="180"/>
      <c r="VI206" s="180"/>
      <c r="VJ206" s="180"/>
      <c r="VK206" s="180"/>
      <c r="VL206" s="180"/>
      <c r="VM206" s="180"/>
      <c r="VN206" s="180"/>
      <c r="VO206" s="180"/>
      <c r="VP206" s="180"/>
      <c r="VQ206" s="180"/>
      <c r="VR206" s="180"/>
      <c r="VS206" s="180"/>
      <c r="VT206" s="180"/>
      <c r="VU206" s="180"/>
      <c r="VV206" s="180"/>
      <c r="VW206" s="180"/>
      <c r="VX206" s="180"/>
      <c r="VY206" s="180"/>
      <c r="VZ206" s="180"/>
      <c r="WA206" s="180"/>
      <c r="WB206" s="180"/>
      <c r="WC206" s="180"/>
      <c r="WD206" s="180"/>
      <c r="WE206" s="180"/>
      <c r="WF206" s="180"/>
      <c r="WG206" s="180"/>
      <c r="WH206" s="180"/>
      <c r="WI206" s="180"/>
      <c r="WJ206" s="180"/>
      <c r="WK206" s="180"/>
      <c r="WL206" s="180"/>
      <c r="WM206" s="180"/>
      <c r="WN206" s="180"/>
      <c r="WO206" s="180"/>
      <c r="WP206" s="180"/>
      <c r="WQ206" s="180"/>
      <c r="WR206" s="180"/>
      <c r="WS206" s="180"/>
      <c r="WT206" s="180"/>
      <c r="WU206" s="180"/>
      <c r="WV206" s="180"/>
      <c r="WW206" s="180"/>
      <c r="WX206" s="180"/>
      <c r="WY206" s="180"/>
      <c r="WZ206" s="180"/>
      <c r="XA206" s="180"/>
      <c r="XB206" s="180"/>
      <c r="XC206" s="180"/>
      <c r="XD206" s="180"/>
      <c r="XE206" s="180"/>
      <c r="XF206" s="180"/>
      <c r="XG206" s="180"/>
      <c r="XH206" s="180"/>
      <c r="XI206" s="180"/>
      <c r="XJ206" s="180"/>
      <c r="XK206" s="180"/>
      <c r="XL206" s="180"/>
      <c r="XM206" s="180"/>
      <c r="XN206" s="180"/>
      <c r="XO206" s="180"/>
      <c r="XP206" s="180"/>
      <c r="XQ206" s="180"/>
      <c r="XR206" s="180"/>
      <c r="XS206" s="180"/>
      <c r="XT206" s="180"/>
      <c r="XU206" s="180"/>
      <c r="XV206" s="180"/>
      <c r="XW206" s="180"/>
      <c r="XX206" s="180"/>
      <c r="XY206" s="180"/>
      <c r="XZ206" s="180"/>
      <c r="YA206" s="180"/>
      <c r="YB206" s="180"/>
      <c r="YC206" s="180"/>
      <c r="YD206" s="180"/>
      <c r="YE206" s="180"/>
      <c r="YF206" s="180"/>
      <c r="YG206" s="180"/>
      <c r="YH206" s="180"/>
      <c r="YI206" s="180"/>
      <c r="YJ206" s="180"/>
      <c r="YK206" s="180"/>
      <c r="YL206" s="180"/>
      <c r="YM206" s="180"/>
      <c r="YN206" s="180"/>
      <c r="YO206" s="180"/>
      <c r="YP206" s="180"/>
      <c r="YQ206" s="180"/>
      <c r="YR206" s="180"/>
      <c r="YS206" s="180"/>
      <c r="YT206" s="180"/>
      <c r="YU206" s="180"/>
      <c r="YV206" s="180"/>
      <c r="YW206" s="180"/>
      <c r="YX206" s="180"/>
      <c r="YY206" s="180"/>
      <c r="YZ206" s="180"/>
      <c r="ZA206" s="180"/>
      <c r="ZB206" s="180"/>
      <c r="ZC206" s="180"/>
      <c r="ZD206" s="180"/>
      <c r="ZE206" s="180"/>
      <c r="ZF206" s="180"/>
      <c r="ZG206" s="180"/>
      <c r="ZH206" s="180"/>
      <c r="ZI206" s="180"/>
      <c r="ZJ206" s="180"/>
      <c r="ZK206" s="180"/>
      <c r="ZL206" s="180"/>
      <c r="ZM206" s="180"/>
      <c r="ZN206" s="180"/>
      <c r="ZO206" s="180"/>
      <c r="ZP206" s="180"/>
      <c r="ZQ206" s="180"/>
      <c r="ZR206" s="180"/>
      <c r="ZS206" s="180"/>
      <c r="ZT206" s="180"/>
      <c r="ZU206" s="180"/>
      <c r="ZV206" s="180"/>
      <c r="ZW206" s="180"/>
      <c r="ZX206" s="180"/>
      <c r="ZY206" s="180"/>
      <c r="ZZ206" s="180"/>
      <c r="AAA206" s="180"/>
      <c r="AAB206" s="180"/>
      <c r="AAC206" s="180"/>
      <c r="AAD206" s="180"/>
      <c r="AAE206" s="180"/>
      <c r="AAF206" s="180"/>
      <c r="AAG206" s="180"/>
      <c r="AAH206" s="180"/>
      <c r="AAI206" s="180"/>
      <c r="AAJ206" s="180"/>
      <c r="AAK206" s="180"/>
      <c r="AAL206" s="180"/>
      <c r="AAM206" s="180"/>
      <c r="AAN206" s="180"/>
      <c r="AAO206" s="180"/>
      <c r="AAP206" s="180"/>
      <c r="AAQ206" s="180"/>
      <c r="AAR206" s="180"/>
      <c r="AAS206" s="180"/>
      <c r="AAT206" s="180"/>
      <c r="AAU206" s="180"/>
      <c r="AAV206" s="180"/>
      <c r="AAW206" s="180"/>
      <c r="AAX206" s="180"/>
      <c r="AAY206" s="180"/>
      <c r="AAZ206" s="180"/>
      <c r="ABA206" s="180"/>
      <c r="ABB206" s="180"/>
      <c r="ABC206" s="180"/>
      <c r="ABD206" s="180"/>
      <c r="ABE206" s="180"/>
      <c r="ABF206" s="180"/>
      <c r="ABG206" s="180"/>
      <c r="ABH206" s="180"/>
      <c r="ABI206" s="180"/>
      <c r="ABJ206" s="180"/>
      <c r="ABK206" s="180"/>
      <c r="ABL206" s="180"/>
      <c r="ABM206" s="180"/>
      <c r="ABN206" s="180"/>
      <c r="ABO206" s="180"/>
      <c r="ABP206" s="180"/>
      <c r="ABQ206" s="180"/>
      <c r="ABR206" s="180"/>
      <c r="ABS206" s="180"/>
      <c r="ABT206" s="180"/>
      <c r="ABU206" s="180"/>
      <c r="ABV206" s="180"/>
      <c r="ABW206" s="180"/>
      <c r="ABX206" s="180"/>
      <c r="ABY206" s="180"/>
      <c r="ABZ206" s="180"/>
      <c r="ACA206" s="180"/>
      <c r="ACB206" s="180"/>
      <c r="ACC206" s="180"/>
      <c r="ACD206" s="180"/>
      <c r="ACE206" s="180"/>
      <c r="ACF206" s="180"/>
      <c r="ACG206" s="180"/>
      <c r="ACH206" s="180"/>
      <c r="ACI206" s="180"/>
      <c r="ACJ206" s="180"/>
      <c r="ACK206" s="180"/>
      <c r="ACL206" s="180"/>
      <c r="ACM206" s="180"/>
      <c r="ACN206" s="180"/>
      <c r="ACO206" s="180"/>
      <c r="ACP206" s="180"/>
      <c r="ACQ206" s="180"/>
      <c r="ACR206" s="180"/>
      <c r="ACS206" s="180"/>
      <c r="ACT206" s="180"/>
      <c r="ACU206" s="180"/>
      <c r="ACV206" s="180"/>
      <c r="ACW206" s="180"/>
      <c r="ACX206" s="180"/>
      <c r="ACY206" s="180"/>
      <c r="ACZ206" s="180"/>
      <c r="ADA206" s="180"/>
      <c r="ADB206" s="180"/>
      <c r="ADC206" s="180"/>
      <c r="ADD206" s="180"/>
      <c r="ADE206" s="180"/>
      <c r="ADF206" s="180"/>
      <c r="ADG206" s="180"/>
      <c r="ADH206" s="180"/>
      <c r="ADI206" s="180"/>
      <c r="ADJ206" s="180"/>
      <c r="ADK206" s="180"/>
      <c r="ADL206" s="180"/>
      <c r="ADM206" s="180"/>
      <c r="ADN206" s="180"/>
      <c r="ADO206" s="180"/>
      <c r="ADP206" s="180"/>
      <c r="ADQ206" s="180"/>
      <c r="ADR206" s="180"/>
      <c r="ADS206" s="180"/>
      <c r="ADT206" s="180"/>
      <c r="ADU206" s="180"/>
      <c r="ADV206" s="180"/>
      <c r="ADW206" s="180"/>
      <c r="ADX206" s="180"/>
      <c r="ADY206" s="180"/>
      <c r="ADZ206" s="180"/>
      <c r="AEA206" s="180"/>
      <c r="AEB206" s="180"/>
      <c r="AEC206" s="180"/>
      <c r="AED206" s="180"/>
      <c r="AEE206" s="180"/>
      <c r="AEF206" s="180"/>
      <c r="AEG206" s="180"/>
      <c r="AEH206" s="180"/>
      <c r="AEI206" s="180"/>
      <c r="AEJ206" s="180"/>
      <c r="AEK206" s="180"/>
    </row>
    <row r="207" spans="1:817" s="15" customFormat="1" ht="26.1" customHeight="1" x14ac:dyDescent="0.25">
      <c r="A207" s="627"/>
      <c r="B207" s="296"/>
      <c r="C207" s="595">
        <f t="shared" si="72"/>
        <v>0</v>
      </c>
      <c r="D207" s="19">
        <v>1</v>
      </c>
      <c r="E207" s="253" t="s">
        <v>372</v>
      </c>
      <c r="F207" s="254" t="s">
        <v>47</v>
      </c>
      <c r="G207" s="19"/>
      <c r="H207" s="19"/>
      <c r="I207" s="19"/>
      <c r="J207" s="255"/>
      <c r="K207" s="19">
        <v>1</v>
      </c>
      <c r="L207" s="19" t="s">
        <v>33</v>
      </c>
      <c r="M207" s="19" t="s">
        <v>38</v>
      </c>
      <c r="N207" s="19">
        <v>39</v>
      </c>
      <c r="O207" s="19">
        <v>1981</v>
      </c>
      <c r="P207" s="277">
        <v>29677</v>
      </c>
      <c r="Q207" s="255"/>
      <c r="R207" s="258"/>
      <c r="S207" s="259"/>
      <c r="T207" s="228" t="s">
        <v>233</v>
      </c>
      <c r="U207" s="260" t="s">
        <v>373</v>
      </c>
      <c r="V207" s="33"/>
      <c r="W207" s="18"/>
      <c r="X207" s="249" t="str">
        <f t="shared" si="71"/>
        <v>Fe</v>
      </c>
      <c r="Y207" s="19"/>
      <c r="Z207" s="19"/>
      <c r="AA207" s="19"/>
      <c r="AB207" s="19"/>
      <c r="AC207" s="19"/>
      <c r="AD207" s="19"/>
      <c r="AE207" s="19"/>
      <c r="AF207" s="1"/>
      <c r="AG207" s="1"/>
      <c r="AH207" s="252">
        <f t="shared" si="65"/>
        <v>1.8453560034439616</v>
      </c>
      <c r="AI207" s="252">
        <f t="shared" si="69"/>
        <v>3.3333333333333333E-2</v>
      </c>
      <c r="AJ207" s="252">
        <f t="shared" si="70"/>
        <v>0</v>
      </c>
      <c r="AK207" s="252">
        <f t="shared" si="63"/>
        <v>1.878689336777295</v>
      </c>
      <c r="AL207" s="262"/>
      <c r="AM207" s="251">
        <f t="shared" si="66"/>
        <v>1.878689336777295</v>
      </c>
      <c r="AN207" s="251">
        <f t="shared" si="67"/>
        <v>0</v>
      </c>
      <c r="AO207" s="251">
        <f t="shared" si="68"/>
        <v>0</v>
      </c>
      <c r="AP207" s="147"/>
      <c r="AQ207" s="147"/>
      <c r="AR207" s="147"/>
      <c r="AS207" s="147"/>
      <c r="AT207" s="147"/>
      <c r="AU207" s="147"/>
      <c r="AV207" s="147"/>
      <c r="AW207" s="147"/>
      <c r="AX207" s="147"/>
      <c r="AY207" s="147"/>
      <c r="AZ207" s="1"/>
      <c r="BD207" s="1"/>
      <c r="BE207" s="4"/>
      <c r="BF207" s="4"/>
      <c r="BG207" s="4"/>
      <c r="BH207" s="1"/>
      <c r="BI207" s="1"/>
      <c r="BJ207" s="4"/>
      <c r="BK207" s="4"/>
      <c r="BL207" s="4"/>
      <c r="BM207" s="4"/>
      <c r="BN207" s="4"/>
      <c r="BO207" s="4"/>
      <c r="BP207" s="4"/>
      <c r="BQ207" s="4"/>
      <c r="BR207" s="4"/>
      <c r="BS207" s="4"/>
      <c r="BT207" s="4"/>
      <c r="BU207" s="147"/>
      <c r="BV207" s="4"/>
      <c r="BW207" s="147"/>
      <c r="BX207" s="4"/>
      <c r="BY207" s="147"/>
      <c r="BZ207" s="180"/>
      <c r="CA207" s="180"/>
      <c r="CB207" s="180"/>
      <c r="CC207" s="180"/>
      <c r="CD207" s="180"/>
      <c r="CE207" s="180"/>
      <c r="CF207" s="180"/>
      <c r="CG207" s="180"/>
      <c r="CH207" s="180"/>
      <c r="CI207" s="180"/>
      <c r="CJ207" s="180"/>
      <c r="CK207" s="180"/>
      <c r="CL207" s="180"/>
      <c r="CM207" s="180"/>
      <c r="CN207" s="180"/>
      <c r="CO207" s="180"/>
      <c r="CP207" s="180"/>
      <c r="CQ207" s="180"/>
      <c r="CR207" s="180"/>
      <c r="CS207" s="180"/>
      <c r="CT207" s="180"/>
      <c r="CU207" s="180"/>
      <c r="CV207" s="180"/>
      <c r="CW207" s="180"/>
      <c r="CX207" s="180"/>
      <c r="CY207" s="180"/>
      <c r="CZ207" s="180"/>
      <c r="DA207" s="180"/>
      <c r="DB207" s="180"/>
      <c r="DC207" s="180"/>
      <c r="DD207" s="180"/>
      <c r="DE207" s="180"/>
      <c r="DF207" s="180"/>
      <c r="DG207" s="180"/>
      <c r="DH207" s="180"/>
      <c r="DI207" s="180"/>
      <c r="DJ207" s="180"/>
      <c r="DK207" s="180"/>
      <c r="DL207" s="180"/>
      <c r="DM207" s="180"/>
      <c r="DN207" s="180"/>
      <c r="DO207" s="180"/>
      <c r="DP207" s="180"/>
      <c r="DQ207" s="180"/>
      <c r="DR207" s="180"/>
      <c r="DS207" s="180"/>
      <c r="DT207" s="180"/>
      <c r="DU207" s="180"/>
      <c r="DV207" s="180"/>
      <c r="DW207" s="180"/>
      <c r="DX207" s="180"/>
      <c r="DY207" s="180"/>
      <c r="DZ207" s="180"/>
      <c r="EA207" s="180"/>
      <c r="EB207" s="180"/>
      <c r="EC207" s="180"/>
      <c r="ED207" s="180"/>
      <c r="EE207" s="180"/>
      <c r="EF207" s="180"/>
      <c r="EG207" s="180"/>
      <c r="EH207" s="180"/>
      <c r="EI207" s="180"/>
      <c r="EJ207" s="180"/>
      <c r="EK207" s="180"/>
      <c r="EL207" s="180"/>
      <c r="EM207" s="180"/>
      <c r="EN207" s="180"/>
      <c r="EO207" s="180"/>
      <c r="EP207" s="180"/>
      <c r="EQ207" s="180"/>
      <c r="ER207" s="180"/>
      <c r="ES207" s="180"/>
      <c r="ET207" s="180"/>
      <c r="EU207" s="180"/>
      <c r="EV207" s="180"/>
      <c r="EW207" s="180"/>
      <c r="EX207" s="180"/>
      <c r="EY207" s="180"/>
      <c r="EZ207" s="180"/>
      <c r="FA207" s="180"/>
      <c r="FB207" s="180"/>
      <c r="FC207" s="180"/>
      <c r="FD207" s="180"/>
      <c r="FE207" s="180"/>
      <c r="FF207" s="180"/>
      <c r="FG207" s="180"/>
      <c r="FH207" s="180"/>
      <c r="FI207" s="180"/>
      <c r="FJ207" s="180"/>
      <c r="FK207" s="180"/>
      <c r="FL207" s="180"/>
      <c r="FM207" s="180"/>
      <c r="FN207" s="180"/>
      <c r="FO207" s="180"/>
      <c r="FP207" s="180"/>
      <c r="FQ207" s="180"/>
      <c r="FR207" s="180"/>
      <c r="FS207" s="180"/>
      <c r="FT207" s="180"/>
      <c r="FU207" s="180"/>
      <c r="FV207" s="180"/>
      <c r="FW207" s="180"/>
      <c r="FX207" s="180"/>
      <c r="FY207" s="180"/>
      <c r="FZ207" s="180"/>
      <c r="GA207" s="180"/>
      <c r="GB207" s="180"/>
      <c r="GC207" s="180"/>
      <c r="GD207" s="180"/>
      <c r="GE207" s="180"/>
      <c r="GF207" s="180"/>
      <c r="GG207" s="180"/>
      <c r="GH207" s="180"/>
      <c r="GI207" s="180"/>
      <c r="GJ207" s="180"/>
      <c r="GK207" s="180"/>
      <c r="GL207" s="180"/>
      <c r="GM207" s="180"/>
      <c r="GN207" s="180"/>
      <c r="GO207" s="180"/>
      <c r="GP207" s="180"/>
      <c r="GQ207" s="180"/>
      <c r="GR207" s="180"/>
      <c r="GS207" s="180"/>
      <c r="GT207" s="180"/>
      <c r="GU207" s="180"/>
      <c r="GV207" s="180"/>
      <c r="GW207" s="180"/>
      <c r="GX207" s="180"/>
      <c r="GY207" s="180"/>
      <c r="GZ207" s="180"/>
      <c r="HA207" s="180"/>
      <c r="HB207" s="180"/>
      <c r="HC207" s="180"/>
      <c r="HD207" s="180"/>
      <c r="HE207" s="180"/>
      <c r="HF207" s="180"/>
      <c r="HG207" s="180"/>
      <c r="HH207" s="180"/>
      <c r="HI207" s="180"/>
      <c r="HJ207" s="180"/>
      <c r="HK207" s="180"/>
      <c r="HL207" s="180"/>
      <c r="HM207" s="180"/>
      <c r="HN207" s="180"/>
      <c r="HO207" s="180"/>
      <c r="HP207" s="180"/>
      <c r="HQ207" s="180"/>
      <c r="HR207" s="180"/>
      <c r="HS207" s="180"/>
      <c r="HT207" s="180"/>
      <c r="HU207" s="180"/>
      <c r="HV207" s="180"/>
      <c r="HW207" s="180"/>
      <c r="HX207" s="180"/>
      <c r="HY207" s="180"/>
      <c r="HZ207" s="180"/>
      <c r="IA207" s="180"/>
      <c r="IB207" s="180"/>
      <c r="IC207" s="180"/>
      <c r="ID207" s="180"/>
      <c r="IE207" s="180"/>
      <c r="IF207" s="180"/>
      <c r="IG207" s="180"/>
      <c r="IH207" s="180"/>
      <c r="II207" s="180"/>
      <c r="IJ207" s="180"/>
      <c r="IK207" s="180"/>
      <c r="IL207" s="180"/>
      <c r="IM207" s="180"/>
      <c r="IN207" s="180"/>
      <c r="IO207" s="180"/>
      <c r="IP207" s="180"/>
      <c r="IQ207" s="180"/>
      <c r="IR207" s="180"/>
      <c r="IS207" s="180"/>
      <c r="IT207" s="180"/>
      <c r="IU207" s="180"/>
      <c r="IV207" s="180"/>
      <c r="IW207" s="180"/>
      <c r="IX207" s="180"/>
      <c r="IY207" s="180"/>
      <c r="IZ207" s="180"/>
      <c r="JA207" s="180"/>
      <c r="JB207" s="180"/>
      <c r="JC207" s="180"/>
      <c r="JD207" s="180"/>
      <c r="JE207" s="180"/>
      <c r="JF207" s="180"/>
      <c r="JG207" s="180"/>
      <c r="JH207" s="180"/>
      <c r="JI207" s="180"/>
      <c r="JJ207" s="180"/>
      <c r="JK207" s="180"/>
      <c r="JL207" s="180"/>
      <c r="JM207" s="180"/>
      <c r="JN207" s="180"/>
      <c r="JO207" s="180"/>
      <c r="JP207" s="180"/>
      <c r="JQ207" s="180"/>
      <c r="JR207" s="180"/>
      <c r="JS207" s="180"/>
      <c r="JT207" s="180"/>
      <c r="JU207" s="180"/>
      <c r="JV207" s="180"/>
      <c r="JW207" s="180"/>
      <c r="JX207" s="180"/>
      <c r="JY207" s="180"/>
      <c r="JZ207" s="180"/>
      <c r="KA207" s="180"/>
      <c r="KB207" s="180"/>
      <c r="KC207" s="180"/>
      <c r="KD207" s="180"/>
      <c r="KE207" s="180"/>
      <c r="KF207" s="180"/>
      <c r="KG207" s="180"/>
      <c r="KH207" s="180"/>
      <c r="KI207" s="180"/>
      <c r="KJ207" s="180"/>
      <c r="KK207" s="180"/>
      <c r="KL207" s="180"/>
      <c r="KM207" s="180"/>
      <c r="KN207" s="180"/>
      <c r="KO207" s="180"/>
      <c r="KP207" s="180"/>
      <c r="KQ207" s="180"/>
      <c r="KR207" s="180"/>
      <c r="KS207" s="180"/>
      <c r="KT207" s="180"/>
      <c r="KU207" s="180"/>
      <c r="KV207" s="180"/>
      <c r="KW207" s="180"/>
      <c r="KX207" s="180"/>
      <c r="KY207" s="180"/>
      <c r="KZ207" s="180"/>
      <c r="LA207" s="180"/>
      <c r="LB207" s="180"/>
      <c r="LC207" s="180"/>
      <c r="LD207" s="180"/>
      <c r="LE207" s="180"/>
      <c r="LF207" s="180"/>
      <c r="LG207" s="180"/>
      <c r="LH207" s="180"/>
      <c r="LI207" s="180"/>
      <c r="LJ207" s="180"/>
      <c r="LK207" s="180"/>
      <c r="LL207" s="180"/>
      <c r="LM207" s="180"/>
      <c r="LN207" s="180"/>
      <c r="LO207" s="180"/>
      <c r="LP207" s="180"/>
      <c r="LQ207" s="180"/>
      <c r="LR207" s="180"/>
      <c r="LS207" s="180"/>
      <c r="LT207" s="180"/>
      <c r="LU207" s="180"/>
      <c r="LV207" s="180"/>
      <c r="LW207" s="180"/>
      <c r="LX207" s="180"/>
      <c r="LY207" s="180"/>
      <c r="LZ207" s="180"/>
      <c r="MA207" s="180"/>
      <c r="MB207" s="180"/>
      <c r="MC207" s="180"/>
      <c r="MD207" s="180"/>
      <c r="ME207" s="180"/>
      <c r="MF207" s="180"/>
      <c r="MG207" s="180"/>
      <c r="MH207" s="180"/>
      <c r="MI207" s="180"/>
      <c r="MJ207" s="180"/>
      <c r="MK207" s="180"/>
      <c r="ML207" s="180"/>
      <c r="MM207" s="180"/>
      <c r="MN207" s="180"/>
      <c r="MO207" s="180"/>
      <c r="MP207" s="180"/>
      <c r="MQ207" s="180"/>
      <c r="MR207" s="180"/>
      <c r="MS207" s="180"/>
      <c r="MT207" s="180"/>
      <c r="MU207" s="180"/>
      <c r="MV207" s="180"/>
      <c r="MW207" s="180"/>
      <c r="MX207" s="180"/>
      <c r="MY207" s="180"/>
      <c r="MZ207" s="180"/>
      <c r="NA207" s="180"/>
      <c r="NB207" s="180"/>
      <c r="NC207" s="180"/>
      <c r="ND207" s="180"/>
      <c r="NE207" s="180"/>
      <c r="NF207" s="180"/>
      <c r="NG207" s="180"/>
      <c r="NH207" s="180"/>
      <c r="NI207" s="180"/>
      <c r="NJ207" s="180"/>
      <c r="NK207" s="180"/>
      <c r="NL207" s="180"/>
      <c r="NM207" s="180"/>
      <c r="NN207" s="180"/>
      <c r="NO207" s="180"/>
      <c r="NP207" s="180"/>
      <c r="NQ207" s="180"/>
      <c r="NR207" s="180"/>
      <c r="NS207" s="180"/>
      <c r="NT207" s="180"/>
      <c r="NU207" s="180"/>
      <c r="NV207" s="180"/>
      <c r="NW207" s="180"/>
      <c r="NX207" s="180"/>
      <c r="NY207" s="180"/>
      <c r="NZ207" s="180"/>
      <c r="OA207" s="180"/>
      <c r="OB207" s="180"/>
      <c r="OC207" s="180"/>
      <c r="OD207" s="180"/>
      <c r="OE207" s="180"/>
      <c r="OF207" s="180"/>
      <c r="OG207" s="180"/>
      <c r="OH207" s="180"/>
      <c r="OI207" s="180"/>
      <c r="OJ207" s="180"/>
      <c r="OK207" s="180"/>
      <c r="OL207" s="180"/>
      <c r="OM207" s="180"/>
      <c r="ON207" s="180"/>
      <c r="OO207" s="180"/>
      <c r="OP207" s="180"/>
      <c r="OQ207" s="180"/>
      <c r="OR207" s="180"/>
      <c r="OS207" s="180"/>
      <c r="OT207" s="180"/>
      <c r="OU207" s="180"/>
      <c r="OV207" s="180"/>
      <c r="OW207" s="180"/>
      <c r="OX207" s="180"/>
      <c r="OY207" s="180"/>
      <c r="OZ207" s="180"/>
      <c r="PA207" s="180"/>
      <c r="PB207" s="180"/>
      <c r="PC207" s="180"/>
      <c r="PD207" s="180"/>
      <c r="PE207" s="180"/>
      <c r="PF207" s="180"/>
      <c r="PG207" s="180"/>
      <c r="PH207" s="180"/>
      <c r="PI207" s="180"/>
      <c r="PJ207" s="180"/>
      <c r="PK207" s="180"/>
      <c r="PL207" s="180"/>
      <c r="PM207" s="180"/>
      <c r="PN207" s="180"/>
      <c r="PO207" s="180"/>
      <c r="PP207" s="180"/>
      <c r="PQ207" s="180"/>
      <c r="PR207" s="180"/>
      <c r="PS207" s="180"/>
      <c r="PT207" s="180"/>
      <c r="PU207" s="180"/>
      <c r="PV207" s="180"/>
      <c r="PW207" s="180"/>
      <c r="PX207" s="180"/>
      <c r="PY207" s="180"/>
      <c r="PZ207" s="180"/>
      <c r="QA207" s="180"/>
      <c r="QB207" s="180"/>
      <c r="QC207" s="180"/>
      <c r="QD207" s="180"/>
      <c r="QE207" s="180"/>
      <c r="QF207" s="180"/>
      <c r="QG207" s="180"/>
      <c r="QH207" s="180"/>
      <c r="QI207" s="180"/>
      <c r="QJ207" s="180"/>
      <c r="QK207" s="180"/>
      <c r="QL207" s="180"/>
      <c r="QM207" s="180"/>
      <c r="QN207" s="180"/>
      <c r="QO207" s="180"/>
      <c r="QP207" s="180"/>
      <c r="QQ207" s="180"/>
      <c r="QR207" s="180"/>
      <c r="QS207" s="180"/>
      <c r="QT207" s="180"/>
      <c r="QU207" s="180"/>
      <c r="QV207" s="180"/>
      <c r="QW207" s="180"/>
      <c r="QX207" s="180"/>
      <c r="QY207" s="180"/>
      <c r="QZ207" s="180"/>
      <c r="RA207" s="180"/>
      <c r="RB207" s="180"/>
      <c r="RC207" s="180"/>
      <c r="RD207" s="180"/>
      <c r="RE207" s="180"/>
      <c r="RF207" s="180"/>
      <c r="RG207" s="180"/>
      <c r="RH207" s="180"/>
      <c r="RI207" s="180"/>
      <c r="RJ207" s="180"/>
      <c r="RK207" s="180"/>
      <c r="RL207" s="180"/>
      <c r="RM207" s="180"/>
      <c r="RN207" s="180"/>
      <c r="RO207" s="180"/>
      <c r="RP207" s="180"/>
      <c r="RQ207" s="180"/>
      <c r="RR207" s="180"/>
      <c r="RS207" s="180"/>
      <c r="RT207" s="180"/>
      <c r="RU207" s="180"/>
      <c r="RV207" s="180"/>
      <c r="RW207" s="180"/>
      <c r="RX207" s="180"/>
      <c r="RY207" s="180"/>
      <c r="RZ207" s="180"/>
      <c r="SA207" s="180"/>
      <c r="SB207" s="180"/>
      <c r="SC207" s="180"/>
      <c r="SD207" s="180"/>
      <c r="SE207" s="180"/>
      <c r="SF207" s="180"/>
      <c r="SG207" s="180"/>
      <c r="SH207" s="180"/>
      <c r="SI207" s="180"/>
      <c r="SJ207" s="180"/>
      <c r="SK207" s="180"/>
      <c r="SL207" s="180"/>
      <c r="SM207" s="180"/>
      <c r="SN207" s="180"/>
      <c r="SO207" s="180"/>
      <c r="SP207" s="180"/>
      <c r="SQ207" s="180"/>
      <c r="SR207" s="180"/>
      <c r="SS207" s="180"/>
      <c r="ST207" s="180"/>
      <c r="SU207" s="180"/>
      <c r="SV207" s="180"/>
      <c r="SW207" s="180"/>
      <c r="SX207" s="180"/>
      <c r="SY207" s="180"/>
      <c r="SZ207" s="180"/>
      <c r="TA207" s="180"/>
      <c r="TB207" s="180"/>
      <c r="TC207" s="180"/>
      <c r="TD207" s="180"/>
      <c r="TE207" s="180"/>
      <c r="TF207" s="180"/>
      <c r="TG207" s="180"/>
      <c r="TH207" s="180"/>
      <c r="TI207" s="180"/>
      <c r="TJ207" s="180"/>
      <c r="TK207" s="180"/>
      <c r="TL207" s="180"/>
      <c r="TM207" s="180"/>
      <c r="TN207" s="180"/>
      <c r="TO207" s="180"/>
      <c r="TP207" s="180"/>
      <c r="TQ207" s="180"/>
      <c r="TR207" s="180"/>
      <c r="TS207" s="180"/>
      <c r="TT207" s="180"/>
      <c r="TU207" s="180"/>
      <c r="TV207" s="180"/>
      <c r="TW207" s="180"/>
      <c r="TX207" s="180"/>
      <c r="TY207" s="180"/>
      <c r="TZ207" s="180"/>
      <c r="UA207" s="180"/>
      <c r="UB207" s="180"/>
      <c r="UC207" s="180"/>
      <c r="UD207" s="180"/>
      <c r="UE207" s="180"/>
      <c r="UF207" s="180"/>
      <c r="UG207" s="180"/>
      <c r="UH207" s="180"/>
      <c r="UI207" s="180"/>
      <c r="UJ207" s="180"/>
      <c r="UK207" s="180"/>
      <c r="UL207" s="180"/>
      <c r="UM207" s="180"/>
      <c r="UN207" s="180"/>
      <c r="UO207" s="180"/>
      <c r="UP207" s="180"/>
      <c r="UQ207" s="180"/>
      <c r="UR207" s="180"/>
      <c r="US207" s="180"/>
      <c r="UT207" s="180"/>
      <c r="UU207" s="180"/>
      <c r="UV207" s="180"/>
      <c r="UW207" s="180"/>
      <c r="UX207" s="180"/>
      <c r="UY207" s="180"/>
      <c r="UZ207" s="180"/>
      <c r="VA207" s="180"/>
      <c r="VB207" s="180"/>
      <c r="VC207" s="180"/>
      <c r="VD207" s="180"/>
      <c r="VE207" s="180"/>
      <c r="VF207" s="180"/>
      <c r="VG207" s="180"/>
      <c r="VH207" s="180"/>
      <c r="VI207" s="180"/>
      <c r="VJ207" s="180"/>
      <c r="VK207" s="180"/>
      <c r="VL207" s="180"/>
      <c r="VM207" s="180"/>
      <c r="VN207" s="180"/>
      <c r="VO207" s="180"/>
      <c r="VP207" s="180"/>
      <c r="VQ207" s="180"/>
      <c r="VR207" s="180"/>
      <c r="VS207" s="180"/>
      <c r="VT207" s="180"/>
      <c r="VU207" s="180"/>
      <c r="VV207" s="180"/>
      <c r="VW207" s="180"/>
      <c r="VX207" s="180"/>
      <c r="VY207" s="180"/>
      <c r="VZ207" s="180"/>
      <c r="WA207" s="180"/>
      <c r="WB207" s="180"/>
      <c r="WC207" s="180"/>
      <c r="WD207" s="180"/>
      <c r="WE207" s="180"/>
      <c r="WF207" s="180"/>
      <c r="WG207" s="180"/>
      <c r="WH207" s="180"/>
      <c r="WI207" s="180"/>
      <c r="WJ207" s="180"/>
      <c r="WK207" s="180"/>
      <c r="WL207" s="180"/>
      <c r="WM207" s="180"/>
      <c r="WN207" s="180"/>
      <c r="WO207" s="180"/>
      <c r="WP207" s="180"/>
      <c r="WQ207" s="180"/>
      <c r="WR207" s="180"/>
      <c r="WS207" s="180"/>
      <c r="WT207" s="180"/>
      <c r="WU207" s="180"/>
      <c r="WV207" s="180"/>
      <c r="WW207" s="180"/>
      <c r="WX207" s="180"/>
      <c r="WY207" s="180"/>
      <c r="WZ207" s="180"/>
      <c r="XA207" s="180"/>
      <c r="XB207" s="180"/>
      <c r="XC207" s="180"/>
      <c r="XD207" s="180"/>
      <c r="XE207" s="180"/>
      <c r="XF207" s="180"/>
      <c r="XG207" s="180"/>
      <c r="XH207" s="180"/>
      <c r="XI207" s="180"/>
      <c r="XJ207" s="180"/>
      <c r="XK207" s="180"/>
      <c r="XL207" s="180"/>
      <c r="XM207" s="180"/>
      <c r="XN207" s="180"/>
      <c r="XO207" s="180"/>
      <c r="XP207" s="180"/>
      <c r="XQ207" s="180"/>
      <c r="XR207" s="180"/>
      <c r="XS207" s="180"/>
      <c r="XT207" s="180"/>
      <c r="XU207" s="180"/>
      <c r="XV207" s="180"/>
      <c r="XW207" s="180"/>
      <c r="XX207" s="180"/>
      <c r="XY207" s="180"/>
      <c r="XZ207" s="180"/>
      <c r="YA207" s="180"/>
      <c r="YB207" s="180"/>
      <c r="YC207" s="180"/>
      <c r="YD207" s="180"/>
      <c r="YE207" s="180"/>
      <c r="YF207" s="180"/>
      <c r="YG207" s="180"/>
      <c r="YH207" s="180"/>
      <c r="YI207" s="180"/>
      <c r="YJ207" s="180"/>
      <c r="YK207" s="180"/>
      <c r="YL207" s="180"/>
      <c r="YM207" s="180"/>
      <c r="YN207" s="180"/>
      <c r="YO207" s="180"/>
      <c r="YP207" s="180"/>
      <c r="YQ207" s="180"/>
      <c r="YR207" s="180"/>
      <c r="YS207" s="180"/>
      <c r="YT207" s="180"/>
      <c r="YU207" s="180"/>
      <c r="YV207" s="180"/>
      <c r="YW207" s="180"/>
      <c r="YX207" s="180"/>
      <c r="YY207" s="180"/>
      <c r="YZ207" s="180"/>
      <c r="ZA207" s="180"/>
      <c r="ZB207" s="180"/>
      <c r="ZC207" s="180"/>
      <c r="ZD207" s="180"/>
      <c r="ZE207" s="180"/>
      <c r="ZF207" s="180"/>
      <c r="ZG207" s="180"/>
      <c r="ZH207" s="180"/>
      <c r="ZI207" s="180"/>
      <c r="ZJ207" s="180"/>
      <c r="ZK207" s="180"/>
      <c r="ZL207" s="180"/>
      <c r="ZM207" s="180"/>
      <c r="ZN207" s="180"/>
      <c r="ZO207" s="180"/>
      <c r="ZP207" s="180"/>
      <c r="ZQ207" s="180"/>
      <c r="ZR207" s="180"/>
      <c r="ZS207" s="180"/>
      <c r="ZT207" s="180"/>
      <c r="ZU207" s="180"/>
      <c r="ZV207" s="180"/>
      <c r="ZW207" s="180"/>
      <c r="ZX207" s="180"/>
      <c r="ZY207" s="180"/>
      <c r="ZZ207" s="180"/>
      <c r="AAA207" s="180"/>
      <c r="AAB207" s="180"/>
      <c r="AAC207" s="180"/>
      <c r="AAD207" s="180"/>
      <c r="AAE207" s="180"/>
      <c r="AAF207" s="180"/>
      <c r="AAG207" s="180"/>
      <c r="AAH207" s="180"/>
      <c r="AAI207" s="180"/>
      <c r="AAJ207" s="180"/>
      <c r="AAK207" s="180"/>
      <c r="AAL207" s="180"/>
      <c r="AAM207" s="180"/>
      <c r="AAN207" s="180"/>
      <c r="AAO207" s="180"/>
      <c r="AAP207" s="180"/>
      <c r="AAQ207" s="180"/>
      <c r="AAR207" s="180"/>
      <c r="AAS207" s="180"/>
      <c r="AAT207" s="180"/>
      <c r="AAU207" s="180"/>
      <c r="AAV207" s="180"/>
      <c r="AAW207" s="180"/>
      <c r="AAX207" s="180"/>
      <c r="AAY207" s="180"/>
      <c r="AAZ207" s="180"/>
      <c r="ABA207" s="180"/>
      <c r="ABB207" s="180"/>
      <c r="ABC207" s="180"/>
      <c r="ABD207" s="180"/>
      <c r="ABE207" s="180"/>
      <c r="ABF207" s="180"/>
      <c r="ABG207" s="180"/>
      <c r="ABH207" s="180"/>
      <c r="ABI207" s="180"/>
      <c r="ABJ207" s="180"/>
      <c r="ABK207" s="180"/>
      <c r="ABL207" s="180"/>
      <c r="ABM207" s="180"/>
      <c r="ABN207" s="180"/>
      <c r="ABO207" s="180"/>
      <c r="ABP207" s="180"/>
      <c r="ABQ207" s="180"/>
      <c r="ABR207" s="180"/>
      <c r="ABS207" s="180"/>
      <c r="ABT207" s="180"/>
      <c r="ABU207" s="180"/>
      <c r="ABV207" s="180"/>
      <c r="ABW207" s="180"/>
      <c r="ABX207" s="180"/>
      <c r="ABY207" s="180"/>
      <c r="ABZ207" s="180"/>
      <c r="ACA207" s="180"/>
      <c r="ACB207" s="180"/>
      <c r="ACC207" s="180"/>
      <c r="ACD207" s="180"/>
      <c r="ACE207" s="180"/>
      <c r="ACF207" s="180"/>
      <c r="ACG207" s="180"/>
      <c r="ACH207" s="180"/>
      <c r="ACI207" s="180"/>
      <c r="ACJ207" s="180"/>
      <c r="ACK207" s="180"/>
      <c r="ACL207" s="180"/>
      <c r="ACM207" s="180"/>
      <c r="ACN207" s="180"/>
      <c r="ACO207" s="180"/>
      <c r="ACP207" s="180"/>
      <c r="ACQ207" s="180"/>
      <c r="ACR207" s="180"/>
      <c r="ACS207" s="180"/>
      <c r="ACT207" s="180"/>
      <c r="ACU207" s="180"/>
      <c r="ACV207" s="180"/>
      <c r="ACW207" s="180"/>
      <c r="ACX207" s="180"/>
      <c r="ACY207" s="180"/>
      <c r="ACZ207" s="180"/>
      <c r="ADA207" s="180"/>
      <c r="ADB207" s="180"/>
      <c r="ADC207" s="180"/>
      <c r="ADD207" s="180"/>
      <c r="ADE207" s="180"/>
      <c r="ADF207" s="180"/>
      <c r="ADG207" s="180"/>
      <c r="ADH207" s="180"/>
      <c r="ADI207" s="180"/>
      <c r="ADJ207" s="180"/>
      <c r="ADK207" s="180"/>
      <c r="ADL207" s="180"/>
      <c r="ADM207" s="180"/>
      <c r="ADN207" s="180"/>
      <c r="ADO207" s="180"/>
      <c r="ADP207" s="180"/>
      <c r="ADQ207" s="180"/>
      <c r="ADR207" s="180"/>
      <c r="ADS207" s="180"/>
      <c r="ADT207" s="180"/>
      <c r="ADU207" s="180"/>
      <c r="ADV207" s="180"/>
      <c r="ADW207" s="180"/>
      <c r="ADX207" s="180"/>
      <c r="ADY207" s="180"/>
      <c r="ADZ207" s="180"/>
      <c r="AEA207" s="180"/>
      <c r="AEB207" s="180"/>
      <c r="AEC207" s="180"/>
      <c r="AED207" s="180"/>
      <c r="AEE207" s="180"/>
      <c r="AEF207" s="180"/>
      <c r="AEG207" s="180"/>
      <c r="AEH207" s="180"/>
      <c r="AEI207" s="180"/>
      <c r="AEJ207" s="180"/>
      <c r="AEK207" s="180"/>
    </row>
    <row r="208" spans="1:817" s="15" customFormat="1" ht="26.1" customHeight="1" x14ac:dyDescent="0.25">
      <c r="A208" s="629"/>
      <c r="B208" s="182">
        <v>1</v>
      </c>
      <c r="C208" s="595">
        <f t="shared" si="72"/>
        <v>1.878689336777295</v>
      </c>
      <c r="D208" s="19">
        <v>1</v>
      </c>
      <c r="E208" s="253" t="s">
        <v>375</v>
      </c>
      <c r="F208" s="254" t="s">
        <v>43</v>
      </c>
      <c r="G208" s="19" t="s">
        <v>44</v>
      </c>
      <c r="H208" s="19" t="s">
        <v>254</v>
      </c>
      <c r="I208" s="19">
        <v>25</v>
      </c>
      <c r="J208" s="255">
        <v>27000000</v>
      </c>
      <c r="K208" s="19">
        <v>1</v>
      </c>
      <c r="L208" s="19" t="s">
        <v>27</v>
      </c>
      <c r="M208" s="19" t="s">
        <v>28</v>
      </c>
      <c r="N208" s="19">
        <v>211</v>
      </c>
      <c r="O208" s="19">
        <v>1981</v>
      </c>
      <c r="P208" s="275">
        <v>29606</v>
      </c>
      <c r="Q208" s="255">
        <v>3500000</v>
      </c>
      <c r="R208" s="258">
        <v>1.3</v>
      </c>
      <c r="S208" s="259"/>
      <c r="T208" s="228" t="s">
        <v>178</v>
      </c>
      <c r="U208" s="260"/>
      <c r="V208" s="33"/>
      <c r="W208" s="378" t="s">
        <v>128</v>
      </c>
      <c r="X208" s="249" t="str">
        <f t="shared" si="71"/>
        <v>P</v>
      </c>
      <c r="Y208" s="293"/>
      <c r="Z208" s="293"/>
      <c r="AA208" s="293"/>
      <c r="AB208" s="293"/>
      <c r="AC208" s="293"/>
      <c r="AD208" s="293"/>
      <c r="AE208" s="293"/>
      <c r="AF208" s="17"/>
      <c r="AG208" s="180"/>
      <c r="AH208" s="252">
        <f t="shared" si="65"/>
        <v>0</v>
      </c>
      <c r="AI208" s="252">
        <f t="shared" si="69"/>
        <v>0</v>
      </c>
      <c r="AJ208" s="252">
        <f t="shared" si="70"/>
        <v>0</v>
      </c>
      <c r="AK208" s="252">
        <f t="shared" si="63"/>
        <v>0</v>
      </c>
      <c r="AL208" s="262"/>
      <c r="AM208" s="251">
        <f t="shared" si="66"/>
        <v>0</v>
      </c>
      <c r="AN208" s="251">
        <f t="shared" si="67"/>
        <v>0</v>
      </c>
      <c r="AO208" s="251">
        <f t="shared" si="68"/>
        <v>0</v>
      </c>
      <c r="AP208" s="147"/>
      <c r="AQ208" s="147"/>
      <c r="AR208" s="147"/>
      <c r="AS208" s="147"/>
      <c r="AT208" s="147"/>
      <c r="AU208" s="147"/>
      <c r="AV208" s="147"/>
      <c r="AW208" s="147"/>
      <c r="AX208" s="147"/>
      <c r="AY208" s="147"/>
      <c r="AZ208" s="1"/>
      <c r="BD208" s="1"/>
      <c r="BE208" s="4"/>
      <c r="BF208" s="4"/>
      <c r="BG208" s="4"/>
      <c r="BH208" s="1"/>
      <c r="BI208" s="1"/>
      <c r="BJ208" s="4"/>
      <c r="BK208" s="4"/>
      <c r="BL208" s="4"/>
      <c r="BM208" s="4"/>
      <c r="BN208" s="4"/>
      <c r="BO208" s="4"/>
      <c r="BP208" s="4"/>
      <c r="BQ208" s="4"/>
      <c r="BR208" s="4"/>
      <c r="BS208" s="4"/>
      <c r="BT208" s="4"/>
      <c r="BU208" s="147"/>
      <c r="BV208" s="4"/>
      <c r="BW208" s="147"/>
      <c r="BX208" s="4"/>
      <c r="BY208" s="147"/>
      <c r="BZ208" s="180"/>
      <c r="CA208" s="180"/>
      <c r="CB208" s="180"/>
      <c r="CC208" s="180"/>
      <c r="CD208" s="180"/>
      <c r="CE208" s="180"/>
      <c r="CF208" s="180"/>
      <c r="CG208" s="180"/>
      <c r="CH208" s="180"/>
      <c r="CI208" s="180"/>
      <c r="CJ208" s="180"/>
      <c r="CK208" s="180"/>
      <c r="CL208" s="180"/>
      <c r="CM208" s="180"/>
      <c r="CN208" s="180"/>
      <c r="CO208" s="180"/>
      <c r="CP208" s="180"/>
      <c r="CQ208" s="180"/>
      <c r="CR208" s="180"/>
      <c r="CS208" s="180"/>
      <c r="CT208" s="180"/>
      <c r="CU208" s="180"/>
      <c r="CV208" s="180"/>
      <c r="CW208" s="180"/>
      <c r="CX208" s="180"/>
      <c r="CY208" s="180"/>
      <c r="CZ208" s="180"/>
      <c r="DA208" s="180"/>
      <c r="DB208" s="180"/>
      <c r="DC208" s="180"/>
      <c r="DD208" s="180"/>
      <c r="DE208" s="180"/>
      <c r="DF208" s="180"/>
      <c r="DG208" s="180"/>
      <c r="DH208" s="180"/>
      <c r="DI208" s="180"/>
      <c r="DJ208" s="180"/>
      <c r="DK208" s="180"/>
      <c r="DL208" s="180"/>
      <c r="DM208" s="180"/>
      <c r="DN208" s="180"/>
      <c r="DO208" s="180"/>
      <c r="DP208" s="180"/>
      <c r="DQ208" s="180"/>
      <c r="DR208" s="180"/>
      <c r="DS208" s="180"/>
      <c r="DT208" s="180"/>
      <c r="DU208" s="180"/>
      <c r="DV208" s="180"/>
      <c r="DW208" s="180"/>
      <c r="DX208" s="180"/>
      <c r="DY208" s="180"/>
      <c r="DZ208" s="180"/>
      <c r="EA208" s="180"/>
      <c r="EB208" s="180"/>
      <c r="EC208" s="180"/>
      <c r="ED208" s="180"/>
      <c r="EE208" s="180"/>
      <c r="EF208" s="180"/>
      <c r="EG208" s="180"/>
      <c r="EH208" s="180"/>
      <c r="EI208" s="180"/>
      <c r="EJ208" s="180"/>
      <c r="EK208" s="180"/>
      <c r="EL208" s="180"/>
      <c r="EM208" s="180"/>
      <c r="EN208" s="180"/>
      <c r="EO208" s="180"/>
      <c r="EP208" s="180"/>
      <c r="EQ208" s="180"/>
      <c r="ER208" s="180"/>
      <c r="ES208" s="180"/>
      <c r="ET208" s="180"/>
      <c r="EU208" s="180"/>
      <c r="EV208" s="180"/>
      <c r="EW208" s="180"/>
      <c r="EX208" s="180"/>
      <c r="EY208" s="180"/>
      <c r="EZ208" s="180"/>
      <c r="FA208" s="180"/>
      <c r="FB208" s="180"/>
      <c r="FC208" s="180"/>
      <c r="FD208" s="180"/>
      <c r="FE208" s="180"/>
      <c r="FF208" s="180"/>
      <c r="FG208" s="180"/>
      <c r="FH208" s="180"/>
      <c r="FI208" s="180"/>
      <c r="FJ208" s="180"/>
      <c r="FK208" s="180"/>
      <c r="FL208" s="180"/>
      <c r="FM208" s="180"/>
      <c r="FN208" s="180"/>
      <c r="FO208" s="180"/>
      <c r="FP208" s="180"/>
      <c r="FQ208" s="180"/>
      <c r="FR208" s="180"/>
      <c r="FS208" s="180"/>
      <c r="FT208" s="180"/>
      <c r="FU208" s="180"/>
      <c r="FV208" s="180"/>
      <c r="FW208" s="180"/>
      <c r="FX208" s="180"/>
      <c r="FY208" s="180"/>
      <c r="FZ208" s="180"/>
      <c r="GA208" s="180"/>
      <c r="GB208" s="180"/>
      <c r="GC208" s="180"/>
      <c r="GD208" s="180"/>
      <c r="GE208" s="180"/>
      <c r="GF208" s="180"/>
      <c r="GG208" s="180"/>
      <c r="GH208" s="180"/>
      <c r="GI208" s="180"/>
      <c r="GJ208" s="180"/>
      <c r="GK208" s="180"/>
      <c r="GL208" s="180"/>
      <c r="GM208" s="180"/>
      <c r="GN208" s="180"/>
      <c r="GO208" s="180"/>
      <c r="GP208" s="180"/>
      <c r="GQ208" s="180"/>
      <c r="GR208" s="180"/>
      <c r="GS208" s="180"/>
      <c r="GT208" s="180"/>
      <c r="GU208" s="180"/>
      <c r="GV208" s="180"/>
      <c r="GW208" s="180"/>
      <c r="GX208" s="180"/>
      <c r="GY208" s="180"/>
      <c r="GZ208" s="180"/>
      <c r="HA208" s="180"/>
      <c r="HB208" s="180"/>
      <c r="HC208" s="180"/>
      <c r="HD208" s="180"/>
      <c r="HE208" s="180"/>
      <c r="HF208" s="180"/>
      <c r="HG208" s="180"/>
      <c r="HH208" s="180"/>
      <c r="HI208" s="180"/>
      <c r="HJ208" s="180"/>
      <c r="HK208" s="180"/>
      <c r="HL208" s="180"/>
      <c r="HM208" s="180"/>
      <c r="HN208" s="180"/>
      <c r="HO208" s="180"/>
      <c r="HP208" s="180"/>
      <c r="HQ208" s="180"/>
      <c r="HR208" s="180"/>
      <c r="HS208" s="180"/>
      <c r="HT208" s="180"/>
      <c r="HU208" s="180"/>
      <c r="HV208" s="180"/>
      <c r="HW208" s="180"/>
      <c r="HX208" s="180"/>
      <c r="HY208" s="180"/>
      <c r="HZ208" s="180"/>
      <c r="IA208" s="180"/>
      <c r="IB208" s="180"/>
      <c r="IC208" s="180"/>
      <c r="ID208" s="180"/>
      <c r="IE208" s="180"/>
      <c r="IF208" s="180"/>
      <c r="IG208" s="180"/>
      <c r="IH208" s="180"/>
      <c r="II208" s="180"/>
      <c r="IJ208" s="180"/>
      <c r="IK208" s="180"/>
      <c r="IL208" s="180"/>
      <c r="IM208" s="180"/>
      <c r="IN208" s="180"/>
      <c r="IO208" s="180"/>
      <c r="IP208" s="180"/>
      <c r="IQ208" s="180"/>
      <c r="IR208" s="180"/>
      <c r="IS208" s="180"/>
      <c r="IT208" s="180"/>
      <c r="IU208" s="180"/>
      <c r="IV208" s="180"/>
      <c r="IW208" s="180"/>
      <c r="IX208" s="180"/>
      <c r="IY208" s="180"/>
      <c r="IZ208" s="180"/>
      <c r="JA208" s="180"/>
      <c r="JB208" s="180"/>
      <c r="JC208" s="180"/>
      <c r="JD208" s="180"/>
      <c r="JE208" s="180"/>
      <c r="JF208" s="180"/>
      <c r="JG208" s="180"/>
      <c r="JH208" s="180"/>
      <c r="JI208" s="180"/>
      <c r="JJ208" s="180"/>
      <c r="JK208" s="180"/>
      <c r="JL208" s="180"/>
      <c r="JM208" s="180"/>
      <c r="JN208" s="180"/>
      <c r="JO208" s="180"/>
      <c r="JP208" s="180"/>
      <c r="JQ208" s="180"/>
      <c r="JR208" s="180"/>
      <c r="JS208" s="180"/>
      <c r="JT208" s="180"/>
      <c r="JU208" s="180"/>
      <c r="JV208" s="180"/>
      <c r="JW208" s="180"/>
      <c r="JX208" s="180"/>
      <c r="JY208" s="180"/>
      <c r="JZ208" s="180"/>
      <c r="KA208" s="180"/>
      <c r="KB208" s="180"/>
      <c r="KC208" s="180"/>
      <c r="KD208" s="180"/>
      <c r="KE208" s="180"/>
      <c r="KF208" s="180"/>
      <c r="KG208" s="180"/>
      <c r="KH208" s="180"/>
      <c r="KI208" s="180"/>
      <c r="KJ208" s="180"/>
      <c r="KK208" s="180"/>
      <c r="KL208" s="180"/>
      <c r="KM208" s="180"/>
      <c r="KN208" s="180"/>
      <c r="KO208" s="180"/>
      <c r="KP208" s="180"/>
      <c r="KQ208" s="180"/>
      <c r="KR208" s="180"/>
      <c r="KS208" s="180"/>
      <c r="KT208" s="180"/>
      <c r="KU208" s="180"/>
      <c r="KV208" s="180"/>
      <c r="KW208" s="180"/>
      <c r="KX208" s="180"/>
      <c r="KY208" s="180"/>
      <c r="KZ208" s="180"/>
      <c r="LA208" s="180"/>
      <c r="LB208" s="180"/>
      <c r="LC208" s="180"/>
      <c r="LD208" s="180"/>
      <c r="LE208" s="180"/>
      <c r="LF208" s="180"/>
      <c r="LG208" s="180"/>
      <c r="LH208" s="180"/>
      <c r="LI208" s="180"/>
      <c r="LJ208" s="180"/>
      <c r="LK208" s="180"/>
      <c r="LL208" s="180"/>
      <c r="LM208" s="180"/>
      <c r="LN208" s="180"/>
      <c r="LO208" s="180"/>
      <c r="LP208" s="180"/>
      <c r="LQ208" s="180"/>
      <c r="LR208" s="180"/>
      <c r="LS208" s="180"/>
      <c r="LT208" s="180"/>
      <c r="LU208" s="180"/>
      <c r="LV208" s="180"/>
      <c r="LW208" s="180"/>
      <c r="LX208" s="180"/>
      <c r="LY208" s="180"/>
      <c r="LZ208" s="180"/>
      <c r="MA208" s="180"/>
      <c r="MB208" s="180"/>
      <c r="MC208" s="180"/>
      <c r="MD208" s="180"/>
      <c r="ME208" s="180"/>
      <c r="MF208" s="180"/>
      <c r="MG208" s="180"/>
      <c r="MH208" s="180"/>
      <c r="MI208" s="180"/>
      <c r="MJ208" s="180"/>
      <c r="MK208" s="180"/>
      <c r="ML208" s="180"/>
      <c r="MM208" s="180"/>
      <c r="MN208" s="180"/>
      <c r="MO208" s="180"/>
      <c r="MP208" s="180"/>
      <c r="MQ208" s="180"/>
      <c r="MR208" s="180"/>
      <c r="MS208" s="180"/>
      <c r="MT208" s="180"/>
      <c r="MU208" s="180"/>
      <c r="MV208" s="180"/>
      <c r="MW208" s="180"/>
      <c r="MX208" s="180"/>
      <c r="MY208" s="180"/>
      <c r="MZ208" s="180"/>
      <c r="NA208" s="180"/>
      <c r="NB208" s="180"/>
      <c r="NC208" s="180"/>
      <c r="ND208" s="180"/>
      <c r="NE208" s="180"/>
      <c r="NF208" s="180"/>
      <c r="NG208" s="180"/>
      <c r="NH208" s="180"/>
      <c r="NI208" s="180"/>
      <c r="NJ208" s="180"/>
      <c r="NK208" s="180"/>
      <c r="NL208" s="180"/>
      <c r="NM208" s="180"/>
      <c r="NN208" s="180"/>
      <c r="NO208" s="180"/>
      <c r="NP208" s="180"/>
      <c r="NQ208" s="180"/>
      <c r="NR208" s="180"/>
      <c r="NS208" s="180"/>
      <c r="NT208" s="180"/>
      <c r="NU208" s="180"/>
      <c r="NV208" s="180"/>
      <c r="NW208" s="180"/>
      <c r="NX208" s="180"/>
      <c r="NY208" s="180"/>
      <c r="NZ208" s="180"/>
      <c r="OA208" s="180"/>
      <c r="OB208" s="180"/>
      <c r="OC208" s="180"/>
      <c r="OD208" s="180"/>
      <c r="OE208" s="180"/>
      <c r="OF208" s="180"/>
      <c r="OG208" s="180"/>
      <c r="OH208" s="180"/>
      <c r="OI208" s="180"/>
      <c r="OJ208" s="180"/>
      <c r="OK208" s="180"/>
      <c r="OL208" s="180"/>
      <c r="OM208" s="180"/>
      <c r="ON208" s="180"/>
      <c r="OO208" s="180"/>
      <c r="OP208" s="180"/>
      <c r="OQ208" s="180"/>
      <c r="OR208" s="180"/>
      <c r="OS208" s="180"/>
      <c r="OT208" s="180"/>
      <c r="OU208" s="180"/>
      <c r="OV208" s="180"/>
      <c r="OW208" s="180"/>
      <c r="OX208" s="180"/>
      <c r="OY208" s="180"/>
      <c r="OZ208" s="180"/>
      <c r="PA208" s="180"/>
      <c r="PB208" s="180"/>
      <c r="PC208" s="180"/>
      <c r="PD208" s="180"/>
      <c r="PE208" s="180"/>
      <c r="PF208" s="180"/>
      <c r="PG208" s="180"/>
      <c r="PH208" s="180"/>
      <c r="PI208" s="180"/>
      <c r="PJ208" s="180"/>
      <c r="PK208" s="180"/>
      <c r="PL208" s="180"/>
      <c r="PM208" s="180"/>
      <c r="PN208" s="180"/>
      <c r="PO208" s="180"/>
      <c r="PP208" s="180"/>
      <c r="PQ208" s="180"/>
      <c r="PR208" s="180"/>
      <c r="PS208" s="180"/>
      <c r="PT208" s="180"/>
      <c r="PU208" s="180"/>
      <c r="PV208" s="180"/>
      <c r="PW208" s="180"/>
      <c r="PX208" s="180"/>
      <c r="PY208" s="180"/>
      <c r="PZ208" s="180"/>
      <c r="QA208" s="180"/>
      <c r="QB208" s="180"/>
      <c r="QC208" s="180"/>
      <c r="QD208" s="180"/>
      <c r="QE208" s="180"/>
      <c r="QF208" s="180"/>
      <c r="QG208" s="180"/>
      <c r="QH208" s="180"/>
      <c r="QI208" s="180"/>
      <c r="QJ208" s="180"/>
      <c r="QK208" s="180"/>
      <c r="QL208" s="180"/>
      <c r="QM208" s="180"/>
      <c r="QN208" s="180"/>
      <c r="QO208" s="180"/>
      <c r="QP208" s="180"/>
      <c r="QQ208" s="180"/>
      <c r="QR208" s="180"/>
      <c r="QS208" s="180"/>
      <c r="QT208" s="180"/>
      <c r="QU208" s="180"/>
      <c r="QV208" s="180"/>
      <c r="QW208" s="180"/>
      <c r="QX208" s="180"/>
      <c r="QY208" s="180"/>
      <c r="QZ208" s="180"/>
      <c r="RA208" s="180"/>
      <c r="RB208" s="180"/>
      <c r="RC208" s="180"/>
      <c r="RD208" s="180"/>
      <c r="RE208" s="180"/>
      <c r="RF208" s="180"/>
      <c r="RG208" s="180"/>
      <c r="RH208" s="180"/>
      <c r="RI208" s="180"/>
      <c r="RJ208" s="180"/>
      <c r="RK208" s="180"/>
      <c r="RL208" s="180"/>
      <c r="RM208" s="180"/>
      <c r="RN208" s="180"/>
      <c r="RO208" s="180"/>
      <c r="RP208" s="180"/>
      <c r="RQ208" s="180"/>
      <c r="RR208" s="180"/>
      <c r="RS208" s="180"/>
      <c r="RT208" s="180"/>
      <c r="RU208" s="180"/>
      <c r="RV208" s="180"/>
      <c r="RW208" s="180"/>
      <c r="RX208" s="180"/>
      <c r="RY208" s="180"/>
      <c r="RZ208" s="180"/>
      <c r="SA208" s="180"/>
      <c r="SB208" s="180"/>
      <c r="SC208" s="180"/>
      <c r="SD208" s="180"/>
      <c r="SE208" s="180"/>
      <c r="SF208" s="180"/>
      <c r="SG208" s="180"/>
      <c r="SH208" s="180"/>
      <c r="SI208" s="180"/>
      <c r="SJ208" s="180"/>
      <c r="SK208" s="180"/>
      <c r="SL208" s="180"/>
      <c r="SM208" s="180"/>
      <c r="SN208" s="180"/>
      <c r="SO208" s="180"/>
      <c r="SP208" s="180"/>
      <c r="SQ208" s="180"/>
      <c r="SR208" s="180"/>
      <c r="SS208" s="180"/>
      <c r="ST208" s="180"/>
      <c r="SU208" s="180"/>
      <c r="SV208" s="180"/>
      <c r="SW208" s="180"/>
      <c r="SX208" s="180"/>
      <c r="SY208" s="180"/>
      <c r="SZ208" s="180"/>
      <c r="TA208" s="180"/>
      <c r="TB208" s="180"/>
      <c r="TC208" s="180"/>
      <c r="TD208" s="180"/>
      <c r="TE208" s="180"/>
      <c r="TF208" s="180"/>
      <c r="TG208" s="180"/>
      <c r="TH208" s="180"/>
      <c r="TI208" s="180"/>
      <c r="TJ208" s="180"/>
      <c r="TK208" s="180"/>
      <c r="TL208" s="180"/>
      <c r="TM208" s="180"/>
      <c r="TN208" s="180"/>
      <c r="TO208" s="180"/>
      <c r="TP208" s="180"/>
      <c r="TQ208" s="180"/>
      <c r="TR208" s="180"/>
      <c r="TS208" s="180"/>
      <c r="TT208" s="180"/>
      <c r="TU208" s="180"/>
      <c r="TV208" s="180"/>
      <c r="TW208" s="180"/>
      <c r="TX208" s="180"/>
      <c r="TY208" s="180"/>
      <c r="TZ208" s="180"/>
      <c r="UA208" s="180"/>
      <c r="UB208" s="180"/>
      <c r="UC208" s="180"/>
      <c r="UD208" s="180"/>
      <c r="UE208" s="180"/>
      <c r="UF208" s="180"/>
      <c r="UG208" s="180"/>
      <c r="UH208" s="180"/>
      <c r="UI208" s="180"/>
      <c r="UJ208" s="180"/>
      <c r="UK208" s="180"/>
      <c r="UL208" s="180"/>
      <c r="UM208" s="180"/>
      <c r="UN208" s="180"/>
      <c r="UO208" s="180"/>
      <c r="UP208" s="180"/>
      <c r="UQ208" s="180"/>
      <c r="UR208" s="180"/>
      <c r="US208" s="180"/>
      <c r="UT208" s="180"/>
      <c r="UU208" s="180"/>
      <c r="UV208" s="180"/>
      <c r="UW208" s="180"/>
      <c r="UX208" s="180"/>
      <c r="UY208" s="180"/>
      <c r="UZ208" s="180"/>
      <c r="VA208" s="180"/>
      <c r="VB208" s="180"/>
      <c r="VC208" s="180"/>
      <c r="VD208" s="180"/>
      <c r="VE208" s="180"/>
      <c r="VF208" s="180"/>
      <c r="VG208" s="180"/>
      <c r="VH208" s="180"/>
      <c r="VI208" s="180"/>
      <c r="VJ208" s="180"/>
      <c r="VK208" s="180"/>
      <c r="VL208" s="180"/>
      <c r="VM208" s="180"/>
      <c r="VN208" s="180"/>
      <c r="VO208" s="180"/>
      <c r="VP208" s="180"/>
      <c r="VQ208" s="180"/>
      <c r="VR208" s="180"/>
      <c r="VS208" s="180"/>
      <c r="VT208" s="180"/>
      <c r="VU208" s="180"/>
      <c r="VV208" s="180"/>
      <c r="VW208" s="180"/>
      <c r="VX208" s="180"/>
      <c r="VY208" s="180"/>
      <c r="VZ208" s="180"/>
      <c r="WA208" s="180"/>
      <c r="WB208" s="180"/>
      <c r="WC208" s="180"/>
      <c r="WD208" s="180"/>
      <c r="WE208" s="180"/>
      <c r="WF208" s="180"/>
      <c r="WG208" s="180"/>
      <c r="WH208" s="180"/>
      <c r="WI208" s="180"/>
      <c r="WJ208" s="180"/>
      <c r="WK208" s="180"/>
      <c r="WL208" s="180"/>
      <c r="WM208" s="180"/>
      <c r="WN208" s="180"/>
      <c r="WO208" s="180"/>
      <c r="WP208" s="180"/>
      <c r="WQ208" s="180"/>
      <c r="WR208" s="180"/>
      <c r="WS208" s="180"/>
      <c r="WT208" s="180"/>
      <c r="WU208" s="180"/>
      <c r="WV208" s="180"/>
      <c r="WW208" s="180"/>
      <c r="WX208" s="180"/>
      <c r="WY208" s="180"/>
      <c r="WZ208" s="180"/>
      <c r="XA208" s="180"/>
      <c r="XB208" s="180"/>
      <c r="XC208" s="180"/>
      <c r="XD208" s="180"/>
      <c r="XE208" s="180"/>
      <c r="XF208" s="180"/>
      <c r="XG208" s="180"/>
      <c r="XH208" s="180"/>
      <c r="XI208" s="180"/>
      <c r="XJ208" s="180"/>
      <c r="XK208" s="180"/>
      <c r="XL208" s="180"/>
      <c r="XM208" s="180"/>
      <c r="XN208" s="180"/>
      <c r="XO208" s="180"/>
      <c r="XP208" s="180"/>
      <c r="XQ208" s="180"/>
      <c r="XR208" s="180"/>
      <c r="XS208" s="180"/>
      <c r="XT208" s="180"/>
      <c r="XU208" s="180"/>
      <c r="XV208" s="180"/>
      <c r="XW208" s="180"/>
      <c r="XX208" s="180"/>
      <c r="XY208" s="180"/>
      <c r="XZ208" s="180"/>
      <c r="YA208" s="180"/>
      <c r="YB208" s="180"/>
      <c r="YC208" s="180"/>
      <c r="YD208" s="180"/>
      <c r="YE208" s="180"/>
      <c r="YF208" s="180"/>
      <c r="YG208" s="180"/>
      <c r="YH208" s="180"/>
      <c r="YI208" s="180"/>
      <c r="YJ208" s="180"/>
      <c r="YK208" s="180"/>
      <c r="YL208" s="180"/>
      <c r="YM208" s="180"/>
      <c r="YN208" s="180"/>
      <c r="YO208" s="180"/>
      <c r="YP208" s="180"/>
      <c r="YQ208" s="180"/>
      <c r="YR208" s="180"/>
      <c r="YS208" s="180"/>
      <c r="YT208" s="180"/>
      <c r="YU208" s="180"/>
      <c r="YV208" s="180"/>
      <c r="YW208" s="180"/>
      <c r="YX208" s="180"/>
      <c r="YY208" s="180"/>
      <c r="YZ208" s="180"/>
      <c r="ZA208" s="180"/>
      <c r="ZB208" s="180"/>
      <c r="ZC208" s="180"/>
      <c r="ZD208" s="180"/>
      <c r="ZE208" s="180"/>
      <c r="ZF208" s="180"/>
      <c r="ZG208" s="180"/>
      <c r="ZH208" s="180"/>
      <c r="ZI208" s="180"/>
      <c r="ZJ208" s="180"/>
      <c r="ZK208" s="180"/>
      <c r="ZL208" s="180"/>
      <c r="ZM208" s="180"/>
      <c r="ZN208" s="180"/>
      <c r="ZO208" s="180"/>
      <c r="ZP208" s="180"/>
      <c r="ZQ208" s="180"/>
      <c r="ZR208" s="180"/>
      <c r="ZS208" s="180"/>
      <c r="ZT208" s="180"/>
      <c r="ZU208" s="180"/>
      <c r="ZV208" s="180"/>
      <c r="ZW208" s="180"/>
      <c r="ZX208" s="180"/>
      <c r="ZY208" s="180"/>
      <c r="ZZ208" s="180"/>
      <c r="AAA208" s="180"/>
      <c r="AAB208" s="180"/>
      <c r="AAC208" s="180"/>
      <c r="AAD208" s="180"/>
      <c r="AAE208" s="180"/>
      <c r="AAF208" s="180"/>
      <c r="AAG208" s="180"/>
      <c r="AAH208" s="180"/>
      <c r="AAI208" s="180"/>
      <c r="AAJ208" s="180"/>
      <c r="AAK208" s="180"/>
      <c r="AAL208" s="180"/>
      <c r="AAM208" s="180"/>
      <c r="AAN208" s="180"/>
      <c r="AAO208" s="180"/>
      <c r="AAP208" s="180"/>
      <c r="AAQ208" s="180"/>
      <c r="AAR208" s="180"/>
      <c r="AAS208" s="180"/>
      <c r="AAT208" s="180"/>
      <c r="AAU208" s="180"/>
      <c r="AAV208" s="180"/>
      <c r="AAW208" s="180"/>
      <c r="AAX208" s="180"/>
      <c r="AAY208" s="180"/>
      <c r="AAZ208" s="180"/>
      <c r="ABA208" s="180"/>
      <c r="ABB208" s="180"/>
      <c r="ABC208" s="180"/>
      <c r="ABD208" s="180"/>
      <c r="ABE208" s="180"/>
      <c r="ABF208" s="180"/>
      <c r="ABG208" s="180"/>
      <c r="ABH208" s="180"/>
      <c r="ABI208" s="180"/>
      <c r="ABJ208" s="180"/>
      <c r="ABK208" s="180"/>
      <c r="ABL208" s="180"/>
      <c r="ABM208" s="180"/>
      <c r="ABN208" s="180"/>
      <c r="ABO208" s="180"/>
      <c r="ABP208" s="180"/>
      <c r="ABQ208" s="180"/>
      <c r="ABR208" s="180"/>
      <c r="ABS208" s="180"/>
      <c r="ABT208" s="180"/>
      <c r="ABU208" s="180"/>
      <c r="ABV208" s="180"/>
      <c r="ABW208" s="180"/>
      <c r="ABX208" s="180"/>
      <c r="ABY208" s="180"/>
      <c r="ABZ208" s="180"/>
      <c r="ACA208" s="180"/>
      <c r="ACB208" s="180"/>
      <c r="ACC208" s="180"/>
      <c r="ACD208" s="180"/>
      <c r="ACE208" s="180"/>
      <c r="ACF208" s="180"/>
      <c r="ACG208" s="180"/>
      <c r="ACH208" s="180"/>
      <c r="ACI208" s="180"/>
      <c r="ACJ208" s="180"/>
      <c r="ACK208" s="180"/>
      <c r="ACL208" s="180"/>
      <c r="ACM208" s="180"/>
      <c r="ACN208" s="180"/>
      <c r="ACO208" s="180"/>
      <c r="ACP208" s="180"/>
      <c r="ACQ208" s="180"/>
      <c r="ACR208" s="180"/>
      <c r="ACS208" s="180"/>
      <c r="ACT208" s="180"/>
      <c r="ACU208" s="180"/>
      <c r="ACV208" s="180"/>
      <c r="ACW208" s="180"/>
      <c r="ACX208" s="180"/>
      <c r="ACY208" s="180"/>
      <c r="ACZ208" s="180"/>
      <c r="ADA208" s="180"/>
      <c r="ADB208" s="180"/>
      <c r="ADC208" s="180"/>
      <c r="ADD208" s="180"/>
      <c r="ADE208" s="180"/>
      <c r="ADF208" s="180"/>
      <c r="ADG208" s="180"/>
      <c r="ADH208" s="180"/>
      <c r="ADI208" s="180"/>
      <c r="ADJ208" s="180"/>
      <c r="ADK208" s="180"/>
      <c r="ADL208" s="180"/>
      <c r="ADM208" s="180"/>
      <c r="ADN208" s="180"/>
      <c r="ADO208" s="180"/>
      <c r="ADP208" s="180"/>
      <c r="ADQ208" s="180"/>
      <c r="ADR208" s="180"/>
      <c r="ADS208" s="180"/>
      <c r="ADT208" s="180"/>
      <c r="ADU208" s="180"/>
      <c r="ADV208" s="180"/>
      <c r="ADW208" s="180"/>
      <c r="ADX208" s="180"/>
      <c r="ADY208" s="180"/>
      <c r="ADZ208" s="180"/>
      <c r="AEA208" s="180"/>
      <c r="AEB208" s="180"/>
      <c r="AEC208" s="180"/>
      <c r="AED208" s="180"/>
      <c r="AEE208" s="180"/>
      <c r="AEF208" s="180"/>
      <c r="AEG208" s="180"/>
      <c r="AEH208" s="180"/>
      <c r="AEI208" s="180"/>
      <c r="AEJ208" s="180"/>
      <c r="AEK208" s="180"/>
    </row>
    <row r="209" spans="1:817" s="15" customFormat="1" ht="26.1" customHeight="1" x14ac:dyDescent="0.25">
      <c r="A209" s="624"/>
      <c r="B209" s="296">
        <v>3</v>
      </c>
      <c r="C209" s="595">
        <f t="shared" si="72"/>
        <v>0</v>
      </c>
      <c r="D209" s="19">
        <v>1</v>
      </c>
      <c r="E209" s="253" t="s">
        <v>376</v>
      </c>
      <c r="F209" s="254" t="s">
        <v>26</v>
      </c>
      <c r="G209" s="19" t="s">
        <v>145</v>
      </c>
      <c r="H209" s="19" t="s">
        <v>78</v>
      </c>
      <c r="I209" s="19"/>
      <c r="J209" s="255">
        <v>24700000</v>
      </c>
      <c r="K209" s="19">
        <v>2</v>
      </c>
      <c r="L209" s="19" t="s">
        <v>27</v>
      </c>
      <c r="M209" s="19" t="s">
        <v>28</v>
      </c>
      <c r="N209" s="19">
        <v>123</v>
      </c>
      <c r="O209" s="19">
        <v>1981</v>
      </c>
      <c r="P209" s="290">
        <v>1981</v>
      </c>
      <c r="Q209" s="255"/>
      <c r="R209" s="258"/>
      <c r="S209" s="259"/>
      <c r="T209" s="228" t="s">
        <v>233</v>
      </c>
      <c r="U209" s="260"/>
      <c r="V209" s="33"/>
      <c r="W209" s="378"/>
      <c r="X209" s="249" t="str">
        <f t="shared" si="71"/>
        <v>Cu</v>
      </c>
      <c r="Y209" s="293"/>
      <c r="Z209" s="293"/>
      <c r="AA209" s="293"/>
      <c r="AB209" s="293"/>
      <c r="AC209" s="293"/>
      <c r="AD209" s="293"/>
      <c r="AE209" s="293"/>
      <c r="AF209" s="17"/>
      <c r="AG209" s="180"/>
      <c r="AH209" s="252">
        <f t="shared" si="65"/>
        <v>0</v>
      </c>
      <c r="AI209" s="252">
        <f t="shared" si="69"/>
        <v>0</v>
      </c>
      <c r="AJ209" s="252">
        <f t="shared" si="70"/>
        <v>0</v>
      </c>
      <c r="AK209" s="252">
        <f t="shared" si="63"/>
        <v>0</v>
      </c>
      <c r="AL209" s="262"/>
      <c r="AM209" s="251">
        <f t="shared" si="66"/>
        <v>0</v>
      </c>
      <c r="AN209" s="251">
        <f t="shared" si="67"/>
        <v>0</v>
      </c>
      <c r="AO209" s="251">
        <f t="shared" si="68"/>
        <v>0</v>
      </c>
      <c r="AP209" s="147"/>
      <c r="AQ209" s="147"/>
      <c r="AR209" s="147"/>
      <c r="AS209" s="147"/>
      <c r="AT209" s="147"/>
      <c r="AU209" s="147"/>
      <c r="AV209" s="147"/>
      <c r="AW209" s="147"/>
      <c r="AX209" s="147"/>
      <c r="AY209" s="147"/>
      <c r="AZ209" s="1"/>
      <c r="BD209" s="1"/>
      <c r="BE209" s="4"/>
      <c r="BF209" s="4"/>
      <c r="BG209" s="4"/>
      <c r="BH209" s="1"/>
      <c r="BI209" s="1"/>
      <c r="BJ209" s="4"/>
      <c r="BK209" s="4"/>
      <c r="BL209" s="4"/>
      <c r="BM209" s="4"/>
      <c r="BN209" s="4"/>
      <c r="BO209" s="4"/>
      <c r="BP209" s="4"/>
      <c r="BQ209" s="4"/>
      <c r="BR209" s="4"/>
      <c r="BS209" s="4"/>
      <c r="BT209" s="4"/>
      <c r="BU209" s="147"/>
      <c r="BV209" s="4"/>
      <c r="BW209" s="147"/>
      <c r="BX209" s="4"/>
      <c r="BY209" s="147"/>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c r="JL209" s="1"/>
      <c r="JM209" s="1"/>
      <c r="JN209" s="1"/>
      <c r="JO209" s="1"/>
      <c r="JP209" s="1"/>
      <c r="JQ209" s="1"/>
      <c r="JR209" s="1"/>
      <c r="JS209" s="1"/>
      <c r="JT209" s="1"/>
      <c r="JU209" s="1"/>
      <c r="JV209" s="1"/>
      <c r="JW209" s="1"/>
      <c r="JX209" s="1"/>
      <c r="JY209" s="1"/>
      <c r="JZ209" s="1"/>
      <c r="KA209" s="1"/>
      <c r="KB209" s="1"/>
      <c r="KC209" s="1"/>
      <c r="KD209" s="1"/>
      <c r="KE209" s="1"/>
      <c r="KF209" s="1"/>
      <c r="KG209" s="1"/>
      <c r="KH209" s="1"/>
      <c r="KI209" s="1"/>
      <c r="KJ209" s="1"/>
      <c r="KK209" s="1"/>
      <c r="KL209" s="1"/>
      <c r="KM209" s="1"/>
      <c r="KN209" s="1"/>
      <c r="KO209" s="1"/>
      <c r="KP209" s="1"/>
      <c r="KQ209" s="1"/>
      <c r="KR209" s="1"/>
      <c r="KS209" s="1"/>
      <c r="KT209" s="1"/>
      <c r="KU209" s="1"/>
      <c r="KV209" s="1"/>
      <c r="KW209" s="1"/>
      <c r="KX209" s="1"/>
      <c r="KY209" s="1"/>
      <c r="KZ209" s="1"/>
      <c r="LA209" s="1"/>
      <c r="LB209" s="1"/>
      <c r="LC209" s="1"/>
      <c r="LD209" s="1"/>
      <c r="LE209" s="1"/>
      <c r="LF209" s="1"/>
      <c r="LG209" s="1"/>
      <c r="LH209" s="1"/>
      <c r="LI209" s="1"/>
      <c r="LJ209" s="1"/>
      <c r="LK209" s="1"/>
      <c r="LL209" s="1"/>
      <c r="LM209" s="1"/>
      <c r="LN209" s="1"/>
      <c r="LO209" s="1"/>
      <c r="LP209" s="1"/>
      <c r="LQ209" s="1"/>
      <c r="LR209" s="1"/>
      <c r="LS209" s="1"/>
      <c r="LT209" s="1"/>
      <c r="LU209" s="1"/>
      <c r="LV209" s="1"/>
      <c r="LW209" s="1"/>
      <c r="LX209" s="1"/>
      <c r="LY209" s="1"/>
      <c r="LZ209" s="1"/>
      <c r="MA209" s="1"/>
      <c r="MB209" s="1"/>
      <c r="MC209" s="1"/>
      <c r="MD209" s="1"/>
      <c r="ME209" s="1"/>
      <c r="MF209" s="1"/>
      <c r="MG209" s="1"/>
      <c r="MH209" s="1"/>
      <c r="MI209" s="1"/>
      <c r="MJ209" s="1"/>
      <c r="MK209" s="1"/>
      <c r="ML209" s="1"/>
      <c r="MM209" s="1"/>
      <c r="MN209" s="1"/>
      <c r="MO209" s="1"/>
      <c r="MP209" s="1"/>
      <c r="MQ209" s="1"/>
      <c r="MR209" s="1"/>
      <c r="MS209" s="1"/>
      <c r="MT209" s="1"/>
      <c r="MU209" s="1"/>
      <c r="MV209" s="1"/>
      <c r="MW209" s="1"/>
      <c r="MX209" s="1"/>
      <c r="MY209" s="1"/>
      <c r="MZ209" s="1"/>
      <c r="NA209" s="1"/>
      <c r="NB209" s="1"/>
      <c r="NC209" s="1"/>
      <c r="ND209" s="1"/>
      <c r="NE209" s="1"/>
      <c r="NF209" s="1"/>
      <c r="NG209" s="1"/>
      <c r="NH209" s="1"/>
      <c r="NI209" s="1"/>
      <c r="NJ209" s="1"/>
      <c r="NK209" s="1"/>
      <c r="NL209" s="1"/>
      <c r="NM209" s="1"/>
      <c r="NN209" s="1"/>
      <c r="NO209" s="1"/>
      <c r="NP209" s="1"/>
      <c r="NQ209" s="1"/>
      <c r="NR209" s="1"/>
      <c r="NS209" s="1"/>
      <c r="NT209" s="1"/>
      <c r="NU209" s="1"/>
      <c r="NV209" s="1"/>
      <c r="NW209" s="1"/>
      <c r="NX209" s="1"/>
      <c r="NY209" s="1"/>
      <c r="NZ209" s="1"/>
      <c r="OA209" s="1"/>
      <c r="OB209" s="1"/>
      <c r="OC209" s="1"/>
      <c r="OD209" s="1"/>
      <c r="OE209" s="1"/>
      <c r="OF209" s="1"/>
      <c r="OG209" s="1"/>
      <c r="OH209" s="1"/>
      <c r="OI209" s="1"/>
      <c r="OJ209" s="1"/>
      <c r="OK209" s="1"/>
      <c r="OL209" s="1"/>
      <c r="OM209" s="1"/>
      <c r="ON209" s="1"/>
      <c r="OO209" s="1"/>
      <c r="OP209" s="1"/>
      <c r="OQ209" s="1"/>
      <c r="OR209" s="1"/>
      <c r="OS209" s="1"/>
      <c r="OT209" s="1"/>
      <c r="OU209" s="1"/>
      <c r="OV209" s="1"/>
      <c r="OW209" s="1"/>
      <c r="OX209" s="1"/>
      <c r="OY209" s="1"/>
      <c r="OZ209" s="1"/>
      <c r="PA209" s="1"/>
      <c r="PB209" s="1"/>
      <c r="PC209" s="1"/>
      <c r="PD209" s="1"/>
      <c r="PE209" s="1"/>
      <c r="PF209" s="1"/>
      <c r="PG209" s="1"/>
      <c r="PH209" s="1"/>
      <c r="PI209" s="1"/>
      <c r="PJ209" s="1"/>
      <c r="PK209" s="1"/>
      <c r="PL209" s="1"/>
      <c r="PM209" s="1"/>
      <c r="PN209" s="1"/>
      <c r="PO209" s="1"/>
      <c r="PP209" s="1"/>
      <c r="PQ209" s="1"/>
      <c r="PR209" s="1"/>
      <c r="PS209" s="1"/>
      <c r="PT209" s="1"/>
      <c r="PU209" s="1"/>
      <c r="PV209" s="1"/>
      <c r="PW209" s="1"/>
      <c r="PX209" s="1"/>
      <c r="PY209" s="1"/>
      <c r="PZ209" s="1"/>
      <c r="QA209" s="1"/>
      <c r="QB209" s="1"/>
      <c r="QC209" s="1"/>
      <c r="QD209" s="1"/>
      <c r="QE209" s="1"/>
      <c r="QF209" s="1"/>
      <c r="QG209" s="1"/>
      <c r="QH209" s="1"/>
      <c r="QI209" s="1"/>
      <c r="QJ209" s="1"/>
      <c r="QK209" s="1"/>
      <c r="QL209" s="1"/>
      <c r="QM209" s="1"/>
      <c r="QN209" s="1"/>
      <c r="QO209" s="1"/>
      <c r="QP209" s="1"/>
      <c r="QQ209" s="1"/>
      <c r="QR209" s="1"/>
      <c r="QS209" s="1"/>
      <c r="QT209" s="1"/>
      <c r="QU209" s="1"/>
      <c r="QV209" s="1"/>
      <c r="QW209" s="1"/>
      <c r="QX209" s="1"/>
      <c r="QY209" s="1"/>
      <c r="QZ209" s="1"/>
      <c r="RA209" s="1"/>
      <c r="RB209" s="1"/>
      <c r="RC209" s="1"/>
      <c r="RD209" s="1"/>
      <c r="RE209" s="1"/>
      <c r="RF209" s="1"/>
      <c r="RG209" s="1"/>
      <c r="RH209" s="1"/>
      <c r="RI209" s="1"/>
      <c r="RJ209" s="1"/>
      <c r="RK209" s="1"/>
      <c r="RL209" s="1"/>
      <c r="RM209" s="1"/>
      <c r="RN209" s="1"/>
      <c r="RO209" s="1"/>
      <c r="RP209" s="1"/>
      <c r="RQ209" s="1"/>
      <c r="RR209" s="1"/>
      <c r="RS209" s="1"/>
      <c r="RT209" s="1"/>
      <c r="RU209" s="1"/>
      <c r="RV209" s="1"/>
      <c r="RW209" s="1"/>
      <c r="RX209" s="1"/>
      <c r="RY209" s="1"/>
      <c r="RZ209" s="1"/>
      <c r="SA209" s="1"/>
      <c r="SB209" s="1"/>
      <c r="SC209" s="1"/>
      <c r="SD209" s="1"/>
      <c r="SE209" s="1"/>
      <c r="SF209" s="1"/>
      <c r="SG209" s="1"/>
      <c r="SH209" s="1"/>
      <c r="SI209" s="1"/>
      <c r="SJ209" s="1"/>
      <c r="SK209" s="1"/>
      <c r="SL209" s="1"/>
      <c r="SM209" s="1"/>
      <c r="SN209" s="1"/>
      <c r="SO209" s="1"/>
      <c r="SP209" s="1"/>
      <c r="SQ209" s="1"/>
      <c r="SR209" s="1"/>
      <c r="SS209" s="1"/>
      <c r="ST209" s="1"/>
      <c r="SU209" s="1"/>
      <c r="SV209" s="1"/>
      <c r="SW209" s="1"/>
      <c r="SX209" s="1"/>
      <c r="SY209" s="1"/>
      <c r="SZ209" s="1"/>
      <c r="TA209" s="1"/>
      <c r="TB209" s="1"/>
      <c r="TC209" s="1"/>
      <c r="TD209" s="1"/>
      <c r="TE209" s="1"/>
      <c r="TF209" s="1"/>
      <c r="TG209" s="1"/>
      <c r="TH209" s="1"/>
      <c r="TI209" s="1"/>
      <c r="TJ209" s="1"/>
      <c r="TK209" s="1"/>
      <c r="TL209" s="1"/>
      <c r="TM209" s="1"/>
      <c r="TN209" s="1"/>
      <c r="TO209" s="1"/>
      <c r="TP209" s="1"/>
      <c r="TQ209" s="1"/>
      <c r="TR209" s="1"/>
      <c r="TS209" s="1"/>
      <c r="TT209" s="1"/>
      <c r="TU209" s="1"/>
      <c r="TV209" s="1"/>
      <c r="TW209" s="1"/>
      <c r="TX209" s="1"/>
      <c r="TY209" s="1"/>
      <c r="TZ209" s="1"/>
      <c r="UA209" s="1"/>
      <c r="UB209" s="1"/>
      <c r="UC209" s="1"/>
      <c r="UD209" s="1"/>
      <c r="UE209" s="1"/>
      <c r="UF209" s="1"/>
      <c r="UG209" s="1"/>
      <c r="UH209" s="1"/>
      <c r="UI209" s="1"/>
      <c r="UJ209" s="1"/>
      <c r="UK209" s="1"/>
      <c r="UL209" s="1"/>
      <c r="UM209" s="1"/>
      <c r="UN209" s="1"/>
      <c r="UO209" s="1"/>
      <c r="UP209" s="1"/>
      <c r="UQ209" s="1"/>
      <c r="UR209" s="1"/>
      <c r="US209" s="1"/>
      <c r="UT209" s="1"/>
      <c r="UU209" s="1"/>
      <c r="UV209" s="1"/>
      <c r="UW209" s="1"/>
      <c r="UX209" s="1"/>
      <c r="UY209" s="1"/>
      <c r="UZ209" s="1"/>
      <c r="VA209" s="1"/>
      <c r="VB209" s="1"/>
      <c r="VC209" s="1"/>
      <c r="VD209" s="1"/>
      <c r="VE209" s="1"/>
      <c r="VF209" s="1"/>
      <c r="VG209" s="1"/>
      <c r="VH209" s="1"/>
      <c r="VI209" s="1"/>
      <c r="VJ209" s="1"/>
      <c r="VK209" s="1"/>
      <c r="VL209" s="1"/>
      <c r="VM209" s="1"/>
      <c r="VN209" s="1"/>
      <c r="VO209" s="1"/>
      <c r="VP209" s="1"/>
      <c r="VQ209" s="1"/>
      <c r="VR209" s="1"/>
      <c r="VS209" s="1"/>
      <c r="VT209" s="1"/>
      <c r="VU209" s="1"/>
      <c r="VV209" s="1"/>
      <c r="VW209" s="1"/>
      <c r="VX209" s="1"/>
      <c r="VY209" s="1"/>
      <c r="VZ209" s="1"/>
      <c r="WA209" s="1"/>
      <c r="WB209" s="1"/>
      <c r="WC209" s="1"/>
      <c r="WD209" s="1"/>
      <c r="WE209" s="1"/>
      <c r="WF209" s="1"/>
      <c r="WG209" s="1"/>
      <c r="WH209" s="1"/>
      <c r="WI209" s="1"/>
      <c r="WJ209" s="1"/>
      <c r="WK209" s="1"/>
      <c r="WL209" s="1"/>
      <c r="WM209" s="1"/>
      <c r="WN209" s="1"/>
      <c r="WO209" s="1"/>
      <c r="WP209" s="1"/>
      <c r="WQ209" s="1"/>
      <c r="WR209" s="1"/>
      <c r="WS209" s="1"/>
      <c r="WT209" s="1"/>
      <c r="WU209" s="1"/>
      <c r="WV209" s="1"/>
      <c r="WW209" s="1"/>
      <c r="WX209" s="1"/>
      <c r="WY209" s="1"/>
      <c r="WZ209" s="1"/>
      <c r="XA209" s="1"/>
      <c r="XB209" s="1"/>
      <c r="XC209" s="1"/>
      <c r="XD209" s="1"/>
      <c r="XE209" s="1"/>
      <c r="XF209" s="1"/>
      <c r="XG209" s="1"/>
      <c r="XH209" s="1"/>
      <c r="XI209" s="1"/>
      <c r="XJ209" s="1"/>
      <c r="XK209" s="1"/>
      <c r="XL209" s="1"/>
      <c r="XM209" s="1"/>
      <c r="XN209" s="1"/>
      <c r="XO209" s="1"/>
      <c r="XP209" s="1"/>
      <c r="XQ209" s="1"/>
      <c r="XR209" s="1"/>
      <c r="XS209" s="1"/>
      <c r="XT209" s="1"/>
      <c r="XU209" s="1"/>
      <c r="XV209" s="1"/>
      <c r="XW209" s="1"/>
      <c r="XX209" s="1"/>
      <c r="XY209" s="1"/>
      <c r="XZ209" s="1"/>
      <c r="YA209" s="1"/>
      <c r="YB209" s="1"/>
      <c r="YC209" s="1"/>
      <c r="YD209" s="1"/>
      <c r="YE209" s="1"/>
      <c r="YF209" s="1"/>
      <c r="YG209" s="1"/>
      <c r="YH209" s="1"/>
      <c r="YI209" s="1"/>
      <c r="YJ209" s="1"/>
      <c r="YK209" s="1"/>
      <c r="YL209" s="1"/>
      <c r="YM209" s="1"/>
      <c r="YN209" s="1"/>
      <c r="YO209" s="1"/>
      <c r="YP209" s="1"/>
      <c r="YQ209" s="1"/>
      <c r="YR209" s="1"/>
      <c r="YS209" s="1"/>
      <c r="YT209" s="1"/>
      <c r="YU209" s="1"/>
      <c r="YV209" s="1"/>
      <c r="YW209" s="1"/>
      <c r="YX209" s="1"/>
      <c r="YY209" s="1"/>
      <c r="YZ209" s="1"/>
      <c r="ZA209" s="1"/>
      <c r="ZB209" s="1"/>
      <c r="ZC209" s="1"/>
      <c r="ZD209" s="1"/>
      <c r="ZE209" s="1"/>
      <c r="ZF209" s="1"/>
      <c r="ZG209" s="1"/>
      <c r="ZH209" s="1"/>
      <c r="ZI209" s="1"/>
      <c r="ZJ209" s="1"/>
      <c r="ZK209" s="1"/>
      <c r="ZL209" s="1"/>
      <c r="ZM209" s="1"/>
      <c r="ZN209" s="1"/>
      <c r="ZO209" s="1"/>
      <c r="ZP209" s="1"/>
      <c r="ZQ209" s="1"/>
      <c r="ZR209" s="1"/>
      <c r="ZS209" s="1"/>
      <c r="ZT209" s="1"/>
      <c r="ZU209" s="1"/>
      <c r="ZV209" s="1"/>
      <c r="ZW209" s="1"/>
      <c r="ZX209" s="1"/>
      <c r="ZY209" s="1"/>
      <c r="ZZ209" s="1"/>
      <c r="AAA209" s="1"/>
      <c r="AAB209" s="1"/>
      <c r="AAC209" s="1"/>
      <c r="AAD209" s="1"/>
      <c r="AAE209" s="1"/>
      <c r="AAF209" s="1"/>
      <c r="AAG209" s="1"/>
      <c r="AAH209" s="1"/>
      <c r="AAI209" s="1"/>
      <c r="AAJ209" s="1"/>
      <c r="AAK209" s="1"/>
      <c r="AAL209" s="1"/>
      <c r="AAM209" s="1"/>
      <c r="AAN209" s="1"/>
      <c r="AAO209" s="1"/>
      <c r="AAP209" s="1"/>
      <c r="AAQ209" s="1"/>
      <c r="AAR209" s="1"/>
      <c r="AAS209" s="1"/>
      <c r="AAT209" s="1"/>
      <c r="AAU209" s="1"/>
      <c r="AAV209" s="1"/>
      <c r="AAW209" s="1"/>
      <c r="AAX209" s="1"/>
      <c r="AAY209" s="1"/>
      <c r="AAZ209" s="1"/>
      <c r="ABA209" s="1"/>
      <c r="ABB209" s="1"/>
      <c r="ABC209" s="1"/>
      <c r="ABD209" s="1"/>
      <c r="ABE209" s="1"/>
      <c r="ABF209" s="1"/>
      <c r="ABG209" s="1"/>
      <c r="ABH209" s="1"/>
      <c r="ABI209" s="1"/>
      <c r="ABJ209" s="1"/>
      <c r="ABK209" s="1"/>
      <c r="ABL209" s="1"/>
      <c r="ABM209" s="1"/>
      <c r="ABN209" s="1"/>
      <c r="ABO209" s="1"/>
      <c r="ABP209" s="1"/>
      <c r="ABQ209" s="1"/>
      <c r="ABR209" s="1"/>
      <c r="ABS209" s="1"/>
      <c r="ABT209" s="1"/>
      <c r="ABU209" s="1"/>
      <c r="ABV209" s="1"/>
      <c r="ABW209" s="1"/>
      <c r="ABX209" s="1"/>
      <c r="ABY209" s="1"/>
      <c r="ABZ209" s="1"/>
      <c r="ACA209" s="1"/>
      <c r="ACB209" s="1"/>
      <c r="ACC209" s="1"/>
      <c r="ACD209" s="1"/>
      <c r="ACE209" s="1"/>
      <c r="ACF209" s="1"/>
      <c r="ACG209" s="1"/>
      <c r="ACH209" s="1"/>
      <c r="ACI209" s="1"/>
      <c r="ACJ209" s="1"/>
      <c r="ACK209" s="1"/>
      <c r="ACL209" s="1"/>
      <c r="ACM209" s="1"/>
      <c r="ACN209" s="1"/>
      <c r="ACO209" s="1"/>
      <c r="ACP209" s="1"/>
      <c r="ACQ209" s="1"/>
      <c r="ACR209" s="1"/>
      <c r="ACS209" s="1"/>
      <c r="ACT209" s="1"/>
      <c r="ACU209" s="1"/>
      <c r="ACV209" s="1"/>
      <c r="ACW209" s="1"/>
      <c r="ACX209" s="1"/>
      <c r="ACY209" s="1"/>
      <c r="ACZ209" s="1"/>
      <c r="ADA209" s="1"/>
      <c r="ADB209" s="1"/>
      <c r="ADC209" s="1"/>
      <c r="ADD209" s="1"/>
      <c r="ADE209" s="1"/>
      <c r="ADF209" s="1"/>
      <c r="ADG209" s="1"/>
      <c r="ADH209" s="1"/>
      <c r="ADI209" s="1"/>
      <c r="ADJ209" s="1"/>
      <c r="ADK209" s="1"/>
      <c r="ADL209" s="1"/>
      <c r="ADM209" s="1"/>
      <c r="ADN209" s="1"/>
      <c r="ADO209" s="1"/>
      <c r="ADP209" s="1"/>
      <c r="ADQ209" s="1"/>
      <c r="ADR209" s="1"/>
      <c r="ADS209" s="1"/>
      <c r="ADT209" s="1"/>
      <c r="ADU209" s="1"/>
      <c r="ADV209" s="1"/>
      <c r="ADW209" s="1"/>
      <c r="ADX209" s="1"/>
      <c r="ADY209" s="1"/>
      <c r="ADZ209" s="1"/>
      <c r="AEA209" s="1"/>
      <c r="AEB209" s="1"/>
      <c r="AEC209" s="1"/>
      <c r="AED209" s="1"/>
      <c r="AEE209" s="1"/>
      <c r="AEF209" s="1"/>
      <c r="AEG209" s="1"/>
      <c r="AEH209" s="1"/>
      <c r="AEI209" s="1"/>
      <c r="AEJ209" s="1"/>
      <c r="AEK209" s="1"/>
    </row>
    <row r="210" spans="1:817" s="15" customFormat="1" ht="26.1" customHeight="1" x14ac:dyDescent="0.25">
      <c r="A210" s="624"/>
      <c r="B210" s="296">
        <v>3</v>
      </c>
      <c r="C210" s="595">
        <f t="shared" si="72"/>
        <v>0</v>
      </c>
      <c r="D210" s="19">
        <v>1</v>
      </c>
      <c r="E210" s="253" t="s">
        <v>377</v>
      </c>
      <c r="F210" s="254" t="s">
        <v>54</v>
      </c>
      <c r="G210" s="19"/>
      <c r="H210" s="19"/>
      <c r="I210" s="19"/>
      <c r="J210" s="255"/>
      <c r="K210" s="19">
        <v>1</v>
      </c>
      <c r="L210" s="19" t="s">
        <v>27</v>
      </c>
      <c r="M210" s="19" t="s">
        <v>109</v>
      </c>
      <c r="N210" s="19">
        <v>176</v>
      </c>
      <c r="O210" s="19">
        <v>1981</v>
      </c>
      <c r="P210" s="290">
        <v>1981</v>
      </c>
      <c r="Q210" s="255"/>
      <c r="R210" s="258"/>
      <c r="S210" s="259"/>
      <c r="T210" s="228" t="s">
        <v>233</v>
      </c>
      <c r="U210" s="260"/>
      <c r="V210" s="33"/>
      <c r="W210" s="378"/>
      <c r="X210" s="249" t="str">
        <f t="shared" si="71"/>
        <v>Cu</v>
      </c>
      <c r="Y210" s="293"/>
      <c r="Z210" s="293"/>
      <c r="AA210" s="293"/>
      <c r="AB210" s="293"/>
      <c r="AC210" s="293"/>
      <c r="AD210" s="293"/>
      <c r="AE210" s="293"/>
      <c r="AF210" s="17"/>
      <c r="AG210" s="180"/>
      <c r="AH210" s="252">
        <f t="shared" si="65"/>
        <v>0</v>
      </c>
      <c r="AI210" s="252">
        <f t="shared" si="69"/>
        <v>0</v>
      </c>
      <c r="AJ210" s="252">
        <f t="shared" si="70"/>
        <v>0</v>
      </c>
      <c r="AK210" s="252">
        <f t="shared" si="63"/>
        <v>0</v>
      </c>
      <c r="AL210" s="262"/>
      <c r="AM210" s="251">
        <f t="shared" si="66"/>
        <v>0</v>
      </c>
      <c r="AN210" s="251">
        <f t="shared" si="67"/>
        <v>0</v>
      </c>
      <c r="AO210" s="251">
        <f t="shared" si="68"/>
        <v>0</v>
      </c>
      <c r="AP210" s="147"/>
      <c r="AQ210" s="147"/>
      <c r="AR210" s="147"/>
      <c r="AS210" s="147"/>
      <c r="AT210" s="147"/>
      <c r="AU210" s="147"/>
      <c r="AV210" s="147"/>
      <c r="AW210" s="147"/>
      <c r="AX210" s="147"/>
      <c r="AY210" s="147"/>
      <c r="AZ210" s="1"/>
      <c r="BD210" s="1"/>
      <c r="BE210" s="4"/>
      <c r="BF210" s="4"/>
      <c r="BG210" s="4"/>
      <c r="BH210" s="1"/>
      <c r="BI210" s="1"/>
      <c r="BJ210" s="4"/>
      <c r="BK210" s="4"/>
      <c r="BL210" s="4"/>
      <c r="BM210" s="4"/>
      <c r="BN210" s="4"/>
      <c r="BO210" s="4"/>
      <c r="BP210" s="4"/>
      <c r="BQ210" s="4"/>
      <c r="BR210" s="4"/>
      <c r="BS210" s="4"/>
      <c r="BT210" s="4"/>
      <c r="BU210" s="147"/>
      <c r="BV210" s="4"/>
      <c r="BW210" s="147"/>
      <c r="BX210" s="4"/>
      <c r="BY210" s="147"/>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c r="LE210" s="1"/>
      <c r="LF210" s="1"/>
      <c r="LG210" s="1"/>
      <c r="LH210" s="1"/>
      <c r="LI210" s="1"/>
      <c r="LJ210" s="1"/>
      <c r="LK210" s="1"/>
      <c r="LL210" s="1"/>
      <c r="LM210" s="1"/>
      <c r="LN210" s="1"/>
      <c r="LO210" s="1"/>
      <c r="LP210" s="1"/>
      <c r="LQ210" s="1"/>
      <c r="LR210" s="1"/>
      <c r="LS210" s="1"/>
      <c r="LT210" s="1"/>
      <c r="LU210" s="1"/>
      <c r="LV210" s="1"/>
      <c r="LW210" s="1"/>
      <c r="LX210" s="1"/>
      <c r="LY210" s="1"/>
      <c r="LZ210" s="1"/>
      <c r="MA210" s="1"/>
      <c r="MB210" s="1"/>
      <c r="MC210" s="1"/>
      <c r="MD210" s="1"/>
      <c r="ME210" s="1"/>
      <c r="MF210" s="1"/>
      <c r="MG210" s="1"/>
      <c r="MH210" s="1"/>
      <c r="MI210" s="1"/>
      <c r="MJ210" s="1"/>
      <c r="MK210" s="1"/>
      <c r="ML210" s="1"/>
      <c r="MM210" s="1"/>
      <c r="MN210" s="1"/>
      <c r="MO210" s="1"/>
      <c r="MP210" s="1"/>
      <c r="MQ210" s="1"/>
      <c r="MR210" s="1"/>
      <c r="MS210" s="1"/>
      <c r="MT210" s="1"/>
      <c r="MU210" s="1"/>
      <c r="MV210" s="1"/>
      <c r="MW210" s="1"/>
      <c r="MX210" s="1"/>
      <c r="MY210" s="1"/>
      <c r="MZ210" s="1"/>
      <c r="NA210" s="1"/>
      <c r="NB210" s="1"/>
      <c r="NC210" s="1"/>
      <c r="ND210" s="1"/>
      <c r="NE210" s="1"/>
      <c r="NF210" s="1"/>
      <c r="NG210" s="1"/>
      <c r="NH210" s="1"/>
      <c r="NI210" s="1"/>
      <c r="NJ210" s="1"/>
      <c r="NK210" s="1"/>
      <c r="NL210" s="1"/>
      <c r="NM210" s="1"/>
      <c r="NN210" s="1"/>
      <c r="NO210" s="1"/>
      <c r="NP210" s="1"/>
      <c r="NQ210" s="1"/>
      <c r="NR210" s="1"/>
      <c r="NS210" s="1"/>
      <c r="NT210" s="1"/>
      <c r="NU210" s="1"/>
      <c r="NV210" s="1"/>
      <c r="NW210" s="1"/>
      <c r="NX210" s="1"/>
      <c r="NY210" s="1"/>
      <c r="NZ210" s="1"/>
      <c r="OA210" s="1"/>
      <c r="OB210" s="1"/>
      <c r="OC210" s="1"/>
      <c r="OD210" s="1"/>
      <c r="OE210" s="1"/>
      <c r="OF210" s="1"/>
      <c r="OG210" s="1"/>
      <c r="OH210" s="1"/>
      <c r="OI210" s="1"/>
      <c r="OJ210" s="1"/>
      <c r="OK210" s="1"/>
      <c r="OL210" s="1"/>
      <c r="OM210" s="1"/>
      <c r="ON210" s="1"/>
      <c r="OO210" s="1"/>
      <c r="OP210" s="1"/>
      <c r="OQ210" s="1"/>
      <c r="OR210" s="1"/>
      <c r="OS210" s="1"/>
      <c r="OT210" s="1"/>
      <c r="OU210" s="1"/>
      <c r="OV210" s="1"/>
      <c r="OW210" s="1"/>
      <c r="OX210" s="1"/>
      <c r="OY210" s="1"/>
      <c r="OZ210" s="1"/>
      <c r="PA210" s="1"/>
      <c r="PB210" s="1"/>
      <c r="PC210" s="1"/>
      <c r="PD210" s="1"/>
      <c r="PE210" s="1"/>
      <c r="PF210" s="1"/>
      <c r="PG210" s="1"/>
      <c r="PH210" s="1"/>
      <c r="PI210" s="1"/>
      <c r="PJ210" s="1"/>
      <c r="PK210" s="1"/>
      <c r="PL210" s="1"/>
      <c r="PM210" s="1"/>
      <c r="PN210" s="1"/>
      <c r="PO210" s="1"/>
      <c r="PP210" s="1"/>
      <c r="PQ210" s="1"/>
      <c r="PR210" s="1"/>
      <c r="PS210" s="1"/>
      <c r="PT210" s="1"/>
      <c r="PU210" s="1"/>
      <c r="PV210" s="1"/>
      <c r="PW210" s="1"/>
      <c r="PX210" s="1"/>
      <c r="PY210" s="1"/>
      <c r="PZ210" s="1"/>
      <c r="QA210" s="1"/>
      <c r="QB210" s="1"/>
      <c r="QC210" s="1"/>
      <c r="QD210" s="1"/>
      <c r="QE210" s="1"/>
      <c r="QF210" s="1"/>
      <c r="QG210" s="1"/>
      <c r="QH210" s="1"/>
      <c r="QI210" s="1"/>
      <c r="QJ210" s="1"/>
      <c r="QK210" s="1"/>
      <c r="QL210" s="1"/>
      <c r="QM210" s="1"/>
      <c r="QN210" s="1"/>
      <c r="QO210" s="1"/>
      <c r="QP210" s="1"/>
      <c r="QQ210" s="1"/>
      <c r="QR210" s="1"/>
      <c r="QS210" s="1"/>
      <c r="QT210" s="1"/>
      <c r="QU210" s="1"/>
      <c r="QV210" s="1"/>
      <c r="QW210" s="1"/>
      <c r="QX210" s="1"/>
      <c r="QY210" s="1"/>
      <c r="QZ210" s="1"/>
      <c r="RA210" s="1"/>
      <c r="RB210" s="1"/>
      <c r="RC210" s="1"/>
      <c r="RD210" s="1"/>
      <c r="RE210" s="1"/>
      <c r="RF210" s="1"/>
      <c r="RG210" s="1"/>
      <c r="RH210" s="1"/>
      <c r="RI210" s="1"/>
      <c r="RJ210" s="1"/>
      <c r="RK210" s="1"/>
      <c r="RL210" s="1"/>
      <c r="RM210" s="1"/>
      <c r="RN210" s="1"/>
      <c r="RO210" s="1"/>
      <c r="RP210" s="1"/>
      <c r="RQ210" s="1"/>
      <c r="RR210" s="1"/>
      <c r="RS210" s="1"/>
      <c r="RT210" s="1"/>
      <c r="RU210" s="1"/>
      <c r="RV210" s="1"/>
      <c r="RW210" s="1"/>
      <c r="RX210" s="1"/>
      <c r="RY210" s="1"/>
      <c r="RZ210" s="1"/>
      <c r="SA210" s="1"/>
      <c r="SB210" s="1"/>
      <c r="SC210" s="1"/>
      <c r="SD210" s="1"/>
      <c r="SE210" s="1"/>
      <c r="SF210" s="1"/>
      <c r="SG210" s="1"/>
      <c r="SH210" s="1"/>
      <c r="SI210" s="1"/>
      <c r="SJ210" s="1"/>
      <c r="SK210" s="1"/>
      <c r="SL210" s="1"/>
      <c r="SM210" s="1"/>
      <c r="SN210" s="1"/>
      <c r="SO210" s="1"/>
      <c r="SP210" s="1"/>
      <c r="SQ210" s="1"/>
      <c r="SR210" s="1"/>
      <c r="SS210" s="1"/>
      <c r="ST210" s="1"/>
      <c r="SU210" s="1"/>
      <c r="SV210" s="1"/>
      <c r="SW210" s="1"/>
      <c r="SX210" s="1"/>
      <c r="SY210" s="1"/>
      <c r="SZ210" s="1"/>
      <c r="TA210" s="1"/>
      <c r="TB210" s="1"/>
      <c r="TC210" s="1"/>
      <c r="TD210" s="1"/>
      <c r="TE210" s="1"/>
      <c r="TF210" s="1"/>
      <c r="TG210" s="1"/>
      <c r="TH210" s="1"/>
      <c r="TI210" s="1"/>
      <c r="TJ210" s="1"/>
      <c r="TK210" s="1"/>
      <c r="TL210" s="1"/>
      <c r="TM210" s="1"/>
      <c r="TN210" s="1"/>
      <c r="TO210" s="1"/>
      <c r="TP210" s="1"/>
      <c r="TQ210" s="1"/>
      <c r="TR210" s="1"/>
      <c r="TS210" s="1"/>
      <c r="TT210" s="1"/>
      <c r="TU210" s="1"/>
      <c r="TV210" s="1"/>
      <c r="TW210" s="1"/>
      <c r="TX210" s="1"/>
      <c r="TY210" s="1"/>
      <c r="TZ210" s="1"/>
      <c r="UA210" s="1"/>
      <c r="UB210" s="1"/>
      <c r="UC210" s="1"/>
      <c r="UD210" s="1"/>
      <c r="UE210" s="1"/>
      <c r="UF210" s="1"/>
      <c r="UG210" s="1"/>
      <c r="UH210" s="1"/>
      <c r="UI210" s="1"/>
      <c r="UJ210" s="1"/>
      <c r="UK210" s="1"/>
      <c r="UL210" s="1"/>
      <c r="UM210" s="1"/>
      <c r="UN210" s="1"/>
      <c r="UO210" s="1"/>
      <c r="UP210" s="1"/>
      <c r="UQ210" s="1"/>
      <c r="UR210" s="1"/>
      <c r="US210" s="1"/>
      <c r="UT210" s="1"/>
      <c r="UU210" s="1"/>
      <c r="UV210" s="1"/>
      <c r="UW210" s="1"/>
      <c r="UX210" s="1"/>
      <c r="UY210" s="1"/>
      <c r="UZ210" s="1"/>
      <c r="VA210" s="1"/>
      <c r="VB210" s="1"/>
      <c r="VC210" s="1"/>
      <c r="VD210" s="1"/>
      <c r="VE210" s="1"/>
      <c r="VF210" s="1"/>
      <c r="VG210" s="1"/>
      <c r="VH210" s="1"/>
      <c r="VI210" s="1"/>
      <c r="VJ210" s="1"/>
      <c r="VK210" s="1"/>
      <c r="VL210" s="1"/>
      <c r="VM210" s="1"/>
      <c r="VN210" s="1"/>
      <c r="VO210" s="1"/>
      <c r="VP210" s="1"/>
      <c r="VQ210" s="1"/>
      <c r="VR210" s="1"/>
      <c r="VS210" s="1"/>
      <c r="VT210" s="1"/>
      <c r="VU210" s="1"/>
      <c r="VV210" s="1"/>
      <c r="VW210" s="1"/>
      <c r="VX210" s="1"/>
      <c r="VY210" s="1"/>
      <c r="VZ210" s="1"/>
      <c r="WA210" s="1"/>
      <c r="WB210" s="1"/>
      <c r="WC210" s="1"/>
      <c r="WD210" s="1"/>
      <c r="WE210" s="1"/>
      <c r="WF210" s="1"/>
      <c r="WG210" s="1"/>
      <c r="WH210" s="1"/>
      <c r="WI210" s="1"/>
      <c r="WJ210" s="1"/>
      <c r="WK210" s="1"/>
      <c r="WL210" s="1"/>
      <c r="WM210" s="1"/>
      <c r="WN210" s="1"/>
      <c r="WO210" s="1"/>
      <c r="WP210" s="1"/>
      <c r="WQ210" s="1"/>
      <c r="WR210" s="1"/>
      <c r="WS210" s="1"/>
      <c r="WT210" s="1"/>
      <c r="WU210" s="1"/>
      <c r="WV210" s="1"/>
      <c r="WW210" s="1"/>
      <c r="WX210" s="1"/>
      <c r="WY210" s="1"/>
      <c r="WZ210" s="1"/>
      <c r="XA210" s="1"/>
      <c r="XB210" s="1"/>
      <c r="XC210" s="1"/>
      <c r="XD210" s="1"/>
      <c r="XE210" s="1"/>
      <c r="XF210" s="1"/>
      <c r="XG210" s="1"/>
      <c r="XH210" s="1"/>
      <c r="XI210" s="1"/>
      <c r="XJ210" s="1"/>
      <c r="XK210" s="1"/>
      <c r="XL210" s="1"/>
      <c r="XM210" s="1"/>
      <c r="XN210" s="1"/>
      <c r="XO210" s="1"/>
      <c r="XP210" s="1"/>
      <c r="XQ210" s="1"/>
      <c r="XR210" s="1"/>
      <c r="XS210" s="1"/>
      <c r="XT210" s="1"/>
      <c r="XU210" s="1"/>
      <c r="XV210" s="1"/>
      <c r="XW210" s="1"/>
      <c r="XX210" s="1"/>
      <c r="XY210" s="1"/>
      <c r="XZ210" s="1"/>
      <c r="YA210" s="1"/>
      <c r="YB210" s="1"/>
      <c r="YC210" s="1"/>
      <c r="YD210" s="1"/>
      <c r="YE210" s="1"/>
      <c r="YF210" s="1"/>
      <c r="YG210" s="1"/>
      <c r="YH210" s="1"/>
      <c r="YI210" s="1"/>
      <c r="YJ210" s="1"/>
      <c r="YK210" s="1"/>
      <c r="YL210" s="1"/>
      <c r="YM210" s="1"/>
      <c r="YN210" s="1"/>
      <c r="YO210" s="1"/>
      <c r="YP210" s="1"/>
      <c r="YQ210" s="1"/>
      <c r="YR210" s="1"/>
      <c r="YS210" s="1"/>
      <c r="YT210" s="1"/>
      <c r="YU210" s="1"/>
      <c r="YV210" s="1"/>
      <c r="YW210" s="1"/>
      <c r="YX210" s="1"/>
      <c r="YY210" s="1"/>
      <c r="YZ210" s="1"/>
      <c r="ZA210" s="1"/>
      <c r="ZB210" s="1"/>
      <c r="ZC210" s="1"/>
      <c r="ZD210" s="1"/>
      <c r="ZE210" s="1"/>
      <c r="ZF210" s="1"/>
      <c r="ZG210" s="1"/>
      <c r="ZH210" s="1"/>
      <c r="ZI210" s="1"/>
      <c r="ZJ210" s="1"/>
      <c r="ZK210" s="1"/>
      <c r="ZL210" s="1"/>
      <c r="ZM210" s="1"/>
      <c r="ZN210" s="1"/>
      <c r="ZO210" s="1"/>
      <c r="ZP210" s="1"/>
      <c r="ZQ210" s="1"/>
      <c r="ZR210" s="1"/>
      <c r="ZS210" s="1"/>
      <c r="ZT210" s="1"/>
      <c r="ZU210" s="1"/>
      <c r="ZV210" s="1"/>
      <c r="ZW210" s="1"/>
      <c r="ZX210" s="1"/>
      <c r="ZY210" s="1"/>
      <c r="ZZ210" s="1"/>
      <c r="AAA210" s="1"/>
      <c r="AAB210" s="1"/>
      <c r="AAC210" s="1"/>
      <c r="AAD210" s="1"/>
      <c r="AAE210" s="1"/>
      <c r="AAF210" s="1"/>
      <c r="AAG210" s="1"/>
      <c r="AAH210" s="1"/>
      <c r="AAI210" s="1"/>
      <c r="AAJ210" s="1"/>
      <c r="AAK210" s="1"/>
      <c r="AAL210" s="1"/>
      <c r="AAM210" s="1"/>
      <c r="AAN210" s="1"/>
      <c r="AAO210" s="1"/>
      <c r="AAP210" s="1"/>
      <c r="AAQ210" s="1"/>
      <c r="AAR210" s="1"/>
      <c r="AAS210" s="1"/>
      <c r="AAT210" s="1"/>
      <c r="AAU210" s="1"/>
      <c r="AAV210" s="1"/>
      <c r="AAW210" s="1"/>
      <c r="AAX210" s="1"/>
      <c r="AAY210" s="1"/>
      <c r="AAZ210" s="1"/>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c r="ADB210" s="1"/>
      <c r="ADC210" s="1"/>
      <c r="ADD210" s="1"/>
      <c r="ADE210" s="1"/>
      <c r="ADF210" s="1"/>
      <c r="ADG210" s="1"/>
      <c r="ADH210" s="1"/>
      <c r="ADI210" s="1"/>
      <c r="ADJ210" s="1"/>
      <c r="ADK210" s="1"/>
      <c r="ADL210" s="1"/>
      <c r="ADM210" s="1"/>
      <c r="ADN210" s="1"/>
      <c r="ADO210" s="1"/>
      <c r="ADP210" s="1"/>
      <c r="ADQ210" s="1"/>
      <c r="ADR210" s="1"/>
      <c r="ADS210" s="1"/>
      <c r="ADT210" s="1"/>
      <c r="ADU210" s="1"/>
      <c r="ADV210" s="1"/>
      <c r="ADW210" s="1"/>
      <c r="ADX210" s="1"/>
      <c r="ADY210" s="1"/>
      <c r="ADZ210" s="1"/>
      <c r="AEA210" s="1"/>
      <c r="AEB210" s="1"/>
      <c r="AEC210" s="1"/>
      <c r="AED210" s="1"/>
      <c r="AEE210" s="1"/>
      <c r="AEF210" s="1"/>
      <c r="AEG210" s="1"/>
      <c r="AEH210" s="1"/>
      <c r="AEI210" s="1"/>
      <c r="AEJ210" s="1"/>
      <c r="AEK210" s="1"/>
    </row>
    <row r="211" spans="1:817" s="15" customFormat="1" ht="26.1" customHeight="1" x14ac:dyDescent="0.25">
      <c r="A211" s="624"/>
      <c r="B211" s="296">
        <v>3</v>
      </c>
      <c r="C211" s="595">
        <f t="shared" si="72"/>
        <v>0</v>
      </c>
      <c r="D211" s="19">
        <v>1</v>
      </c>
      <c r="E211" s="253" t="s">
        <v>378</v>
      </c>
      <c r="F211" s="254" t="s">
        <v>54</v>
      </c>
      <c r="G211" s="19"/>
      <c r="H211" s="19"/>
      <c r="I211" s="19"/>
      <c r="J211" s="255"/>
      <c r="K211" s="19">
        <v>1</v>
      </c>
      <c r="L211" s="19" t="s">
        <v>27</v>
      </c>
      <c r="M211" s="19" t="s">
        <v>109</v>
      </c>
      <c r="N211" s="19">
        <v>177</v>
      </c>
      <c r="O211" s="19">
        <v>1981</v>
      </c>
      <c r="P211" s="290">
        <v>1981</v>
      </c>
      <c r="Q211" s="255"/>
      <c r="R211" s="258"/>
      <c r="S211" s="259"/>
      <c r="T211" s="228" t="s">
        <v>233</v>
      </c>
      <c r="U211" s="260"/>
      <c r="V211" s="33"/>
      <c r="W211" s="378"/>
      <c r="X211" s="249"/>
      <c r="Y211" s="293"/>
      <c r="Z211" s="293"/>
      <c r="AA211" s="293"/>
      <c r="AB211" s="293"/>
      <c r="AC211" s="293"/>
      <c r="AD211" s="293"/>
      <c r="AE211" s="293"/>
      <c r="AF211" s="17"/>
      <c r="AG211" s="180"/>
      <c r="AH211" s="252"/>
      <c r="AI211" s="252"/>
      <c r="AJ211" s="252"/>
      <c r="AK211" s="252"/>
      <c r="AL211" s="262"/>
      <c r="AM211" s="251"/>
      <c r="AN211" s="251"/>
      <c r="AO211" s="251"/>
      <c r="AP211" s="147"/>
      <c r="AQ211" s="147"/>
      <c r="AR211" s="147"/>
      <c r="AS211" s="147"/>
      <c r="AT211" s="147"/>
      <c r="AU211" s="147"/>
      <c r="AV211" s="147"/>
      <c r="AW211" s="147"/>
      <c r="AX211" s="147"/>
      <c r="AY211" s="147"/>
      <c r="AZ211" s="1"/>
      <c r="BD211" s="1"/>
      <c r="BE211" s="4"/>
      <c r="BF211" s="4"/>
      <c r="BG211" s="4"/>
      <c r="BH211" s="1"/>
      <c r="BI211" s="1"/>
      <c r="BJ211" s="4"/>
      <c r="BK211" s="4"/>
      <c r="BL211" s="4"/>
      <c r="BM211" s="4"/>
      <c r="BN211" s="4"/>
      <c r="BO211" s="4"/>
      <c r="BP211" s="4"/>
      <c r="BQ211" s="4"/>
      <c r="BR211" s="4"/>
      <c r="BS211" s="4"/>
      <c r="BT211" s="4"/>
      <c r="BU211" s="147"/>
      <c r="BV211" s="4"/>
      <c r="BW211" s="147"/>
      <c r="BX211" s="4"/>
      <c r="BY211" s="147"/>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c r="JL211" s="1"/>
      <c r="JM211" s="1"/>
      <c r="JN211" s="1"/>
      <c r="JO211" s="1"/>
      <c r="JP211" s="1"/>
      <c r="JQ211" s="1"/>
      <c r="JR211" s="1"/>
      <c r="JS211" s="1"/>
      <c r="JT211" s="1"/>
      <c r="JU211" s="1"/>
      <c r="JV211" s="1"/>
      <c r="JW211" s="1"/>
      <c r="JX211" s="1"/>
      <c r="JY211" s="1"/>
      <c r="JZ211" s="1"/>
      <c r="KA211" s="1"/>
      <c r="KB211" s="1"/>
      <c r="KC211" s="1"/>
      <c r="KD211" s="1"/>
      <c r="KE211" s="1"/>
      <c r="KF211" s="1"/>
      <c r="KG211" s="1"/>
      <c r="KH211" s="1"/>
      <c r="KI211" s="1"/>
      <c r="KJ211" s="1"/>
      <c r="KK211" s="1"/>
      <c r="KL211" s="1"/>
      <c r="KM211" s="1"/>
      <c r="KN211" s="1"/>
      <c r="KO211" s="1"/>
      <c r="KP211" s="1"/>
      <c r="KQ211" s="1"/>
      <c r="KR211" s="1"/>
      <c r="KS211" s="1"/>
      <c r="KT211" s="1"/>
      <c r="KU211" s="1"/>
      <c r="KV211" s="1"/>
      <c r="KW211" s="1"/>
      <c r="KX211" s="1"/>
      <c r="KY211" s="1"/>
      <c r="KZ211" s="1"/>
      <c r="LA211" s="1"/>
      <c r="LB211" s="1"/>
      <c r="LC211" s="1"/>
      <c r="LD211" s="1"/>
      <c r="LE211" s="1"/>
      <c r="LF211" s="1"/>
      <c r="LG211" s="1"/>
      <c r="LH211" s="1"/>
      <c r="LI211" s="1"/>
      <c r="LJ211" s="1"/>
      <c r="LK211" s="1"/>
      <c r="LL211" s="1"/>
      <c r="LM211" s="1"/>
      <c r="LN211" s="1"/>
      <c r="LO211" s="1"/>
      <c r="LP211" s="1"/>
      <c r="LQ211" s="1"/>
      <c r="LR211" s="1"/>
      <c r="LS211" s="1"/>
      <c r="LT211" s="1"/>
      <c r="LU211" s="1"/>
      <c r="LV211" s="1"/>
      <c r="LW211" s="1"/>
      <c r="LX211" s="1"/>
      <c r="LY211" s="1"/>
      <c r="LZ211" s="1"/>
      <c r="MA211" s="1"/>
      <c r="MB211" s="1"/>
      <c r="MC211" s="1"/>
      <c r="MD211" s="1"/>
      <c r="ME211" s="1"/>
      <c r="MF211" s="1"/>
      <c r="MG211" s="1"/>
      <c r="MH211" s="1"/>
      <c r="MI211" s="1"/>
      <c r="MJ211" s="1"/>
      <c r="MK211" s="1"/>
      <c r="ML211" s="1"/>
      <c r="MM211" s="1"/>
      <c r="MN211" s="1"/>
      <c r="MO211" s="1"/>
      <c r="MP211" s="1"/>
      <c r="MQ211" s="1"/>
      <c r="MR211" s="1"/>
      <c r="MS211" s="1"/>
      <c r="MT211" s="1"/>
      <c r="MU211" s="1"/>
      <c r="MV211" s="1"/>
      <c r="MW211" s="1"/>
      <c r="MX211" s="1"/>
      <c r="MY211" s="1"/>
      <c r="MZ211" s="1"/>
      <c r="NA211" s="1"/>
      <c r="NB211" s="1"/>
      <c r="NC211" s="1"/>
      <c r="ND211" s="1"/>
      <c r="NE211" s="1"/>
      <c r="NF211" s="1"/>
      <c r="NG211" s="1"/>
      <c r="NH211" s="1"/>
      <c r="NI211" s="1"/>
      <c r="NJ211" s="1"/>
      <c r="NK211" s="1"/>
      <c r="NL211" s="1"/>
      <c r="NM211" s="1"/>
      <c r="NN211" s="1"/>
      <c r="NO211" s="1"/>
      <c r="NP211" s="1"/>
      <c r="NQ211" s="1"/>
      <c r="NR211" s="1"/>
      <c r="NS211" s="1"/>
      <c r="NT211" s="1"/>
      <c r="NU211" s="1"/>
      <c r="NV211" s="1"/>
      <c r="NW211" s="1"/>
      <c r="NX211" s="1"/>
      <c r="NY211" s="1"/>
      <c r="NZ211" s="1"/>
      <c r="OA211" s="1"/>
      <c r="OB211" s="1"/>
      <c r="OC211" s="1"/>
      <c r="OD211" s="1"/>
      <c r="OE211" s="1"/>
      <c r="OF211" s="1"/>
      <c r="OG211" s="1"/>
      <c r="OH211" s="1"/>
      <c r="OI211" s="1"/>
      <c r="OJ211" s="1"/>
      <c r="OK211" s="1"/>
      <c r="OL211" s="1"/>
      <c r="OM211" s="1"/>
      <c r="ON211" s="1"/>
      <c r="OO211" s="1"/>
      <c r="OP211" s="1"/>
      <c r="OQ211" s="1"/>
      <c r="OR211" s="1"/>
      <c r="OS211" s="1"/>
      <c r="OT211" s="1"/>
      <c r="OU211" s="1"/>
      <c r="OV211" s="1"/>
      <c r="OW211" s="1"/>
      <c r="OX211" s="1"/>
      <c r="OY211" s="1"/>
      <c r="OZ211" s="1"/>
      <c r="PA211" s="1"/>
      <c r="PB211" s="1"/>
      <c r="PC211" s="1"/>
      <c r="PD211" s="1"/>
      <c r="PE211" s="1"/>
      <c r="PF211" s="1"/>
      <c r="PG211" s="1"/>
      <c r="PH211" s="1"/>
      <c r="PI211" s="1"/>
      <c r="PJ211" s="1"/>
      <c r="PK211" s="1"/>
      <c r="PL211" s="1"/>
      <c r="PM211" s="1"/>
      <c r="PN211" s="1"/>
      <c r="PO211" s="1"/>
      <c r="PP211" s="1"/>
      <c r="PQ211" s="1"/>
      <c r="PR211" s="1"/>
      <c r="PS211" s="1"/>
      <c r="PT211" s="1"/>
      <c r="PU211" s="1"/>
      <c r="PV211" s="1"/>
      <c r="PW211" s="1"/>
      <c r="PX211" s="1"/>
      <c r="PY211" s="1"/>
      <c r="PZ211" s="1"/>
      <c r="QA211" s="1"/>
      <c r="QB211" s="1"/>
      <c r="QC211" s="1"/>
      <c r="QD211" s="1"/>
      <c r="QE211" s="1"/>
      <c r="QF211" s="1"/>
      <c r="QG211" s="1"/>
      <c r="QH211" s="1"/>
      <c r="QI211" s="1"/>
      <c r="QJ211" s="1"/>
      <c r="QK211" s="1"/>
      <c r="QL211" s="1"/>
      <c r="QM211" s="1"/>
      <c r="QN211" s="1"/>
      <c r="QO211" s="1"/>
      <c r="QP211" s="1"/>
      <c r="QQ211" s="1"/>
      <c r="QR211" s="1"/>
      <c r="QS211" s="1"/>
      <c r="QT211" s="1"/>
      <c r="QU211" s="1"/>
      <c r="QV211" s="1"/>
      <c r="QW211" s="1"/>
      <c r="QX211" s="1"/>
      <c r="QY211" s="1"/>
      <c r="QZ211" s="1"/>
      <c r="RA211" s="1"/>
      <c r="RB211" s="1"/>
      <c r="RC211" s="1"/>
      <c r="RD211" s="1"/>
      <c r="RE211" s="1"/>
      <c r="RF211" s="1"/>
      <c r="RG211" s="1"/>
      <c r="RH211" s="1"/>
      <c r="RI211" s="1"/>
      <c r="RJ211" s="1"/>
      <c r="RK211" s="1"/>
      <c r="RL211" s="1"/>
      <c r="RM211" s="1"/>
      <c r="RN211" s="1"/>
      <c r="RO211" s="1"/>
      <c r="RP211" s="1"/>
      <c r="RQ211" s="1"/>
      <c r="RR211" s="1"/>
      <c r="RS211" s="1"/>
      <c r="RT211" s="1"/>
      <c r="RU211" s="1"/>
      <c r="RV211" s="1"/>
      <c r="RW211" s="1"/>
      <c r="RX211" s="1"/>
      <c r="RY211" s="1"/>
      <c r="RZ211" s="1"/>
      <c r="SA211" s="1"/>
      <c r="SB211" s="1"/>
      <c r="SC211" s="1"/>
      <c r="SD211" s="1"/>
      <c r="SE211" s="1"/>
      <c r="SF211" s="1"/>
      <c r="SG211" s="1"/>
      <c r="SH211" s="1"/>
      <c r="SI211" s="1"/>
      <c r="SJ211" s="1"/>
      <c r="SK211" s="1"/>
      <c r="SL211" s="1"/>
      <c r="SM211" s="1"/>
      <c r="SN211" s="1"/>
      <c r="SO211" s="1"/>
      <c r="SP211" s="1"/>
      <c r="SQ211" s="1"/>
      <c r="SR211" s="1"/>
      <c r="SS211" s="1"/>
      <c r="ST211" s="1"/>
      <c r="SU211" s="1"/>
      <c r="SV211" s="1"/>
      <c r="SW211" s="1"/>
      <c r="SX211" s="1"/>
      <c r="SY211" s="1"/>
      <c r="SZ211" s="1"/>
      <c r="TA211" s="1"/>
      <c r="TB211" s="1"/>
      <c r="TC211" s="1"/>
      <c r="TD211" s="1"/>
      <c r="TE211" s="1"/>
      <c r="TF211" s="1"/>
      <c r="TG211" s="1"/>
      <c r="TH211" s="1"/>
      <c r="TI211" s="1"/>
      <c r="TJ211" s="1"/>
      <c r="TK211" s="1"/>
      <c r="TL211" s="1"/>
      <c r="TM211" s="1"/>
      <c r="TN211" s="1"/>
      <c r="TO211" s="1"/>
      <c r="TP211" s="1"/>
      <c r="TQ211" s="1"/>
      <c r="TR211" s="1"/>
      <c r="TS211" s="1"/>
      <c r="TT211" s="1"/>
      <c r="TU211" s="1"/>
      <c r="TV211" s="1"/>
      <c r="TW211" s="1"/>
      <c r="TX211" s="1"/>
      <c r="TY211" s="1"/>
      <c r="TZ211" s="1"/>
      <c r="UA211" s="1"/>
      <c r="UB211" s="1"/>
      <c r="UC211" s="1"/>
      <c r="UD211" s="1"/>
      <c r="UE211" s="1"/>
      <c r="UF211" s="1"/>
      <c r="UG211" s="1"/>
      <c r="UH211" s="1"/>
      <c r="UI211" s="1"/>
      <c r="UJ211" s="1"/>
      <c r="UK211" s="1"/>
      <c r="UL211" s="1"/>
      <c r="UM211" s="1"/>
      <c r="UN211" s="1"/>
      <c r="UO211" s="1"/>
      <c r="UP211" s="1"/>
      <c r="UQ211" s="1"/>
      <c r="UR211" s="1"/>
      <c r="US211" s="1"/>
      <c r="UT211" s="1"/>
      <c r="UU211" s="1"/>
      <c r="UV211" s="1"/>
      <c r="UW211" s="1"/>
      <c r="UX211" s="1"/>
      <c r="UY211" s="1"/>
      <c r="UZ211" s="1"/>
      <c r="VA211" s="1"/>
      <c r="VB211" s="1"/>
      <c r="VC211" s="1"/>
      <c r="VD211" s="1"/>
      <c r="VE211" s="1"/>
      <c r="VF211" s="1"/>
      <c r="VG211" s="1"/>
      <c r="VH211" s="1"/>
      <c r="VI211" s="1"/>
      <c r="VJ211" s="1"/>
      <c r="VK211" s="1"/>
      <c r="VL211" s="1"/>
      <c r="VM211" s="1"/>
      <c r="VN211" s="1"/>
      <c r="VO211" s="1"/>
      <c r="VP211" s="1"/>
      <c r="VQ211" s="1"/>
      <c r="VR211" s="1"/>
      <c r="VS211" s="1"/>
      <c r="VT211" s="1"/>
      <c r="VU211" s="1"/>
      <c r="VV211" s="1"/>
      <c r="VW211" s="1"/>
      <c r="VX211" s="1"/>
      <c r="VY211" s="1"/>
      <c r="VZ211" s="1"/>
      <c r="WA211" s="1"/>
      <c r="WB211" s="1"/>
      <c r="WC211" s="1"/>
      <c r="WD211" s="1"/>
      <c r="WE211" s="1"/>
      <c r="WF211" s="1"/>
      <c r="WG211" s="1"/>
      <c r="WH211" s="1"/>
      <c r="WI211" s="1"/>
      <c r="WJ211" s="1"/>
      <c r="WK211" s="1"/>
      <c r="WL211" s="1"/>
      <c r="WM211" s="1"/>
      <c r="WN211" s="1"/>
      <c r="WO211" s="1"/>
      <c r="WP211" s="1"/>
      <c r="WQ211" s="1"/>
      <c r="WR211" s="1"/>
      <c r="WS211" s="1"/>
      <c r="WT211" s="1"/>
      <c r="WU211" s="1"/>
      <c r="WV211" s="1"/>
      <c r="WW211" s="1"/>
      <c r="WX211" s="1"/>
      <c r="WY211" s="1"/>
      <c r="WZ211" s="1"/>
      <c r="XA211" s="1"/>
      <c r="XB211" s="1"/>
      <c r="XC211" s="1"/>
      <c r="XD211" s="1"/>
      <c r="XE211" s="1"/>
      <c r="XF211" s="1"/>
      <c r="XG211" s="1"/>
      <c r="XH211" s="1"/>
      <c r="XI211" s="1"/>
      <c r="XJ211" s="1"/>
      <c r="XK211" s="1"/>
      <c r="XL211" s="1"/>
      <c r="XM211" s="1"/>
      <c r="XN211" s="1"/>
      <c r="XO211" s="1"/>
      <c r="XP211" s="1"/>
      <c r="XQ211" s="1"/>
      <c r="XR211" s="1"/>
      <c r="XS211" s="1"/>
      <c r="XT211" s="1"/>
      <c r="XU211" s="1"/>
      <c r="XV211" s="1"/>
      <c r="XW211" s="1"/>
      <c r="XX211" s="1"/>
      <c r="XY211" s="1"/>
      <c r="XZ211" s="1"/>
      <c r="YA211" s="1"/>
      <c r="YB211" s="1"/>
      <c r="YC211" s="1"/>
      <c r="YD211" s="1"/>
      <c r="YE211" s="1"/>
      <c r="YF211" s="1"/>
      <c r="YG211" s="1"/>
      <c r="YH211" s="1"/>
      <c r="YI211" s="1"/>
      <c r="YJ211" s="1"/>
      <c r="YK211" s="1"/>
      <c r="YL211" s="1"/>
      <c r="YM211" s="1"/>
      <c r="YN211" s="1"/>
      <c r="YO211" s="1"/>
      <c r="YP211" s="1"/>
      <c r="YQ211" s="1"/>
      <c r="YR211" s="1"/>
      <c r="YS211" s="1"/>
      <c r="YT211" s="1"/>
      <c r="YU211" s="1"/>
      <c r="YV211" s="1"/>
      <c r="YW211" s="1"/>
      <c r="YX211" s="1"/>
      <c r="YY211" s="1"/>
      <c r="YZ211" s="1"/>
      <c r="ZA211" s="1"/>
      <c r="ZB211" s="1"/>
      <c r="ZC211" s="1"/>
      <c r="ZD211" s="1"/>
      <c r="ZE211" s="1"/>
      <c r="ZF211" s="1"/>
      <c r="ZG211" s="1"/>
      <c r="ZH211" s="1"/>
      <c r="ZI211" s="1"/>
      <c r="ZJ211" s="1"/>
      <c r="ZK211" s="1"/>
      <c r="ZL211" s="1"/>
      <c r="ZM211" s="1"/>
      <c r="ZN211" s="1"/>
      <c r="ZO211" s="1"/>
      <c r="ZP211" s="1"/>
      <c r="ZQ211" s="1"/>
      <c r="ZR211" s="1"/>
      <c r="ZS211" s="1"/>
      <c r="ZT211" s="1"/>
      <c r="ZU211" s="1"/>
      <c r="ZV211" s="1"/>
      <c r="ZW211" s="1"/>
      <c r="ZX211" s="1"/>
      <c r="ZY211" s="1"/>
      <c r="ZZ211" s="1"/>
      <c r="AAA211" s="1"/>
      <c r="AAB211" s="1"/>
      <c r="AAC211" s="1"/>
      <c r="AAD211" s="1"/>
      <c r="AAE211" s="1"/>
      <c r="AAF211" s="1"/>
      <c r="AAG211" s="1"/>
      <c r="AAH211" s="1"/>
      <c r="AAI211" s="1"/>
      <c r="AAJ211" s="1"/>
      <c r="AAK211" s="1"/>
      <c r="AAL211" s="1"/>
      <c r="AAM211" s="1"/>
      <c r="AAN211" s="1"/>
      <c r="AAO211" s="1"/>
      <c r="AAP211" s="1"/>
      <c r="AAQ211" s="1"/>
      <c r="AAR211" s="1"/>
      <c r="AAS211" s="1"/>
      <c r="AAT211" s="1"/>
      <c r="AAU211" s="1"/>
      <c r="AAV211" s="1"/>
      <c r="AAW211" s="1"/>
      <c r="AAX211" s="1"/>
      <c r="AAY211" s="1"/>
      <c r="AAZ211" s="1"/>
      <c r="ABA211" s="1"/>
      <c r="ABB211" s="1"/>
      <c r="ABC211" s="1"/>
      <c r="ABD211" s="1"/>
      <c r="ABE211" s="1"/>
      <c r="ABF211" s="1"/>
      <c r="ABG211" s="1"/>
      <c r="ABH211" s="1"/>
      <c r="ABI211" s="1"/>
      <c r="ABJ211" s="1"/>
      <c r="ABK211" s="1"/>
      <c r="ABL211" s="1"/>
      <c r="ABM211" s="1"/>
      <c r="ABN211" s="1"/>
      <c r="ABO211" s="1"/>
      <c r="ABP211" s="1"/>
      <c r="ABQ211" s="1"/>
      <c r="ABR211" s="1"/>
      <c r="ABS211" s="1"/>
      <c r="ABT211" s="1"/>
      <c r="ABU211" s="1"/>
      <c r="ABV211" s="1"/>
      <c r="ABW211" s="1"/>
      <c r="ABX211" s="1"/>
      <c r="ABY211" s="1"/>
      <c r="ABZ211" s="1"/>
      <c r="ACA211" s="1"/>
      <c r="ACB211" s="1"/>
      <c r="ACC211" s="1"/>
      <c r="ACD211" s="1"/>
      <c r="ACE211" s="1"/>
      <c r="ACF211" s="1"/>
      <c r="ACG211" s="1"/>
      <c r="ACH211" s="1"/>
      <c r="ACI211" s="1"/>
      <c r="ACJ211" s="1"/>
      <c r="ACK211" s="1"/>
      <c r="ACL211" s="1"/>
      <c r="ACM211" s="1"/>
      <c r="ACN211" s="1"/>
      <c r="ACO211" s="1"/>
      <c r="ACP211" s="1"/>
      <c r="ACQ211" s="1"/>
      <c r="ACR211" s="1"/>
      <c r="ACS211" s="1"/>
      <c r="ACT211" s="1"/>
      <c r="ACU211" s="1"/>
      <c r="ACV211" s="1"/>
      <c r="ACW211" s="1"/>
      <c r="ACX211" s="1"/>
      <c r="ACY211" s="1"/>
      <c r="ACZ211" s="1"/>
      <c r="ADA211" s="1"/>
      <c r="ADB211" s="1"/>
      <c r="ADC211" s="1"/>
      <c r="ADD211" s="1"/>
      <c r="ADE211" s="1"/>
      <c r="ADF211" s="1"/>
      <c r="ADG211" s="1"/>
      <c r="ADH211" s="1"/>
      <c r="ADI211" s="1"/>
      <c r="ADJ211" s="1"/>
      <c r="ADK211" s="1"/>
      <c r="ADL211" s="1"/>
      <c r="ADM211" s="1"/>
      <c r="ADN211" s="1"/>
      <c r="ADO211" s="1"/>
      <c r="ADP211" s="1"/>
      <c r="ADQ211" s="1"/>
      <c r="ADR211" s="1"/>
      <c r="ADS211" s="1"/>
      <c r="ADT211" s="1"/>
      <c r="ADU211" s="1"/>
      <c r="ADV211" s="1"/>
      <c r="ADW211" s="1"/>
      <c r="ADX211" s="1"/>
      <c r="ADY211" s="1"/>
      <c r="ADZ211" s="1"/>
      <c r="AEA211" s="1"/>
      <c r="AEB211" s="1"/>
      <c r="AEC211" s="1"/>
      <c r="AED211" s="1"/>
      <c r="AEE211" s="1"/>
      <c r="AEF211" s="1"/>
      <c r="AEG211" s="1"/>
      <c r="AEH211" s="1"/>
      <c r="AEI211" s="1"/>
      <c r="AEJ211" s="1"/>
      <c r="AEK211" s="1"/>
    </row>
    <row r="212" spans="1:817" s="15" customFormat="1" ht="26.1" customHeight="1" x14ac:dyDescent="0.25">
      <c r="A212" s="624"/>
      <c r="B212" s="296"/>
      <c r="C212" s="595"/>
      <c r="D212" s="19">
        <v>1</v>
      </c>
      <c r="E212" s="253" t="s">
        <v>980</v>
      </c>
      <c r="F212" s="254"/>
      <c r="G212" s="19"/>
      <c r="H212" s="19"/>
      <c r="I212" s="19"/>
      <c r="J212" s="255"/>
      <c r="K212" s="19"/>
      <c r="L212" s="19"/>
      <c r="M212" s="19"/>
      <c r="N212" s="90"/>
      <c r="O212" s="19">
        <v>1980</v>
      </c>
      <c r="P212" s="290"/>
      <c r="Q212" s="255"/>
      <c r="R212" s="258"/>
      <c r="S212" s="259"/>
      <c r="T212" s="228" t="s">
        <v>979</v>
      </c>
      <c r="U212" t="s">
        <v>981</v>
      </c>
      <c r="V212" s="33"/>
      <c r="W212" s="18" t="s">
        <v>56</v>
      </c>
      <c r="X212" s="249" t="str">
        <f t="shared" ref="X212:X224" si="73">F213</f>
        <v>Cu</v>
      </c>
      <c r="Y212" s="19">
        <v>1300</v>
      </c>
      <c r="Z212" s="19">
        <v>0.53</v>
      </c>
      <c r="AA212" s="19"/>
      <c r="AB212" s="19">
        <v>0.53</v>
      </c>
      <c r="AC212" s="19">
        <v>1967</v>
      </c>
      <c r="AD212" s="19">
        <v>100</v>
      </c>
      <c r="AE212" s="19" t="s">
        <v>57</v>
      </c>
      <c r="AF212" s="1"/>
      <c r="AG212" s="1"/>
      <c r="AH212" s="252">
        <f t="shared" ref="AH212:AH243" si="74">Q213/1896653</f>
        <v>1.0544891448251208</v>
      </c>
      <c r="AI212" s="252">
        <f t="shared" ref="AI212:AI243" si="75">(R213/39)</f>
        <v>0.20512820512820512</v>
      </c>
      <c r="AJ212" s="252">
        <f t="shared" ref="AJ212:AJ243" si="76">S213/14</f>
        <v>0</v>
      </c>
      <c r="AK212" s="252">
        <f t="shared" si="63"/>
        <v>1.2596173499533259</v>
      </c>
      <c r="AL212" s="262"/>
      <c r="AM212" s="251">
        <f t="shared" ref="AM212:AM226" si="77">IF(B213=1,AK212,0)</f>
        <v>1.2596173499533259</v>
      </c>
      <c r="AN212" s="251">
        <f t="shared" ref="AN212:AN226" si="78">IF(B213=2,AK212,0)</f>
        <v>0</v>
      </c>
      <c r="AO212" s="251">
        <f t="shared" ref="AO212:AO225" si="79">IF(B213=3,AK212,0)</f>
        <v>0</v>
      </c>
      <c r="AP212" s="147"/>
      <c r="AQ212" s="147"/>
      <c r="AR212" s="147"/>
      <c r="AS212" s="147"/>
      <c r="AT212" s="147"/>
      <c r="AU212" s="147"/>
      <c r="AV212" s="147"/>
      <c r="AW212" s="147"/>
      <c r="AX212" s="147"/>
      <c r="AY212" s="147"/>
      <c r="AZ212" s="1"/>
      <c r="BD212" s="1"/>
      <c r="BE212" s="4"/>
      <c r="BF212" s="4"/>
      <c r="BG212" s="4"/>
      <c r="BH212" s="1"/>
      <c r="BI212" s="1"/>
      <c r="BJ212" s="4"/>
      <c r="BK212" s="4"/>
      <c r="BL212" s="4"/>
      <c r="BM212" s="4"/>
      <c r="BN212" s="4"/>
      <c r="BO212" s="4"/>
      <c r="BP212" s="4"/>
      <c r="BQ212" s="4"/>
      <c r="BR212" s="4"/>
      <c r="BS212" s="4"/>
      <c r="BT212" s="4"/>
      <c r="BU212" s="147"/>
      <c r="BV212" s="4"/>
      <c r="BW212" s="147"/>
      <c r="BX212" s="4"/>
      <c r="BY212" s="147"/>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c r="JL212" s="1"/>
      <c r="JM212" s="1"/>
      <c r="JN212" s="1"/>
      <c r="JO212" s="1"/>
      <c r="JP212" s="1"/>
      <c r="JQ212" s="1"/>
      <c r="JR212" s="1"/>
      <c r="JS212" s="1"/>
      <c r="JT212" s="1"/>
      <c r="JU212" s="1"/>
      <c r="JV212" s="1"/>
      <c r="JW212" s="1"/>
      <c r="JX212" s="1"/>
      <c r="JY212" s="1"/>
      <c r="JZ212" s="1"/>
      <c r="KA212" s="1"/>
      <c r="KB212" s="1"/>
      <c r="KC212" s="1"/>
      <c r="KD212" s="1"/>
      <c r="KE212" s="1"/>
      <c r="KF212" s="1"/>
      <c r="KG212" s="1"/>
      <c r="KH212" s="1"/>
      <c r="KI212" s="1"/>
      <c r="KJ212" s="1"/>
      <c r="KK212" s="1"/>
      <c r="KL212" s="1"/>
      <c r="KM212" s="1"/>
      <c r="KN212" s="1"/>
      <c r="KO212" s="1"/>
      <c r="KP212" s="1"/>
      <c r="KQ212" s="1"/>
      <c r="KR212" s="1"/>
      <c r="KS212" s="1"/>
      <c r="KT212" s="1"/>
      <c r="KU212" s="1"/>
      <c r="KV212" s="1"/>
      <c r="KW212" s="1"/>
      <c r="KX212" s="1"/>
      <c r="KY212" s="1"/>
      <c r="KZ212" s="1"/>
      <c r="LA212" s="1"/>
      <c r="LB212" s="1"/>
      <c r="LC212" s="1"/>
      <c r="LD212" s="1"/>
      <c r="LE212" s="1"/>
      <c r="LF212" s="1"/>
      <c r="LG212" s="1"/>
      <c r="LH212" s="1"/>
      <c r="LI212" s="1"/>
      <c r="LJ212" s="1"/>
      <c r="LK212" s="1"/>
      <c r="LL212" s="1"/>
      <c r="LM212" s="1"/>
      <c r="LN212" s="1"/>
      <c r="LO212" s="1"/>
      <c r="LP212" s="1"/>
      <c r="LQ212" s="1"/>
      <c r="LR212" s="1"/>
      <c r="LS212" s="1"/>
      <c r="LT212" s="1"/>
      <c r="LU212" s="1"/>
      <c r="LV212" s="1"/>
      <c r="LW212" s="1"/>
      <c r="LX212" s="1"/>
      <c r="LY212" s="1"/>
      <c r="LZ212" s="1"/>
      <c r="MA212" s="1"/>
      <c r="MB212" s="1"/>
      <c r="MC212" s="1"/>
      <c r="MD212" s="1"/>
      <c r="ME212" s="1"/>
      <c r="MF212" s="1"/>
      <c r="MG212" s="1"/>
      <c r="MH212" s="1"/>
      <c r="MI212" s="1"/>
      <c r="MJ212" s="1"/>
      <c r="MK212" s="1"/>
      <c r="ML212" s="1"/>
      <c r="MM212" s="1"/>
      <c r="MN212" s="1"/>
      <c r="MO212" s="1"/>
      <c r="MP212" s="1"/>
      <c r="MQ212" s="1"/>
      <c r="MR212" s="1"/>
      <c r="MS212" s="1"/>
      <c r="MT212" s="1"/>
      <c r="MU212" s="1"/>
      <c r="MV212" s="1"/>
      <c r="MW212" s="1"/>
      <c r="MX212" s="1"/>
      <c r="MY212" s="1"/>
      <c r="MZ212" s="1"/>
      <c r="NA212" s="1"/>
      <c r="NB212" s="1"/>
      <c r="NC212" s="1"/>
      <c r="ND212" s="1"/>
      <c r="NE212" s="1"/>
      <c r="NF212" s="1"/>
      <c r="NG212" s="1"/>
      <c r="NH212" s="1"/>
      <c r="NI212" s="1"/>
      <c r="NJ212" s="1"/>
      <c r="NK212" s="1"/>
      <c r="NL212" s="1"/>
      <c r="NM212" s="1"/>
      <c r="NN212" s="1"/>
      <c r="NO212" s="1"/>
      <c r="NP212" s="1"/>
      <c r="NQ212" s="1"/>
      <c r="NR212" s="1"/>
      <c r="NS212" s="1"/>
      <c r="NT212" s="1"/>
      <c r="NU212" s="1"/>
      <c r="NV212" s="1"/>
      <c r="NW212" s="1"/>
      <c r="NX212" s="1"/>
      <c r="NY212" s="1"/>
      <c r="NZ212" s="1"/>
      <c r="OA212" s="1"/>
      <c r="OB212" s="1"/>
      <c r="OC212" s="1"/>
      <c r="OD212" s="1"/>
      <c r="OE212" s="1"/>
      <c r="OF212" s="1"/>
      <c r="OG212" s="1"/>
      <c r="OH212" s="1"/>
      <c r="OI212" s="1"/>
      <c r="OJ212" s="1"/>
      <c r="OK212" s="1"/>
      <c r="OL212" s="1"/>
      <c r="OM212" s="1"/>
      <c r="ON212" s="1"/>
      <c r="OO212" s="1"/>
      <c r="OP212" s="1"/>
      <c r="OQ212" s="1"/>
      <c r="OR212" s="1"/>
      <c r="OS212" s="1"/>
      <c r="OT212" s="1"/>
      <c r="OU212" s="1"/>
      <c r="OV212" s="1"/>
      <c r="OW212" s="1"/>
      <c r="OX212" s="1"/>
      <c r="OY212" s="1"/>
      <c r="OZ212" s="1"/>
      <c r="PA212" s="1"/>
      <c r="PB212" s="1"/>
      <c r="PC212" s="1"/>
      <c r="PD212" s="1"/>
      <c r="PE212" s="1"/>
      <c r="PF212" s="1"/>
      <c r="PG212" s="1"/>
      <c r="PH212" s="1"/>
      <c r="PI212" s="1"/>
      <c r="PJ212" s="1"/>
      <c r="PK212" s="1"/>
      <c r="PL212" s="1"/>
      <c r="PM212" s="1"/>
      <c r="PN212" s="1"/>
      <c r="PO212" s="1"/>
      <c r="PP212" s="1"/>
      <c r="PQ212" s="1"/>
      <c r="PR212" s="1"/>
      <c r="PS212" s="1"/>
      <c r="PT212" s="1"/>
      <c r="PU212" s="1"/>
      <c r="PV212" s="1"/>
      <c r="PW212" s="1"/>
      <c r="PX212" s="1"/>
      <c r="PY212" s="1"/>
      <c r="PZ212" s="1"/>
      <c r="QA212" s="1"/>
      <c r="QB212" s="1"/>
      <c r="QC212" s="1"/>
      <c r="QD212" s="1"/>
      <c r="QE212" s="1"/>
      <c r="QF212" s="1"/>
      <c r="QG212" s="1"/>
      <c r="QH212" s="1"/>
      <c r="QI212" s="1"/>
      <c r="QJ212" s="1"/>
      <c r="QK212" s="1"/>
      <c r="QL212" s="1"/>
      <c r="QM212" s="1"/>
      <c r="QN212" s="1"/>
      <c r="QO212" s="1"/>
      <c r="QP212" s="1"/>
      <c r="QQ212" s="1"/>
      <c r="QR212" s="1"/>
      <c r="QS212" s="1"/>
      <c r="QT212" s="1"/>
      <c r="QU212" s="1"/>
      <c r="QV212" s="1"/>
      <c r="QW212" s="1"/>
      <c r="QX212" s="1"/>
      <c r="QY212" s="1"/>
      <c r="QZ212" s="1"/>
      <c r="RA212" s="1"/>
      <c r="RB212" s="1"/>
      <c r="RC212" s="1"/>
      <c r="RD212" s="1"/>
      <c r="RE212" s="1"/>
      <c r="RF212" s="1"/>
      <c r="RG212" s="1"/>
      <c r="RH212" s="1"/>
      <c r="RI212" s="1"/>
      <c r="RJ212" s="1"/>
      <c r="RK212" s="1"/>
      <c r="RL212" s="1"/>
      <c r="RM212" s="1"/>
      <c r="RN212" s="1"/>
      <c r="RO212" s="1"/>
      <c r="RP212" s="1"/>
      <c r="RQ212" s="1"/>
      <c r="RR212" s="1"/>
      <c r="RS212" s="1"/>
      <c r="RT212" s="1"/>
      <c r="RU212" s="1"/>
      <c r="RV212" s="1"/>
      <c r="RW212" s="1"/>
      <c r="RX212" s="1"/>
      <c r="RY212" s="1"/>
      <c r="RZ212" s="1"/>
      <c r="SA212" s="1"/>
      <c r="SB212" s="1"/>
      <c r="SC212" s="1"/>
      <c r="SD212" s="1"/>
      <c r="SE212" s="1"/>
      <c r="SF212" s="1"/>
      <c r="SG212" s="1"/>
      <c r="SH212" s="1"/>
      <c r="SI212" s="1"/>
      <c r="SJ212" s="1"/>
      <c r="SK212" s="1"/>
      <c r="SL212" s="1"/>
      <c r="SM212" s="1"/>
      <c r="SN212" s="1"/>
      <c r="SO212" s="1"/>
      <c r="SP212" s="1"/>
      <c r="SQ212" s="1"/>
      <c r="SR212" s="1"/>
      <c r="SS212" s="1"/>
      <c r="ST212" s="1"/>
      <c r="SU212" s="1"/>
      <c r="SV212" s="1"/>
      <c r="SW212" s="1"/>
      <c r="SX212" s="1"/>
      <c r="SY212" s="1"/>
      <c r="SZ212" s="1"/>
      <c r="TA212" s="1"/>
      <c r="TB212" s="1"/>
      <c r="TC212" s="1"/>
      <c r="TD212" s="1"/>
      <c r="TE212" s="1"/>
      <c r="TF212" s="1"/>
      <c r="TG212" s="1"/>
      <c r="TH212" s="1"/>
      <c r="TI212" s="1"/>
      <c r="TJ212" s="1"/>
      <c r="TK212" s="1"/>
      <c r="TL212" s="1"/>
      <c r="TM212" s="1"/>
      <c r="TN212" s="1"/>
      <c r="TO212" s="1"/>
      <c r="TP212" s="1"/>
      <c r="TQ212" s="1"/>
      <c r="TR212" s="1"/>
      <c r="TS212" s="1"/>
      <c r="TT212" s="1"/>
      <c r="TU212" s="1"/>
      <c r="TV212" s="1"/>
      <c r="TW212" s="1"/>
      <c r="TX212" s="1"/>
      <c r="TY212" s="1"/>
      <c r="TZ212" s="1"/>
      <c r="UA212" s="1"/>
      <c r="UB212" s="1"/>
      <c r="UC212" s="1"/>
      <c r="UD212" s="1"/>
      <c r="UE212" s="1"/>
      <c r="UF212" s="1"/>
      <c r="UG212" s="1"/>
      <c r="UH212" s="1"/>
      <c r="UI212" s="1"/>
      <c r="UJ212" s="1"/>
      <c r="UK212" s="1"/>
      <c r="UL212" s="1"/>
      <c r="UM212" s="1"/>
      <c r="UN212" s="1"/>
      <c r="UO212" s="1"/>
      <c r="UP212" s="1"/>
      <c r="UQ212" s="1"/>
      <c r="UR212" s="1"/>
      <c r="US212" s="1"/>
      <c r="UT212" s="1"/>
      <c r="UU212" s="1"/>
      <c r="UV212" s="1"/>
      <c r="UW212" s="1"/>
      <c r="UX212" s="1"/>
      <c r="UY212" s="1"/>
      <c r="UZ212" s="1"/>
      <c r="VA212" s="1"/>
      <c r="VB212" s="1"/>
      <c r="VC212" s="1"/>
      <c r="VD212" s="1"/>
      <c r="VE212" s="1"/>
      <c r="VF212" s="1"/>
      <c r="VG212" s="1"/>
      <c r="VH212" s="1"/>
      <c r="VI212" s="1"/>
      <c r="VJ212" s="1"/>
      <c r="VK212" s="1"/>
      <c r="VL212" s="1"/>
      <c r="VM212" s="1"/>
      <c r="VN212" s="1"/>
      <c r="VO212" s="1"/>
      <c r="VP212" s="1"/>
      <c r="VQ212" s="1"/>
      <c r="VR212" s="1"/>
      <c r="VS212" s="1"/>
      <c r="VT212" s="1"/>
      <c r="VU212" s="1"/>
      <c r="VV212" s="1"/>
      <c r="VW212" s="1"/>
      <c r="VX212" s="1"/>
      <c r="VY212" s="1"/>
      <c r="VZ212" s="1"/>
      <c r="WA212" s="1"/>
      <c r="WB212" s="1"/>
      <c r="WC212" s="1"/>
      <c r="WD212" s="1"/>
      <c r="WE212" s="1"/>
      <c r="WF212" s="1"/>
      <c r="WG212" s="1"/>
      <c r="WH212" s="1"/>
      <c r="WI212" s="1"/>
      <c r="WJ212" s="1"/>
      <c r="WK212" s="1"/>
      <c r="WL212" s="1"/>
      <c r="WM212" s="1"/>
      <c r="WN212" s="1"/>
      <c r="WO212" s="1"/>
      <c r="WP212" s="1"/>
      <c r="WQ212" s="1"/>
      <c r="WR212" s="1"/>
      <c r="WS212" s="1"/>
      <c r="WT212" s="1"/>
      <c r="WU212" s="1"/>
      <c r="WV212" s="1"/>
      <c r="WW212" s="1"/>
      <c r="WX212" s="1"/>
      <c r="WY212" s="1"/>
      <c r="WZ212" s="1"/>
      <c r="XA212" s="1"/>
      <c r="XB212" s="1"/>
      <c r="XC212" s="1"/>
      <c r="XD212" s="1"/>
      <c r="XE212" s="1"/>
      <c r="XF212" s="1"/>
      <c r="XG212" s="1"/>
      <c r="XH212" s="1"/>
      <c r="XI212" s="1"/>
      <c r="XJ212" s="1"/>
      <c r="XK212" s="1"/>
      <c r="XL212" s="1"/>
      <c r="XM212" s="1"/>
      <c r="XN212" s="1"/>
      <c r="XO212" s="1"/>
      <c r="XP212" s="1"/>
      <c r="XQ212" s="1"/>
      <c r="XR212" s="1"/>
      <c r="XS212" s="1"/>
      <c r="XT212" s="1"/>
      <c r="XU212" s="1"/>
      <c r="XV212" s="1"/>
      <c r="XW212" s="1"/>
      <c r="XX212" s="1"/>
      <c r="XY212" s="1"/>
      <c r="XZ212" s="1"/>
      <c r="YA212" s="1"/>
      <c r="YB212" s="1"/>
      <c r="YC212" s="1"/>
      <c r="YD212" s="1"/>
      <c r="YE212" s="1"/>
      <c r="YF212" s="1"/>
      <c r="YG212" s="1"/>
      <c r="YH212" s="1"/>
      <c r="YI212" s="1"/>
      <c r="YJ212" s="1"/>
      <c r="YK212" s="1"/>
      <c r="YL212" s="1"/>
      <c r="YM212" s="1"/>
      <c r="YN212" s="1"/>
      <c r="YO212" s="1"/>
      <c r="YP212" s="1"/>
      <c r="YQ212" s="1"/>
      <c r="YR212" s="1"/>
      <c r="YS212" s="1"/>
      <c r="YT212" s="1"/>
      <c r="YU212" s="1"/>
      <c r="YV212" s="1"/>
      <c r="YW212" s="1"/>
      <c r="YX212" s="1"/>
      <c r="YY212" s="1"/>
      <c r="YZ212" s="1"/>
      <c r="ZA212" s="1"/>
      <c r="ZB212" s="1"/>
      <c r="ZC212" s="1"/>
      <c r="ZD212" s="1"/>
      <c r="ZE212" s="1"/>
      <c r="ZF212" s="1"/>
      <c r="ZG212" s="1"/>
      <c r="ZH212" s="1"/>
      <c r="ZI212" s="1"/>
      <c r="ZJ212" s="1"/>
      <c r="ZK212" s="1"/>
      <c r="ZL212" s="1"/>
      <c r="ZM212" s="1"/>
      <c r="ZN212" s="1"/>
      <c r="ZO212" s="1"/>
      <c r="ZP212" s="1"/>
      <c r="ZQ212" s="1"/>
      <c r="ZR212" s="1"/>
      <c r="ZS212" s="1"/>
      <c r="ZT212" s="1"/>
      <c r="ZU212" s="1"/>
      <c r="ZV212" s="1"/>
      <c r="ZW212" s="1"/>
      <c r="ZX212" s="1"/>
      <c r="ZY212" s="1"/>
      <c r="ZZ212" s="1"/>
      <c r="AAA212" s="1"/>
      <c r="AAB212" s="1"/>
      <c r="AAC212" s="1"/>
      <c r="AAD212" s="1"/>
      <c r="AAE212" s="1"/>
      <c r="AAF212" s="1"/>
      <c r="AAG212" s="1"/>
      <c r="AAH212" s="1"/>
      <c r="AAI212" s="1"/>
      <c r="AAJ212" s="1"/>
      <c r="AAK212" s="1"/>
      <c r="AAL212" s="1"/>
      <c r="AAM212" s="1"/>
      <c r="AAN212" s="1"/>
      <c r="AAO212" s="1"/>
      <c r="AAP212" s="1"/>
      <c r="AAQ212" s="1"/>
      <c r="AAR212" s="1"/>
      <c r="AAS212" s="1"/>
      <c r="AAT212" s="1"/>
      <c r="AAU212" s="1"/>
      <c r="AAV212" s="1"/>
      <c r="AAW212" s="1"/>
      <c r="AAX212" s="1"/>
      <c r="AAY212" s="1"/>
      <c r="AAZ212" s="1"/>
      <c r="ABA212" s="1"/>
      <c r="ABB212" s="1"/>
      <c r="ABC212" s="1"/>
      <c r="ABD212" s="1"/>
      <c r="ABE212" s="1"/>
      <c r="ABF212" s="1"/>
      <c r="ABG212" s="1"/>
      <c r="ABH212" s="1"/>
      <c r="ABI212" s="1"/>
      <c r="ABJ212" s="1"/>
      <c r="ABK212" s="1"/>
      <c r="ABL212" s="1"/>
      <c r="ABM212" s="1"/>
      <c r="ABN212" s="1"/>
      <c r="ABO212" s="1"/>
      <c r="ABP212" s="1"/>
      <c r="ABQ212" s="1"/>
      <c r="ABR212" s="1"/>
      <c r="ABS212" s="1"/>
      <c r="ABT212" s="1"/>
      <c r="ABU212" s="1"/>
      <c r="ABV212" s="1"/>
      <c r="ABW212" s="1"/>
      <c r="ABX212" s="1"/>
      <c r="ABY212" s="1"/>
      <c r="ABZ212" s="1"/>
      <c r="ACA212" s="1"/>
      <c r="ACB212" s="1"/>
      <c r="ACC212" s="1"/>
      <c r="ACD212" s="1"/>
      <c r="ACE212" s="1"/>
      <c r="ACF212" s="1"/>
      <c r="ACG212" s="1"/>
      <c r="ACH212" s="1"/>
      <c r="ACI212" s="1"/>
      <c r="ACJ212" s="1"/>
      <c r="ACK212" s="1"/>
      <c r="ACL212" s="1"/>
      <c r="ACM212" s="1"/>
      <c r="ACN212" s="1"/>
      <c r="ACO212" s="1"/>
      <c r="ACP212" s="1"/>
      <c r="ACQ212" s="1"/>
      <c r="ACR212" s="1"/>
      <c r="ACS212" s="1"/>
      <c r="ACT212" s="1"/>
      <c r="ACU212" s="1"/>
      <c r="ACV212" s="1"/>
      <c r="ACW212" s="1"/>
      <c r="ACX212" s="1"/>
      <c r="ACY212" s="1"/>
      <c r="ACZ212" s="1"/>
      <c r="ADA212" s="1"/>
      <c r="ADB212" s="1"/>
      <c r="ADC212" s="1"/>
      <c r="ADD212" s="1"/>
      <c r="ADE212" s="1"/>
      <c r="ADF212" s="1"/>
      <c r="ADG212" s="1"/>
      <c r="ADH212" s="1"/>
      <c r="ADI212" s="1"/>
      <c r="ADJ212" s="1"/>
      <c r="ADK212" s="1"/>
      <c r="ADL212" s="1"/>
      <c r="ADM212" s="1"/>
      <c r="ADN212" s="1"/>
      <c r="ADO212" s="1"/>
      <c r="ADP212" s="1"/>
      <c r="ADQ212" s="1"/>
      <c r="ADR212" s="1"/>
      <c r="ADS212" s="1"/>
      <c r="ADT212" s="1"/>
      <c r="ADU212" s="1"/>
      <c r="ADV212" s="1"/>
      <c r="ADW212" s="1"/>
      <c r="ADX212" s="1"/>
      <c r="ADY212" s="1"/>
      <c r="ADZ212" s="1"/>
      <c r="AEA212" s="1"/>
      <c r="AEB212" s="1"/>
      <c r="AEC212" s="1"/>
      <c r="AED212" s="1"/>
      <c r="AEE212" s="1"/>
      <c r="AEF212" s="1"/>
      <c r="AEG212" s="1"/>
      <c r="AEH212" s="1"/>
      <c r="AEI212" s="1"/>
      <c r="AEJ212" s="1"/>
      <c r="AEK212" s="1"/>
    </row>
    <row r="213" spans="1:817" s="15" customFormat="1" ht="26.1" customHeight="1" x14ac:dyDescent="0.25">
      <c r="A213" s="629"/>
      <c r="B213" s="182">
        <v>1</v>
      </c>
      <c r="C213" s="595">
        <f>AK212</f>
        <v>1.2596173499533259</v>
      </c>
      <c r="D213" s="19">
        <v>1</v>
      </c>
      <c r="E213" s="253" t="s">
        <v>379</v>
      </c>
      <c r="F213" s="254" t="s">
        <v>54</v>
      </c>
      <c r="G213" s="19" t="s">
        <v>44</v>
      </c>
      <c r="H213" s="19" t="s">
        <v>254</v>
      </c>
      <c r="I213" s="19">
        <v>66</v>
      </c>
      <c r="J213" s="255">
        <v>2500000</v>
      </c>
      <c r="K213" s="19">
        <v>1</v>
      </c>
      <c r="L213" s="19" t="s">
        <v>27</v>
      </c>
      <c r="M213" s="19" t="s">
        <v>28</v>
      </c>
      <c r="N213" s="19">
        <v>94</v>
      </c>
      <c r="O213" s="19">
        <v>1980</v>
      </c>
      <c r="P213" s="275">
        <v>29507</v>
      </c>
      <c r="Q213" s="255">
        <v>2000000</v>
      </c>
      <c r="R213" s="258">
        <v>8</v>
      </c>
      <c r="S213" s="259"/>
      <c r="T213" s="228" t="s">
        <v>187</v>
      </c>
      <c r="U213" s="260"/>
      <c r="V213" s="33"/>
      <c r="W213" s="378" t="s">
        <v>128</v>
      </c>
      <c r="X213" s="249" t="str">
        <f t="shared" si="73"/>
        <v>Sand</v>
      </c>
      <c r="Y213" s="19"/>
      <c r="Z213" s="19"/>
      <c r="AA213" s="19"/>
      <c r="AB213" s="19"/>
      <c r="AC213" s="19"/>
      <c r="AD213" s="19"/>
      <c r="AE213" s="19"/>
      <c r="AF213" s="1"/>
      <c r="AG213" s="1"/>
      <c r="AH213" s="252">
        <f t="shared" si="74"/>
        <v>0</v>
      </c>
      <c r="AI213" s="252">
        <f t="shared" si="75"/>
        <v>0</v>
      </c>
      <c r="AJ213" s="252">
        <f t="shared" si="76"/>
        <v>0</v>
      </c>
      <c r="AK213" s="252">
        <f t="shared" si="63"/>
        <v>0</v>
      </c>
      <c r="AL213" s="262"/>
      <c r="AM213" s="251">
        <f t="shared" si="77"/>
        <v>0</v>
      </c>
      <c r="AN213" s="251">
        <f t="shared" si="78"/>
        <v>0</v>
      </c>
      <c r="AO213" s="251">
        <f t="shared" si="79"/>
        <v>0</v>
      </c>
      <c r="AP213" s="147"/>
      <c r="AQ213" s="147"/>
      <c r="AR213" s="147"/>
      <c r="AS213" s="147"/>
      <c r="AT213" s="147"/>
      <c r="AU213" s="147"/>
      <c r="AV213" s="147"/>
      <c r="AW213" s="147"/>
      <c r="AX213" s="147"/>
      <c r="AY213" s="147"/>
      <c r="AZ213" s="1"/>
      <c r="BD213" s="1"/>
      <c r="BE213" s="4"/>
      <c r="BF213" s="4"/>
      <c r="BG213" s="4"/>
      <c r="BH213" s="1"/>
      <c r="BI213" s="1"/>
      <c r="BJ213" s="4"/>
      <c r="BK213" s="4"/>
      <c r="BL213" s="4"/>
      <c r="BM213" s="4"/>
      <c r="BN213" s="4"/>
      <c r="BO213" s="4"/>
      <c r="BP213" s="4"/>
      <c r="BQ213" s="4"/>
      <c r="BR213" s="4"/>
      <c r="BS213" s="4"/>
      <c r="BT213" s="4"/>
      <c r="BU213" s="147"/>
      <c r="BV213" s="4"/>
      <c r="BW213" s="147"/>
      <c r="BX213" s="4"/>
      <c r="BY213" s="147"/>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c r="JL213" s="1"/>
      <c r="JM213" s="1"/>
      <c r="JN213" s="1"/>
      <c r="JO213" s="1"/>
      <c r="JP213" s="1"/>
      <c r="JQ213" s="1"/>
      <c r="JR213" s="1"/>
      <c r="JS213" s="1"/>
      <c r="JT213" s="1"/>
      <c r="JU213" s="1"/>
      <c r="JV213" s="1"/>
      <c r="JW213" s="1"/>
      <c r="JX213" s="1"/>
      <c r="JY213" s="1"/>
      <c r="JZ213" s="1"/>
      <c r="KA213" s="1"/>
      <c r="KB213" s="1"/>
      <c r="KC213" s="1"/>
      <c r="KD213" s="1"/>
      <c r="KE213" s="1"/>
      <c r="KF213" s="1"/>
      <c r="KG213" s="1"/>
      <c r="KH213" s="1"/>
      <c r="KI213" s="1"/>
      <c r="KJ213" s="1"/>
      <c r="KK213" s="1"/>
      <c r="KL213" s="1"/>
      <c r="KM213" s="1"/>
      <c r="KN213" s="1"/>
      <c r="KO213" s="1"/>
      <c r="KP213" s="1"/>
      <c r="KQ213" s="1"/>
      <c r="KR213" s="1"/>
      <c r="KS213" s="1"/>
      <c r="KT213" s="1"/>
      <c r="KU213" s="1"/>
      <c r="KV213" s="1"/>
      <c r="KW213" s="1"/>
      <c r="KX213" s="1"/>
      <c r="KY213" s="1"/>
      <c r="KZ213" s="1"/>
      <c r="LA213" s="1"/>
      <c r="LB213" s="1"/>
      <c r="LC213" s="1"/>
      <c r="LD213" s="1"/>
      <c r="LE213" s="1"/>
      <c r="LF213" s="1"/>
      <c r="LG213" s="1"/>
      <c r="LH213" s="1"/>
      <c r="LI213" s="1"/>
      <c r="LJ213" s="1"/>
      <c r="LK213" s="1"/>
      <c r="LL213" s="1"/>
      <c r="LM213" s="1"/>
      <c r="LN213" s="1"/>
      <c r="LO213" s="1"/>
      <c r="LP213" s="1"/>
      <c r="LQ213" s="1"/>
      <c r="LR213" s="1"/>
      <c r="LS213" s="1"/>
      <c r="LT213" s="1"/>
      <c r="LU213" s="1"/>
      <c r="LV213" s="1"/>
      <c r="LW213" s="1"/>
      <c r="LX213" s="1"/>
      <c r="LY213" s="1"/>
      <c r="LZ213" s="1"/>
      <c r="MA213" s="1"/>
      <c r="MB213" s="1"/>
      <c r="MC213" s="1"/>
      <c r="MD213" s="1"/>
      <c r="ME213" s="1"/>
      <c r="MF213" s="1"/>
      <c r="MG213" s="1"/>
      <c r="MH213" s="1"/>
      <c r="MI213" s="1"/>
      <c r="MJ213" s="1"/>
      <c r="MK213" s="1"/>
      <c r="ML213" s="1"/>
      <c r="MM213" s="1"/>
      <c r="MN213" s="1"/>
      <c r="MO213" s="1"/>
      <c r="MP213" s="1"/>
      <c r="MQ213" s="1"/>
      <c r="MR213" s="1"/>
      <c r="MS213" s="1"/>
      <c r="MT213" s="1"/>
      <c r="MU213" s="1"/>
      <c r="MV213" s="1"/>
      <c r="MW213" s="1"/>
      <c r="MX213" s="1"/>
      <c r="MY213" s="1"/>
      <c r="MZ213" s="1"/>
      <c r="NA213" s="1"/>
      <c r="NB213" s="1"/>
      <c r="NC213" s="1"/>
      <c r="ND213" s="1"/>
      <c r="NE213" s="1"/>
      <c r="NF213" s="1"/>
      <c r="NG213" s="1"/>
      <c r="NH213" s="1"/>
      <c r="NI213" s="1"/>
      <c r="NJ213" s="1"/>
      <c r="NK213" s="1"/>
      <c r="NL213" s="1"/>
      <c r="NM213" s="1"/>
      <c r="NN213" s="1"/>
      <c r="NO213" s="1"/>
      <c r="NP213" s="1"/>
      <c r="NQ213" s="1"/>
      <c r="NR213" s="1"/>
      <c r="NS213" s="1"/>
      <c r="NT213" s="1"/>
      <c r="NU213" s="1"/>
      <c r="NV213" s="1"/>
      <c r="NW213" s="1"/>
      <c r="NX213" s="1"/>
      <c r="NY213" s="1"/>
      <c r="NZ213" s="1"/>
      <c r="OA213" s="1"/>
      <c r="OB213" s="1"/>
      <c r="OC213" s="1"/>
      <c r="OD213" s="1"/>
      <c r="OE213" s="1"/>
      <c r="OF213" s="1"/>
      <c r="OG213" s="1"/>
      <c r="OH213" s="1"/>
      <c r="OI213" s="1"/>
      <c r="OJ213" s="1"/>
      <c r="OK213" s="1"/>
      <c r="OL213" s="1"/>
      <c r="OM213" s="1"/>
      <c r="ON213" s="1"/>
      <c r="OO213" s="1"/>
      <c r="OP213" s="1"/>
      <c r="OQ213" s="1"/>
      <c r="OR213" s="1"/>
      <c r="OS213" s="1"/>
      <c r="OT213" s="1"/>
      <c r="OU213" s="1"/>
      <c r="OV213" s="1"/>
      <c r="OW213" s="1"/>
      <c r="OX213" s="1"/>
      <c r="OY213" s="1"/>
      <c r="OZ213" s="1"/>
      <c r="PA213" s="1"/>
      <c r="PB213" s="1"/>
      <c r="PC213" s="1"/>
      <c r="PD213" s="1"/>
      <c r="PE213" s="1"/>
      <c r="PF213" s="1"/>
      <c r="PG213" s="1"/>
      <c r="PH213" s="1"/>
      <c r="PI213" s="1"/>
      <c r="PJ213" s="1"/>
      <c r="PK213" s="1"/>
      <c r="PL213" s="1"/>
      <c r="PM213" s="1"/>
      <c r="PN213" s="1"/>
      <c r="PO213" s="1"/>
      <c r="PP213" s="1"/>
      <c r="PQ213" s="1"/>
      <c r="PR213" s="1"/>
      <c r="PS213" s="1"/>
      <c r="PT213" s="1"/>
      <c r="PU213" s="1"/>
      <c r="PV213" s="1"/>
      <c r="PW213" s="1"/>
      <c r="PX213" s="1"/>
      <c r="PY213" s="1"/>
      <c r="PZ213" s="1"/>
      <c r="QA213" s="1"/>
      <c r="QB213" s="1"/>
      <c r="QC213" s="1"/>
      <c r="QD213" s="1"/>
      <c r="QE213" s="1"/>
      <c r="QF213" s="1"/>
      <c r="QG213" s="1"/>
      <c r="QH213" s="1"/>
      <c r="QI213" s="1"/>
      <c r="QJ213" s="1"/>
      <c r="QK213" s="1"/>
      <c r="QL213" s="1"/>
      <c r="QM213" s="1"/>
      <c r="QN213" s="1"/>
      <c r="QO213" s="1"/>
      <c r="QP213" s="1"/>
      <c r="QQ213" s="1"/>
      <c r="QR213" s="1"/>
      <c r="QS213" s="1"/>
      <c r="QT213" s="1"/>
      <c r="QU213" s="1"/>
      <c r="QV213" s="1"/>
      <c r="QW213" s="1"/>
      <c r="QX213" s="1"/>
      <c r="QY213" s="1"/>
      <c r="QZ213" s="1"/>
      <c r="RA213" s="1"/>
      <c r="RB213" s="1"/>
      <c r="RC213" s="1"/>
      <c r="RD213" s="1"/>
      <c r="RE213" s="1"/>
      <c r="RF213" s="1"/>
      <c r="RG213" s="1"/>
      <c r="RH213" s="1"/>
      <c r="RI213" s="1"/>
      <c r="RJ213" s="1"/>
      <c r="RK213" s="1"/>
      <c r="RL213" s="1"/>
      <c r="RM213" s="1"/>
      <c r="RN213" s="1"/>
      <c r="RO213" s="1"/>
      <c r="RP213" s="1"/>
      <c r="RQ213" s="1"/>
      <c r="RR213" s="1"/>
      <c r="RS213" s="1"/>
      <c r="RT213" s="1"/>
      <c r="RU213" s="1"/>
      <c r="RV213" s="1"/>
      <c r="RW213" s="1"/>
      <c r="RX213" s="1"/>
      <c r="RY213" s="1"/>
      <c r="RZ213" s="1"/>
      <c r="SA213" s="1"/>
      <c r="SB213" s="1"/>
      <c r="SC213" s="1"/>
      <c r="SD213" s="1"/>
      <c r="SE213" s="1"/>
      <c r="SF213" s="1"/>
      <c r="SG213" s="1"/>
      <c r="SH213" s="1"/>
      <c r="SI213" s="1"/>
      <c r="SJ213" s="1"/>
      <c r="SK213" s="1"/>
      <c r="SL213" s="1"/>
      <c r="SM213" s="1"/>
      <c r="SN213" s="1"/>
      <c r="SO213" s="1"/>
      <c r="SP213" s="1"/>
      <c r="SQ213" s="1"/>
      <c r="SR213" s="1"/>
      <c r="SS213" s="1"/>
      <c r="ST213" s="1"/>
      <c r="SU213" s="1"/>
      <c r="SV213" s="1"/>
      <c r="SW213" s="1"/>
      <c r="SX213" s="1"/>
      <c r="SY213" s="1"/>
      <c r="SZ213" s="1"/>
      <c r="TA213" s="1"/>
      <c r="TB213" s="1"/>
      <c r="TC213" s="1"/>
      <c r="TD213" s="1"/>
      <c r="TE213" s="1"/>
      <c r="TF213" s="1"/>
      <c r="TG213" s="1"/>
      <c r="TH213" s="1"/>
      <c r="TI213" s="1"/>
      <c r="TJ213" s="1"/>
      <c r="TK213" s="1"/>
      <c r="TL213" s="1"/>
      <c r="TM213" s="1"/>
      <c r="TN213" s="1"/>
      <c r="TO213" s="1"/>
      <c r="TP213" s="1"/>
      <c r="TQ213" s="1"/>
      <c r="TR213" s="1"/>
      <c r="TS213" s="1"/>
      <c r="TT213" s="1"/>
      <c r="TU213" s="1"/>
      <c r="TV213" s="1"/>
      <c r="TW213" s="1"/>
      <c r="TX213" s="1"/>
      <c r="TY213" s="1"/>
      <c r="TZ213" s="1"/>
      <c r="UA213" s="1"/>
      <c r="UB213" s="1"/>
      <c r="UC213" s="1"/>
      <c r="UD213" s="1"/>
      <c r="UE213" s="1"/>
      <c r="UF213" s="1"/>
      <c r="UG213" s="1"/>
      <c r="UH213" s="1"/>
      <c r="UI213" s="1"/>
      <c r="UJ213" s="1"/>
      <c r="UK213" s="1"/>
      <c r="UL213" s="1"/>
      <c r="UM213" s="1"/>
      <c r="UN213" s="1"/>
      <c r="UO213" s="1"/>
      <c r="UP213" s="1"/>
      <c r="UQ213" s="1"/>
      <c r="UR213" s="1"/>
      <c r="US213" s="1"/>
      <c r="UT213" s="1"/>
      <c r="UU213" s="1"/>
      <c r="UV213" s="1"/>
      <c r="UW213" s="1"/>
      <c r="UX213" s="1"/>
      <c r="UY213" s="1"/>
      <c r="UZ213" s="1"/>
      <c r="VA213" s="1"/>
      <c r="VB213" s="1"/>
      <c r="VC213" s="1"/>
      <c r="VD213" s="1"/>
      <c r="VE213" s="1"/>
      <c r="VF213" s="1"/>
      <c r="VG213" s="1"/>
      <c r="VH213" s="1"/>
      <c r="VI213" s="1"/>
      <c r="VJ213" s="1"/>
      <c r="VK213" s="1"/>
      <c r="VL213" s="1"/>
      <c r="VM213" s="1"/>
      <c r="VN213" s="1"/>
      <c r="VO213" s="1"/>
      <c r="VP213" s="1"/>
      <c r="VQ213" s="1"/>
      <c r="VR213" s="1"/>
      <c r="VS213" s="1"/>
      <c r="VT213" s="1"/>
      <c r="VU213" s="1"/>
      <c r="VV213" s="1"/>
      <c r="VW213" s="1"/>
      <c r="VX213" s="1"/>
      <c r="VY213" s="1"/>
      <c r="VZ213" s="1"/>
      <c r="WA213" s="1"/>
      <c r="WB213" s="1"/>
      <c r="WC213" s="1"/>
      <c r="WD213" s="1"/>
      <c r="WE213" s="1"/>
      <c r="WF213" s="1"/>
      <c r="WG213" s="1"/>
      <c r="WH213" s="1"/>
      <c r="WI213" s="1"/>
      <c r="WJ213" s="1"/>
      <c r="WK213" s="1"/>
      <c r="WL213" s="1"/>
      <c r="WM213" s="1"/>
      <c r="WN213" s="1"/>
      <c r="WO213" s="1"/>
      <c r="WP213" s="1"/>
      <c r="WQ213" s="1"/>
      <c r="WR213" s="1"/>
      <c r="WS213" s="1"/>
      <c r="WT213" s="1"/>
      <c r="WU213" s="1"/>
      <c r="WV213" s="1"/>
      <c r="WW213" s="1"/>
      <c r="WX213" s="1"/>
      <c r="WY213" s="1"/>
      <c r="WZ213" s="1"/>
      <c r="XA213" s="1"/>
      <c r="XB213" s="1"/>
      <c r="XC213" s="1"/>
      <c r="XD213" s="1"/>
      <c r="XE213" s="1"/>
      <c r="XF213" s="1"/>
      <c r="XG213" s="1"/>
      <c r="XH213" s="1"/>
      <c r="XI213" s="1"/>
      <c r="XJ213" s="1"/>
      <c r="XK213" s="1"/>
      <c r="XL213" s="1"/>
      <c r="XM213" s="1"/>
      <c r="XN213" s="1"/>
      <c r="XO213" s="1"/>
      <c r="XP213" s="1"/>
      <c r="XQ213" s="1"/>
      <c r="XR213" s="1"/>
      <c r="XS213" s="1"/>
      <c r="XT213" s="1"/>
      <c r="XU213" s="1"/>
      <c r="XV213" s="1"/>
      <c r="XW213" s="1"/>
      <c r="XX213" s="1"/>
      <c r="XY213" s="1"/>
      <c r="XZ213" s="1"/>
      <c r="YA213" s="1"/>
      <c r="YB213" s="1"/>
      <c r="YC213" s="1"/>
      <c r="YD213" s="1"/>
      <c r="YE213" s="1"/>
      <c r="YF213" s="1"/>
      <c r="YG213" s="1"/>
      <c r="YH213" s="1"/>
      <c r="YI213" s="1"/>
      <c r="YJ213" s="1"/>
      <c r="YK213" s="1"/>
      <c r="YL213" s="1"/>
      <c r="YM213" s="1"/>
      <c r="YN213" s="1"/>
      <c r="YO213" s="1"/>
      <c r="YP213" s="1"/>
      <c r="YQ213" s="1"/>
      <c r="YR213" s="1"/>
      <c r="YS213" s="1"/>
      <c r="YT213" s="1"/>
      <c r="YU213" s="1"/>
      <c r="YV213" s="1"/>
      <c r="YW213" s="1"/>
      <c r="YX213" s="1"/>
      <c r="YY213" s="1"/>
      <c r="YZ213" s="1"/>
      <c r="ZA213" s="1"/>
      <c r="ZB213" s="1"/>
      <c r="ZC213" s="1"/>
      <c r="ZD213" s="1"/>
      <c r="ZE213" s="1"/>
      <c r="ZF213" s="1"/>
      <c r="ZG213" s="1"/>
      <c r="ZH213" s="1"/>
      <c r="ZI213" s="1"/>
      <c r="ZJ213" s="1"/>
      <c r="ZK213" s="1"/>
      <c r="ZL213" s="1"/>
      <c r="ZM213" s="1"/>
      <c r="ZN213" s="1"/>
      <c r="ZO213" s="1"/>
      <c r="ZP213" s="1"/>
      <c r="ZQ213" s="1"/>
      <c r="ZR213" s="1"/>
      <c r="ZS213" s="1"/>
      <c r="ZT213" s="1"/>
      <c r="ZU213" s="1"/>
      <c r="ZV213" s="1"/>
      <c r="ZW213" s="1"/>
      <c r="ZX213" s="1"/>
      <c r="ZY213" s="1"/>
      <c r="ZZ213" s="1"/>
      <c r="AAA213" s="1"/>
      <c r="AAB213" s="1"/>
      <c r="AAC213" s="1"/>
      <c r="AAD213" s="1"/>
      <c r="AAE213" s="1"/>
      <c r="AAF213" s="1"/>
      <c r="AAG213" s="1"/>
      <c r="AAH213" s="1"/>
      <c r="AAI213" s="1"/>
      <c r="AAJ213" s="1"/>
      <c r="AAK213" s="1"/>
      <c r="AAL213" s="1"/>
      <c r="AAM213" s="1"/>
      <c r="AAN213" s="1"/>
      <c r="AAO213" s="1"/>
      <c r="AAP213" s="1"/>
      <c r="AAQ213" s="1"/>
      <c r="AAR213" s="1"/>
      <c r="AAS213" s="1"/>
      <c r="AAT213" s="1"/>
      <c r="AAU213" s="1"/>
      <c r="AAV213" s="1"/>
      <c r="AAW213" s="1"/>
      <c r="AAX213" s="1"/>
      <c r="AAY213" s="1"/>
      <c r="AAZ213" s="1"/>
      <c r="ABA213" s="1"/>
      <c r="ABB213" s="1"/>
      <c r="ABC213" s="1"/>
      <c r="ABD213" s="1"/>
      <c r="ABE213" s="1"/>
      <c r="ABF213" s="1"/>
      <c r="ABG213" s="1"/>
      <c r="ABH213" s="1"/>
      <c r="ABI213" s="1"/>
      <c r="ABJ213" s="1"/>
      <c r="ABK213" s="1"/>
      <c r="ABL213" s="1"/>
      <c r="ABM213" s="1"/>
      <c r="ABN213" s="1"/>
      <c r="ABO213" s="1"/>
      <c r="ABP213" s="1"/>
      <c r="ABQ213" s="1"/>
      <c r="ABR213" s="1"/>
      <c r="ABS213" s="1"/>
      <c r="ABT213" s="1"/>
      <c r="ABU213" s="1"/>
      <c r="ABV213" s="1"/>
      <c r="ABW213" s="1"/>
      <c r="ABX213" s="1"/>
      <c r="ABY213" s="1"/>
      <c r="ABZ213" s="1"/>
      <c r="ACA213" s="1"/>
      <c r="ACB213" s="1"/>
      <c r="ACC213" s="1"/>
      <c r="ACD213" s="1"/>
      <c r="ACE213" s="1"/>
      <c r="ACF213" s="1"/>
      <c r="ACG213" s="1"/>
      <c r="ACH213" s="1"/>
      <c r="ACI213" s="1"/>
      <c r="ACJ213" s="1"/>
      <c r="ACK213" s="1"/>
      <c r="ACL213" s="1"/>
      <c r="ACM213" s="1"/>
      <c r="ACN213" s="1"/>
      <c r="ACO213" s="1"/>
      <c r="ACP213" s="1"/>
      <c r="ACQ213" s="1"/>
      <c r="ACR213" s="1"/>
      <c r="ACS213" s="1"/>
      <c r="ACT213" s="1"/>
      <c r="ACU213" s="1"/>
      <c r="ACV213" s="1"/>
      <c r="ACW213" s="1"/>
      <c r="ACX213" s="1"/>
      <c r="ACY213" s="1"/>
      <c r="ACZ213" s="1"/>
      <c r="ADA213" s="1"/>
      <c r="ADB213" s="1"/>
      <c r="ADC213" s="1"/>
      <c r="ADD213" s="1"/>
      <c r="ADE213" s="1"/>
      <c r="ADF213" s="1"/>
      <c r="ADG213" s="1"/>
      <c r="ADH213" s="1"/>
      <c r="ADI213" s="1"/>
      <c r="ADJ213" s="1"/>
      <c r="ADK213" s="1"/>
      <c r="ADL213" s="1"/>
      <c r="ADM213" s="1"/>
      <c r="ADN213" s="1"/>
      <c r="ADO213" s="1"/>
      <c r="ADP213" s="1"/>
      <c r="ADQ213" s="1"/>
      <c r="ADR213" s="1"/>
      <c r="ADS213" s="1"/>
      <c r="ADT213" s="1"/>
      <c r="ADU213" s="1"/>
      <c r="ADV213" s="1"/>
      <c r="ADW213" s="1"/>
      <c r="ADX213" s="1"/>
      <c r="ADY213" s="1"/>
      <c r="ADZ213" s="1"/>
      <c r="AEA213" s="1"/>
      <c r="AEB213" s="1"/>
      <c r="AEC213" s="1"/>
      <c r="AED213" s="1"/>
      <c r="AEE213" s="1"/>
      <c r="AEF213" s="1"/>
      <c r="AEG213" s="1"/>
      <c r="AEH213" s="1"/>
      <c r="AEI213" s="1"/>
      <c r="AEJ213" s="1"/>
      <c r="AEK213" s="1"/>
    </row>
    <row r="214" spans="1:817" s="15" customFormat="1" ht="26.1" customHeight="1" x14ac:dyDescent="0.25">
      <c r="A214" s="624"/>
      <c r="B214" s="182">
        <v>3</v>
      </c>
      <c r="C214" s="595"/>
      <c r="D214" s="19">
        <v>1</v>
      </c>
      <c r="E214" s="253" t="s">
        <v>380</v>
      </c>
      <c r="F214" s="254" t="s">
        <v>307</v>
      </c>
      <c r="G214" s="19"/>
      <c r="H214" s="19"/>
      <c r="I214" s="19">
        <v>7</v>
      </c>
      <c r="J214" s="255"/>
      <c r="K214" s="19">
        <v>1</v>
      </c>
      <c r="L214" s="19" t="s">
        <v>27</v>
      </c>
      <c r="M214" s="19" t="s">
        <v>83</v>
      </c>
      <c r="N214" s="19">
        <v>119</v>
      </c>
      <c r="O214" s="19">
        <v>1980</v>
      </c>
      <c r="P214" s="277">
        <v>29342</v>
      </c>
      <c r="Q214" s="255"/>
      <c r="R214" s="258"/>
      <c r="S214" s="259"/>
      <c r="T214" s="228" t="s">
        <v>233</v>
      </c>
      <c r="U214" s="260"/>
      <c r="V214" s="33"/>
      <c r="W214" s="18" t="s">
        <v>56</v>
      </c>
      <c r="X214" s="249" t="str">
        <f t="shared" si="73"/>
        <v>Cu</v>
      </c>
      <c r="Y214" s="19">
        <v>12000</v>
      </c>
      <c r="Z214" s="19">
        <v>1</v>
      </c>
      <c r="AA214" s="19"/>
      <c r="AB214" s="19">
        <v>1</v>
      </c>
      <c r="AC214" s="19"/>
      <c r="AD214" s="19">
        <v>580</v>
      </c>
      <c r="AE214" s="19" t="s">
        <v>57</v>
      </c>
      <c r="AF214" s="1"/>
      <c r="AG214" s="1"/>
      <c r="AH214" s="252">
        <f t="shared" si="74"/>
        <v>0</v>
      </c>
      <c r="AI214" s="252">
        <f t="shared" si="75"/>
        <v>0</v>
      </c>
      <c r="AJ214" s="252">
        <f t="shared" si="76"/>
        <v>0</v>
      </c>
      <c r="AK214" s="252">
        <f t="shared" si="63"/>
        <v>0</v>
      </c>
      <c r="AL214" s="262"/>
      <c r="AM214" s="251">
        <f t="shared" si="77"/>
        <v>0</v>
      </c>
      <c r="AN214" s="251">
        <f t="shared" si="78"/>
        <v>0</v>
      </c>
      <c r="AO214" s="251">
        <f t="shared" si="79"/>
        <v>0</v>
      </c>
      <c r="AP214" s="147"/>
      <c r="AQ214" s="147"/>
      <c r="AR214" s="147"/>
      <c r="AS214" s="147"/>
      <c r="AT214" s="147"/>
      <c r="AU214" s="147"/>
      <c r="AV214" s="147"/>
      <c r="AW214" s="147"/>
      <c r="AX214" s="147"/>
      <c r="AY214" s="147"/>
      <c r="AZ214" s="1"/>
      <c r="BD214" s="1"/>
      <c r="BE214" s="4"/>
      <c r="BF214" s="4"/>
      <c r="BG214" s="4"/>
      <c r="BH214" s="1"/>
      <c r="BI214" s="1"/>
      <c r="BJ214" s="4"/>
      <c r="BK214" s="4"/>
      <c r="BL214" s="4"/>
      <c r="BM214" s="4"/>
      <c r="BN214" s="4"/>
      <c r="BO214" s="4"/>
      <c r="BP214" s="4"/>
      <c r="BQ214" s="4"/>
      <c r="BR214" s="4"/>
      <c r="BS214" s="4"/>
      <c r="BT214" s="4"/>
      <c r="BU214" s="147"/>
      <c r="BV214" s="4"/>
      <c r="BW214" s="147"/>
      <c r="BX214" s="4"/>
      <c r="BY214" s="147"/>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c r="JL214" s="1"/>
      <c r="JM214" s="1"/>
      <c r="JN214" s="1"/>
      <c r="JO214" s="1"/>
      <c r="JP214" s="1"/>
      <c r="JQ214" s="1"/>
      <c r="JR214" s="1"/>
      <c r="JS214" s="1"/>
      <c r="JT214" s="1"/>
      <c r="JU214" s="1"/>
      <c r="JV214" s="1"/>
      <c r="JW214" s="1"/>
      <c r="JX214" s="1"/>
      <c r="JY214" s="1"/>
      <c r="JZ214" s="1"/>
      <c r="KA214" s="1"/>
      <c r="KB214" s="1"/>
      <c r="KC214" s="1"/>
      <c r="KD214" s="1"/>
      <c r="KE214" s="1"/>
      <c r="KF214" s="1"/>
      <c r="KG214" s="1"/>
      <c r="KH214" s="1"/>
      <c r="KI214" s="1"/>
      <c r="KJ214" s="1"/>
      <c r="KK214" s="1"/>
      <c r="KL214" s="1"/>
      <c r="KM214" s="1"/>
      <c r="KN214" s="1"/>
      <c r="KO214" s="1"/>
      <c r="KP214" s="1"/>
      <c r="KQ214" s="1"/>
      <c r="KR214" s="1"/>
      <c r="KS214" s="1"/>
      <c r="KT214" s="1"/>
      <c r="KU214" s="1"/>
      <c r="KV214" s="1"/>
      <c r="KW214" s="1"/>
      <c r="KX214" s="1"/>
      <c r="KY214" s="1"/>
      <c r="KZ214" s="1"/>
      <c r="LA214" s="1"/>
      <c r="LB214" s="1"/>
      <c r="LC214" s="1"/>
      <c r="LD214" s="1"/>
      <c r="LE214" s="1"/>
      <c r="LF214" s="1"/>
      <c r="LG214" s="1"/>
      <c r="LH214" s="1"/>
      <c r="LI214" s="1"/>
      <c r="LJ214" s="1"/>
      <c r="LK214" s="1"/>
      <c r="LL214" s="1"/>
      <c r="LM214" s="1"/>
      <c r="LN214" s="1"/>
      <c r="LO214" s="1"/>
      <c r="LP214" s="1"/>
      <c r="LQ214" s="1"/>
      <c r="LR214" s="1"/>
      <c r="LS214" s="1"/>
      <c r="LT214" s="1"/>
      <c r="LU214" s="1"/>
      <c r="LV214" s="1"/>
      <c r="LW214" s="1"/>
      <c r="LX214" s="1"/>
      <c r="LY214" s="1"/>
      <c r="LZ214" s="1"/>
      <c r="MA214" s="1"/>
      <c r="MB214" s="1"/>
      <c r="MC214" s="1"/>
      <c r="MD214" s="1"/>
      <c r="ME214" s="1"/>
      <c r="MF214" s="1"/>
      <c r="MG214" s="1"/>
      <c r="MH214" s="1"/>
      <c r="MI214" s="1"/>
      <c r="MJ214" s="1"/>
      <c r="MK214" s="1"/>
      <c r="ML214" s="1"/>
      <c r="MM214" s="1"/>
      <c r="MN214" s="1"/>
      <c r="MO214" s="1"/>
      <c r="MP214" s="1"/>
      <c r="MQ214" s="1"/>
      <c r="MR214" s="1"/>
      <c r="MS214" s="1"/>
      <c r="MT214" s="1"/>
      <c r="MU214" s="1"/>
      <c r="MV214" s="1"/>
      <c r="MW214" s="1"/>
      <c r="MX214" s="1"/>
      <c r="MY214" s="1"/>
      <c r="MZ214" s="1"/>
      <c r="NA214" s="1"/>
      <c r="NB214" s="1"/>
      <c r="NC214" s="1"/>
      <c r="ND214" s="1"/>
      <c r="NE214" s="1"/>
      <c r="NF214" s="1"/>
      <c r="NG214" s="1"/>
      <c r="NH214" s="1"/>
      <c r="NI214" s="1"/>
      <c r="NJ214" s="1"/>
      <c r="NK214" s="1"/>
      <c r="NL214" s="1"/>
      <c r="NM214" s="1"/>
      <c r="NN214" s="1"/>
      <c r="NO214" s="1"/>
      <c r="NP214" s="1"/>
      <c r="NQ214" s="1"/>
      <c r="NR214" s="1"/>
      <c r="NS214" s="1"/>
      <c r="NT214" s="1"/>
      <c r="NU214" s="1"/>
      <c r="NV214" s="1"/>
      <c r="NW214" s="1"/>
      <c r="NX214" s="1"/>
      <c r="NY214" s="1"/>
      <c r="NZ214" s="1"/>
      <c r="OA214" s="1"/>
      <c r="OB214" s="1"/>
      <c r="OC214" s="1"/>
      <c r="OD214" s="1"/>
      <c r="OE214" s="1"/>
      <c r="OF214" s="1"/>
      <c r="OG214" s="1"/>
      <c r="OH214" s="1"/>
      <c r="OI214" s="1"/>
      <c r="OJ214" s="1"/>
      <c r="OK214" s="1"/>
      <c r="OL214" s="1"/>
      <c r="OM214" s="1"/>
      <c r="ON214" s="1"/>
      <c r="OO214" s="1"/>
      <c r="OP214" s="1"/>
      <c r="OQ214" s="1"/>
      <c r="OR214" s="1"/>
      <c r="OS214" s="1"/>
      <c r="OT214" s="1"/>
      <c r="OU214" s="1"/>
      <c r="OV214" s="1"/>
      <c r="OW214" s="1"/>
      <c r="OX214" s="1"/>
      <c r="OY214" s="1"/>
      <c r="OZ214" s="1"/>
      <c r="PA214" s="1"/>
      <c r="PB214" s="1"/>
      <c r="PC214" s="1"/>
      <c r="PD214" s="1"/>
      <c r="PE214" s="1"/>
      <c r="PF214" s="1"/>
      <c r="PG214" s="1"/>
      <c r="PH214" s="1"/>
      <c r="PI214" s="1"/>
      <c r="PJ214" s="1"/>
      <c r="PK214" s="1"/>
      <c r="PL214" s="1"/>
      <c r="PM214" s="1"/>
      <c r="PN214" s="1"/>
      <c r="PO214" s="1"/>
      <c r="PP214" s="1"/>
      <c r="PQ214" s="1"/>
      <c r="PR214" s="1"/>
      <c r="PS214" s="1"/>
      <c r="PT214" s="1"/>
      <c r="PU214" s="1"/>
      <c r="PV214" s="1"/>
      <c r="PW214" s="1"/>
      <c r="PX214" s="1"/>
      <c r="PY214" s="1"/>
      <c r="PZ214" s="1"/>
      <c r="QA214" s="1"/>
      <c r="QB214" s="1"/>
      <c r="QC214" s="1"/>
      <c r="QD214" s="1"/>
      <c r="QE214" s="1"/>
      <c r="QF214" s="1"/>
      <c r="QG214" s="1"/>
      <c r="QH214" s="1"/>
      <c r="QI214" s="1"/>
      <c r="QJ214" s="1"/>
      <c r="QK214" s="1"/>
      <c r="QL214" s="1"/>
      <c r="QM214" s="1"/>
      <c r="QN214" s="1"/>
      <c r="QO214" s="1"/>
      <c r="QP214" s="1"/>
      <c r="QQ214" s="1"/>
      <c r="QR214" s="1"/>
      <c r="QS214" s="1"/>
      <c r="QT214" s="1"/>
      <c r="QU214" s="1"/>
      <c r="QV214" s="1"/>
      <c r="QW214" s="1"/>
      <c r="QX214" s="1"/>
      <c r="QY214" s="1"/>
      <c r="QZ214" s="1"/>
      <c r="RA214" s="1"/>
      <c r="RB214" s="1"/>
      <c r="RC214" s="1"/>
      <c r="RD214" s="1"/>
      <c r="RE214" s="1"/>
      <c r="RF214" s="1"/>
      <c r="RG214" s="1"/>
      <c r="RH214" s="1"/>
      <c r="RI214" s="1"/>
      <c r="RJ214" s="1"/>
      <c r="RK214" s="1"/>
      <c r="RL214" s="1"/>
      <c r="RM214" s="1"/>
      <c r="RN214" s="1"/>
      <c r="RO214" s="1"/>
      <c r="RP214" s="1"/>
      <c r="RQ214" s="1"/>
      <c r="RR214" s="1"/>
      <c r="RS214" s="1"/>
      <c r="RT214" s="1"/>
      <c r="RU214" s="1"/>
      <c r="RV214" s="1"/>
      <c r="RW214" s="1"/>
      <c r="RX214" s="1"/>
      <c r="RY214" s="1"/>
      <c r="RZ214" s="1"/>
      <c r="SA214" s="1"/>
      <c r="SB214" s="1"/>
      <c r="SC214" s="1"/>
      <c r="SD214" s="1"/>
      <c r="SE214" s="1"/>
      <c r="SF214" s="1"/>
      <c r="SG214" s="1"/>
      <c r="SH214" s="1"/>
      <c r="SI214" s="1"/>
      <c r="SJ214" s="1"/>
      <c r="SK214" s="1"/>
      <c r="SL214" s="1"/>
      <c r="SM214" s="1"/>
      <c r="SN214" s="1"/>
      <c r="SO214" s="1"/>
      <c r="SP214" s="1"/>
      <c r="SQ214" s="1"/>
      <c r="SR214" s="1"/>
      <c r="SS214" s="1"/>
      <c r="ST214" s="1"/>
      <c r="SU214" s="1"/>
      <c r="SV214" s="1"/>
      <c r="SW214" s="1"/>
      <c r="SX214" s="1"/>
      <c r="SY214" s="1"/>
      <c r="SZ214" s="1"/>
      <c r="TA214" s="1"/>
      <c r="TB214" s="1"/>
      <c r="TC214" s="1"/>
      <c r="TD214" s="1"/>
      <c r="TE214" s="1"/>
      <c r="TF214" s="1"/>
      <c r="TG214" s="1"/>
      <c r="TH214" s="1"/>
      <c r="TI214" s="1"/>
      <c r="TJ214" s="1"/>
      <c r="TK214" s="1"/>
      <c r="TL214" s="1"/>
      <c r="TM214" s="1"/>
      <c r="TN214" s="1"/>
      <c r="TO214" s="1"/>
      <c r="TP214" s="1"/>
      <c r="TQ214" s="1"/>
      <c r="TR214" s="1"/>
      <c r="TS214" s="1"/>
      <c r="TT214" s="1"/>
      <c r="TU214" s="1"/>
      <c r="TV214" s="1"/>
      <c r="TW214" s="1"/>
      <c r="TX214" s="1"/>
      <c r="TY214" s="1"/>
      <c r="TZ214" s="1"/>
      <c r="UA214" s="1"/>
      <c r="UB214" s="1"/>
      <c r="UC214" s="1"/>
      <c r="UD214" s="1"/>
      <c r="UE214" s="1"/>
      <c r="UF214" s="1"/>
      <c r="UG214" s="1"/>
      <c r="UH214" s="1"/>
      <c r="UI214" s="1"/>
      <c r="UJ214" s="1"/>
      <c r="UK214" s="1"/>
      <c r="UL214" s="1"/>
      <c r="UM214" s="1"/>
      <c r="UN214" s="1"/>
      <c r="UO214" s="1"/>
      <c r="UP214" s="1"/>
      <c r="UQ214" s="1"/>
      <c r="UR214" s="1"/>
      <c r="US214" s="1"/>
      <c r="UT214" s="1"/>
      <c r="UU214" s="1"/>
      <c r="UV214" s="1"/>
      <c r="UW214" s="1"/>
      <c r="UX214" s="1"/>
      <c r="UY214" s="1"/>
      <c r="UZ214" s="1"/>
      <c r="VA214" s="1"/>
      <c r="VB214" s="1"/>
      <c r="VC214" s="1"/>
      <c r="VD214" s="1"/>
      <c r="VE214" s="1"/>
      <c r="VF214" s="1"/>
      <c r="VG214" s="1"/>
      <c r="VH214" s="1"/>
      <c r="VI214" s="1"/>
      <c r="VJ214" s="1"/>
      <c r="VK214" s="1"/>
      <c r="VL214" s="1"/>
      <c r="VM214" s="1"/>
      <c r="VN214" s="1"/>
      <c r="VO214" s="1"/>
      <c r="VP214" s="1"/>
      <c r="VQ214" s="1"/>
      <c r="VR214" s="1"/>
      <c r="VS214" s="1"/>
      <c r="VT214" s="1"/>
      <c r="VU214" s="1"/>
      <c r="VV214" s="1"/>
      <c r="VW214" s="1"/>
      <c r="VX214" s="1"/>
      <c r="VY214" s="1"/>
      <c r="VZ214" s="1"/>
      <c r="WA214" s="1"/>
      <c r="WB214" s="1"/>
      <c r="WC214" s="1"/>
      <c r="WD214" s="1"/>
      <c r="WE214" s="1"/>
      <c r="WF214" s="1"/>
      <c r="WG214" s="1"/>
      <c r="WH214" s="1"/>
      <c r="WI214" s="1"/>
      <c r="WJ214" s="1"/>
      <c r="WK214" s="1"/>
      <c r="WL214" s="1"/>
      <c r="WM214" s="1"/>
      <c r="WN214" s="1"/>
      <c r="WO214" s="1"/>
      <c r="WP214" s="1"/>
      <c r="WQ214" s="1"/>
      <c r="WR214" s="1"/>
      <c r="WS214" s="1"/>
      <c r="WT214" s="1"/>
      <c r="WU214" s="1"/>
      <c r="WV214" s="1"/>
      <c r="WW214" s="1"/>
      <c r="WX214" s="1"/>
      <c r="WY214" s="1"/>
      <c r="WZ214" s="1"/>
      <c r="XA214" s="1"/>
      <c r="XB214" s="1"/>
      <c r="XC214" s="1"/>
      <c r="XD214" s="1"/>
      <c r="XE214" s="1"/>
      <c r="XF214" s="1"/>
      <c r="XG214" s="1"/>
      <c r="XH214" s="1"/>
      <c r="XI214" s="1"/>
      <c r="XJ214" s="1"/>
      <c r="XK214" s="1"/>
      <c r="XL214" s="1"/>
      <c r="XM214" s="1"/>
      <c r="XN214" s="1"/>
      <c r="XO214" s="1"/>
      <c r="XP214" s="1"/>
      <c r="XQ214" s="1"/>
      <c r="XR214" s="1"/>
      <c r="XS214" s="1"/>
      <c r="XT214" s="1"/>
      <c r="XU214" s="1"/>
      <c r="XV214" s="1"/>
      <c r="XW214" s="1"/>
      <c r="XX214" s="1"/>
      <c r="XY214" s="1"/>
      <c r="XZ214" s="1"/>
      <c r="YA214" s="1"/>
      <c r="YB214" s="1"/>
      <c r="YC214" s="1"/>
      <c r="YD214" s="1"/>
      <c r="YE214" s="1"/>
      <c r="YF214" s="1"/>
      <c r="YG214" s="1"/>
      <c r="YH214" s="1"/>
      <c r="YI214" s="1"/>
      <c r="YJ214" s="1"/>
      <c r="YK214" s="1"/>
      <c r="YL214" s="1"/>
      <c r="YM214" s="1"/>
      <c r="YN214" s="1"/>
      <c r="YO214" s="1"/>
      <c r="YP214" s="1"/>
      <c r="YQ214" s="1"/>
      <c r="YR214" s="1"/>
      <c r="YS214" s="1"/>
      <c r="YT214" s="1"/>
      <c r="YU214" s="1"/>
      <c r="YV214" s="1"/>
      <c r="YW214" s="1"/>
      <c r="YX214" s="1"/>
      <c r="YY214" s="1"/>
      <c r="YZ214" s="1"/>
      <c r="ZA214" s="1"/>
      <c r="ZB214" s="1"/>
      <c r="ZC214" s="1"/>
      <c r="ZD214" s="1"/>
      <c r="ZE214" s="1"/>
      <c r="ZF214" s="1"/>
      <c r="ZG214" s="1"/>
      <c r="ZH214" s="1"/>
      <c r="ZI214" s="1"/>
      <c r="ZJ214" s="1"/>
      <c r="ZK214" s="1"/>
      <c r="ZL214" s="1"/>
      <c r="ZM214" s="1"/>
      <c r="ZN214" s="1"/>
      <c r="ZO214" s="1"/>
      <c r="ZP214" s="1"/>
      <c r="ZQ214" s="1"/>
      <c r="ZR214" s="1"/>
      <c r="ZS214" s="1"/>
      <c r="ZT214" s="1"/>
      <c r="ZU214" s="1"/>
      <c r="ZV214" s="1"/>
      <c r="ZW214" s="1"/>
      <c r="ZX214" s="1"/>
      <c r="ZY214" s="1"/>
      <c r="ZZ214" s="1"/>
      <c r="AAA214" s="1"/>
      <c r="AAB214" s="1"/>
      <c r="AAC214" s="1"/>
      <c r="AAD214" s="1"/>
      <c r="AAE214" s="1"/>
      <c r="AAF214" s="1"/>
      <c r="AAG214" s="1"/>
      <c r="AAH214" s="1"/>
      <c r="AAI214" s="1"/>
      <c r="AAJ214" s="1"/>
      <c r="AAK214" s="1"/>
      <c r="AAL214" s="1"/>
      <c r="AAM214" s="1"/>
      <c r="AAN214" s="1"/>
      <c r="AAO214" s="1"/>
      <c r="AAP214" s="1"/>
      <c r="AAQ214" s="1"/>
      <c r="AAR214" s="1"/>
      <c r="AAS214" s="1"/>
      <c r="AAT214" s="1"/>
      <c r="AAU214" s="1"/>
      <c r="AAV214" s="1"/>
      <c r="AAW214" s="1"/>
      <c r="AAX214" s="1"/>
      <c r="AAY214" s="1"/>
      <c r="AAZ214" s="1"/>
      <c r="ABA214" s="1"/>
      <c r="ABB214" s="1"/>
      <c r="ABC214" s="1"/>
      <c r="ABD214" s="1"/>
      <c r="ABE214" s="1"/>
      <c r="ABF214" s="1"/>
      <c r="ABG214" s="1"/>
      <c r="ABH214" s="1"/>
      <c r="ABI214" s="1"/>
      <c r="ABJ214" s="1"/>
      <c r="ABK214" s="1"/>
      <c r="ABL214" s="1"/>
      <c r="ABM214" s="1"/>
      <c r="ABN214" s="1"/>
      <c r="ABO214" s="1"/>
      <c r="ABP214" s="1"/>
      <c r="ABQ214" s="1"/>
      <c r="ABR214" s="1"/>
      <c r="ABS214" s="1"/>
      <c r="ABT214" s="1"/>
      <c r="ABU214" s="1"/>
      <c r="ABV214" s="1"/>
      <c r="ABW214" s="1"/>
      <c r="ABX214" s="1"/>
      <c r="ABY214" s="1"/>
      <c r="ABZ214" s="1"/>
      <c r="ACA214" s="1"/>
      <c r="ACB214" s="1"/>
      <c r="ACC214" s="1"/>
      <c r="ACD214" s="1"/>
      <c r="ACE214" s="1"/>
      <c r="ACF214" s="1"/>
      <c r="ACG214" s="1"/>
      <c r="ACH214" s="1"/>
      <c r="ACI214" s="1"/>
      <c r="ACJ214" s="1"/>
      <c r="ACK214" s="1"/>
      <c r="ACL214" s="1"/>
      <c r="ACM214" s="1"/>
      <c r="ACN214" s="1"/>
      <c r="ACO214" s="1"/>
      <c r="ACP214" s="1"/>
      <c r="ACQ214" s="1"/>
      <c r="ACR214" s="1"/>
      <c r="ACS214" s="1"/>
      <c r="ACT214" s="1"/>
      <c r="ACU214" s="1"/>
      <c r="ACV214" s="1"/>
      <c r="ACW214" s="1"/>
      <c r="ACX214" s="1"/>
      <c r="ACY214" s="1"/>
      <c r="ACZ214" s="1"/>
      <c r="ADA214" s="1"/>
      <c r="ADB214" s="1"/>
      <c r="ADC214" s="1"/>
      <c r="ADD214" s="1"/>
      <c r="ADE214" s="1"/>
      <c r="ADF214" s="1"/>
      <c r="ADG214" s="1"/>
      <c r="ADH214" s="1"/>
      <c r="ADI214" s="1"/>
      <c r="ADJ214" s="1"/>
      <c r="ADK214" s="1"/>
      <c r="ADL214" s="1"/>
      <c r="ADM214" s="1"/>
      <c r="ADN214" s="1"/>
      <c r="ADO214" s="1"/>
      <c r="ADP214" s="1"/>
      <c r="ADQ214" s="1"/>
      <c r="ADR214" s="1"/>
      <c r="ADS214" s="1"/>
      <c r="ADT214" s="1"/>
      <c r="ADU214" s="1"/>
      <c r="ADV214" s="1"/>
      <c r="ADW214" s="1"/>
      <c r="ADX214" s="1"/>
      <c r="ADY214" s="1"/>
      <c r="ADZ214" s="1"/>
      <c r="AEA214" s="1"/>
      <c r="AEB214" s="1"/>
      <c r="AEC214" s="1"/>
      <c r="AED214" s="1"/>
      <c r="AEE214" s="1"/>
      <c r="AEF214" s="1"/>
      <c r="AEG214" s="1"/>
      <c r="AEH214" s="1"/>
      <c r="AEI214" s="1"/>
      <c r="AEJ214" s="1"/>
      <c r="AEK214" s="1"/>
    </row>
    <row r="215" spans="1:817" s="1" customFormat="1" ht="26.1" customHeight="1" x14ac:dyDescent="0.25">
      <c r="A215" s="624"/>
      <c r="B215" s="182">
        <v>3</v>
      </c>
      <c r="C215" s="595"/>
      <c r="D215" s="19">
        <v>1</v>
      </c>
      <c r="E215" s="253" t="s">
        <v>381</v>
      </c>
      <c r="F215" s="254" t="s">
        <v>54</v>
      </c>
      <c r="G215" s="19"/>
      <c r="H215" s="19"/>
      <c r="I215" s="19"/>
      <c r="J215" s="255"/>
      <c r="K215" s="19">
        <v>1</v>
      </c>
      <c r="L215" s="19" t="s">
        <v>33</v>
      </c>
      <c r="M215" s="19" t="s">
        <v>73</v>
      </c>
      <c r="N215" s="90"/>
      <c r="O215" s="19">
        <v>1980</v>
      </c>
      <c r="P215" s="277">
        <v>1980</v>
      </c>
      <c r="Q215" s="255"/>
      <c r="R215" s="258"/>
      <c r="S215" s="259"/>
      <c r="T215" s="228" t="s">
        <v>110</v>
      </c>
      <c r="U215" s="260" t="s">
        <v>161</v>
      </c>
      <c r="V215" s="33"/>
      <c r="W215" s="18" t="s">
        <v>56</v>
      </c>
      <c r="X215" s="249" t="str">
        <f t="shared" si="73"/>
        <v>Cu</v>
      </c>
      <c r="Y215" s="19">
        <v>12000</v>
      </c>
      <c r="Z215" s="19">
        <v>1</v>
      </c>
      <c r="AA215" s="19"/>
      <c r="AB215" s="19">
        <v>1</v>
      </c>
      <c r="AC215" s="19"/>
      <c r="AD215" s="19">
        <v>580</v>
      </c>
      <c r="AE215" s="19" t="s">
        <v>57</v>
      </c>
      <c r="AH215" s="252">
        <f t="shared" si="74"/>
        <v>0</v>
      </c>
      <c r="AI215" s="252">
        <f t="shared" si="75"/>
        <v>0</v>
      </c>
      <c r="AJ215" s="252">
        <f t="shared" si="76"/>
        <v>0</v>
      </c>
      <c r="AK215" s="252">
        <f t="shared" si="63"/>
        <v>0</v>
      </c>
      <c r="AL215" s="262"/>
      <c r="AM215" s="251">
        <f t="shared" si="77"/>
        <v>0</v>
      </c>
      <c r="AN215" s="251">
        <f t="shared" si="78"/>
        <v>0</v>
      </c>
      <c r="AO215" s="251">
        <f t="shared" si="79"/>
        <v>0</v>
      </c>
      <c r="AP215" s="147"/>
      <c r="AQ215" s="147"/>
      <c r="AR215" s="147"/>
      <c r="AS215" s="147"/>
      <c r="AT215" s="147"/>
      <c r="AU215" s="147"/>
      <c r="AV215" s="147"/>
      <c r="AW215" s="147"/>
      <c r="AX215" s="147"/>
      <c r="AY215" s="147"/>
      <c r="BE215" s="4"/>
      <c r="BF215" s="4"/>
      <c r="BG215" s="4"/>
      <c r="BJ215" s="4"/>
      <c r="BK215" s="4"/>
      <c r="BL215" s="4"/>
      <c r="BM215" s="4"/>
      <c r="BN215" s="4"/>
      <c r="BO215" s="4"/>
      <c r="BP215" s="4"/>
      <c r="BQ215" s="4"/>
      <c r="BR215" s="4"/>
      <c r="BS215" s="4"/>
      <c r="BT215" s="4"/>
      <c r="BU215" s="147"/>
      <c r="BV215" s="4"/>
      <c r="BW215" s="147"/>
      <c r="BX215" s="4"/>
      <c r="BY215" s="147"/>
    </row>
    <row r="216" spans="1:817" s="1" customFormat="1" ht="26.1" customHeight="1" x14ac:dyDescent="0.25">
      <c r="A216" s="624"/>
      <c r="B216" s="182">
        <v>3</v>
      </c>
      <c r="C216" s="595"/>
      <c r="D216" s="19">
        <v>1</v>
      </c>
      <c r="E216" s="253" t="s">
        <v>382</v>
      </c>
      <c r="F216" s="254" t="s">
        <v>54</v>
      </c>
      <c r="G216" s="19"/>
      <c r="H216" s="19"/>
      <c r="I216" s="19"/>
      <c r="J216" s="255"/>
      <c r="K216" s="19">
        <v>1</v>
      </c>
      <c r="L216" s="19" t="s">
        <v>33</v>
      </c>
      <c r="M216" s="19" t="s">
        <v>73</v>
      </c>
      <c r="N216" s="90"/>
      <c r="O216" s="19">
        <v>1980</v>
      </c>
      <c r="P216" s="277">
        <v>1980</v>
      </c>
      <c r="Q216" s="255"/>
      <c r="R216" s="258"/>
      <c r="S216" s="259"/>
      <c r="T216" s="228" t="s">
        <v>110</v>
      </c>
      <c r="U216" s="260" t="s">
        <v>161</v>
      </c>
      <c r="V216" s="33"/>
      <c r="W216" s="18"/>
      <c r="X216" s="249" t="str">
        <f t="shared" si="73"/>
        <v>Kyanite</v>
      </c>
      <c r="Y216" s="19"/>
      <c r="Z216" s="19"/>
      <c r="AA216" s="19"/>
      <c r="AB216" s="19"/>
      <c r="AC216" s="19"/>
      <c r="AD216" s="19"/>
      <c r="AE216" s="19"/>
      <c r="AH216" s="252">
        <f t="shared" si="74"/>
        <v>0</v>
      </c>
      <c r="AI216" s="252">
        <f t="shared" si="75"/>
        <v>0</v>
      </c>
      <c r="AJ216" s="252">
        <f t="shared" si="76"/>
        <v>0</v>
      </c>
      <c r="AK216" s="252">
        <f t="shared" si="63"/>
        <v>0</v>
      </c>
      <c r="AL216" s="262"/>
      <c r="AM216" s="251">
        <f t="shared" si="77"/>
        <v>0</v>
      </c>
      <c r="AN216" s="251">
        <f t="shared" si="78"/>
        <v>0</v>
      </c>
      <c r="AO216" s="251">
        <f t="shared" si="79"/>
        <v>0</v>
      </c>
      <c r="AP216" s="147"/>
      <c r="AQ216" s="147"/>
      <c r="AR216" s="147"/>
      <c r="AS216" s="147"/>
      <c r="AT216" s="147"/>
      <c r="AU216" s="147"/>
      <c r="AV216" s="147"/>
      <c r="AW216" s="147"/>
      <c r="AX216" s="147"/>
      <c r="AY216" s="147"/>
      <c r="BE216" s="4"/>
      <c r="BF216" s="4"/>
      <c r="BG216" s="4"/>
      <c r="BJ216" s="4"/>
      <c r="BK216" s="4"/>
      <c r="BL216" s="4"/>
      <c r="BM216" s="4"/>
      <c r="BN216" s="4"/>
      <c r="BO216" s="4"/>
      <c r="BP216" s="4"/>
      <c r="BQ216" s="4"/>
      <c r="BR216" s="4"/>
      <c r="BS216" s="4"/>
      <c r="BT216" s="4"/>
      <c r="BU216" s="147"/>
      <c r="BV216" s="4"/>
      <c r="BW216" s="147"/>
      <c r="BX216" s="4"/>
      <c r="BY216" s="147"/>
    </row>
    <row r="217" spans="1:817" s="1" customFormat="1" ht="26.1" customHeight="1" x14ac:dyDescent="0.25">
      <c r="A217" s="624"/>
      <c r="B217" s="182">
        <v>3</v>
      </c>
      <c r="C217" s="595"/>
      <c r="D217" s="19">
        <v>1</v>
      </c>
      <c r="E217" s="253" t="s">
        <v>383</v>
      </c>
      <c r="F217" s="254" t="s">
        <v>384</v>
      </c>
      <c r="G217" s="19"/>
      <c r="H217" s="19"/>
      <c r="I217" s="19">
        <v>11</v>
      </c>
      <c r="J217" s="255">
        <v>430000</v>
      </c>
      <c r="K217" s="19">
        <v>2</v>
      </c>
      <c r="L217" s="19" t="s">
        <v>27</v>
      </c>
      <c r="M217" s="19" t="s">
        <v>73</v>
      </c>
      <c r="N217" s="19">
        <v>67</v>
      </c>
      <c r="O217" s="19">
        <v>1980</v>
      </c>
      <c r="P217" s="290">
        <v>1980</v>
      </c>
      <c r="Q217" s="255"/>
      <c r="R217" s="258"/>
      <c r="S217" s="259"/>
      <c r="T217" s="228" t="s">
        <v>233</v>
      </c>
      <c r="U217" s="260"/>
      <c r="V217" s="33"/>
      <c r="W217" s="18"/>
      <c r="X217" s="249" t="str">
        <f t="shared" si="73"/>
        <v>Cu</v>
      </c>
      <c r="Y217" s="19"/>
      <c r="Z217" s="19"/>
      <c r="AA217" s="19"/>
      <c r="AB217" s="19"/>
      <c r="AC217" s="19"/>
      <c r="AD217" s="19"/>
      <c r="AE217" s="19"/>
      <c r="AH217" s="252">
        <f t="shared" si="74"/>
        <v>1.9958368768562305E-2</v>
      </c>
      <c r="AI217" s="252">
        <f t="shared" si="75"/>
        <v>0</v>
      </c>
      <c r="AJ217" s="252">
        <f t="shared" si="76"/>
        <v>0</v>
      </c>
      <c r="AK217" s="252">
        <f t="shared" si="63"/>
        <v>1.9958368768562305E-2</v>
      </c>
      <c r="AL217" s="262"/>
      <c r="AM217" s="251">
        <f t="shared" si="77"/>
        <v>0</v>
      </c>
      <c r="AN217" s="251">
        <f t="shared" si="78"/>
        <v>0</v>
      </c>
      <c r="AO217" s="251">
        <f t="shared" si="79"/>
        <v>1.9958368768562305E-2</v>
      </c>
      <c r="AP217" s="147"/>
      <c r="AQ217" s="147"/>
      <c r="AR217" s="147"/>
      <c r="AS217" s="147"/>
      <c r="AT217" s="147"/>
      <c r="AU217" s="147"/>
      <c r="AV217" s="147"/>
      <c r="AW217" s="147"/>
      <c r="AX217" s="147"/>
      <c r="AY217" s="147"/>
      <c r="BE217" s="4"/>
      <c r="BF217" s="4"/>
      <c r="BG217" s="4"/>
      <c r="BJ217" s="4"/>
      <c r="BK217" s="4"/>
      <c r="BL217" s="4"/>
      <c r="BM217" s="4"/>
      <c r="BN217" s="4"/>
      <c r="BO217" s="4"/>
      <c r="BP217" s="4"/>
      <c r="BQ217" s="4"/>
      <c r="BR217" s="4"/>
      <c r="BS217" s="4"/>
      <c r="BT217" s="4"/>
      <c r="BU217" s="147"/>
      <c r="BV217" s="4"/>
      <c r="BW217" s="147"/>
      <c r="BX217" s="4"/>
      <c r="BY217" s="147"/>
    </row>
    <row r="218" spans="1:817" s="1" customFormat="1" ht="26.1" customHeight="1" x14ac:dyDescent="0.25">
      <c r="A218" s="624"/>
      <c r="B218" s="182">
        <v>3</v>
      </c>
      <c r="C218" s="595">
        <f>AK217</f>
        <v>1.9958368768562305E-2</v>
      </c>
      <c r="D218" s="19">
        <v>1</v>
      </c>
      <c r="E218" s="253" t="s">
        <v>385</v>
      </c>
      <c r="F218" s="254" t="s">
        <v>54</v>
      </c>
      <c r="G218" s="19"/>
      <c r="H218" s="19"/>
      <c r="I218" s="19"/>
      <c r="J218" s="255"/>
      <c r="K218" s="19">
        <v>1</v>
      </c>
      <c r="L218" s="19" t="s">
        <v>27</v>
      </c>
      <c r="M218" s="19" t="s">
        <v>83</v>
      </c>
      <c r="N218" s="90"/>
      <c r="O218" s="19">
        <v>1979</v>
      </c>
      <c r="P218" s="275">
        <v>29190</v>
      </c>
      <c r="Q218" s="255">
        <v>37854.1</v>
      </c>
      <c r="R218" s="258"/>
      <c r="S218" s="259"/>
      <c r="T218" s="295" t="s">
        <v>197</v>
      </c>
      <c r="U218" s="260" t="s">
        <v>386</v>
      </c>
      <c r="V218" s="33"/>
      <c r="W218" s="18"/>
      <c r="X218" s="249" t="str">
        <f t="shared" si="73"/>
        <v>U</v>
      </c>
      <c r="Y218" s="19"/>
      <c r="Z218" s="19"/>
      <c r="AA218" s="19"/>
      <c r="AB218" s="19"/>
      <c r="AC218" s="19">
        <v>1967</v>
      </c>
      <c r="AD218" s="19">
        <v>3</v>
      </c>
      <c r="AE218" s="19" t="s">
        <v>38</v>
      </c>
      <c r="AH218" s="252">
        <f t="shared" si="74"/>
        <v>0.19508049179264736</v>
      </c>
      <c r="AI218" s="252">
        <f t="shared" si="75"/>
        <v>0</v>
      </c>
      <c r="AJ218" s="252">
        <f t="shared" si="76"/>
        <v>0</v>
      </c>
      <c r="AK218" s="252">
        <f t="shared" si="63"/>
        <v>0.19508049179264736</v>
      </c>
      <c r="AL218" s="262"/>
      <c r="AM218" s="251">
        <f t="shared" si="77"/>
        <v>0</v>
      </c>
      <c r="AN218" s="251">
        <f t="shared" si="78"/>
        <v>0.19508049179264736</v>
      </c>
      <c r="AO218" s="251">
        <f t="shared" si="79"/>
        <v>0</v>
      </c>
      <c r="AP218" s="147"/>
      <c r="AQ218" s="147"/>
      <c r="AR218" s="147"/>
      <c r="AS218" s="147"/>
      <c r="AT218" s="147"/>
      <c r="AU218" s="147"/>
      <c r="AV218" s="147"/>
      <c r="AW218" s="147"/>
      <c r="AX218" s="147"/>
      <c r="AY218" s="147"/>
      <c r="BE218" s="4"/>
      <c r="BF218" s="4"/>
      <c r="BG218" s="4"/>
      <c r="BJ218" s="4"/>
      <c r="BK218" s="4"/>
      <c r="BL218" s="4"/>
      <c r="BM218" s="4"/>
      <c r="BN218" s="4"/>
      <c r="BO218" s="4"/>
      <c r="BP218" s="4"/>
      <c r="BQ218" s="4"/>
      <c r="BR218" s="4"/>
      <c r="BS218" s="4"/>
      <c r="BT218" s="4"/>
      <c r="BU218" s="147"/>
      <c r="BV218" s="4"/>
      <c r="BW218" s="147"/>
      <c r="BX218" s="4"/>
      <c r="BY218" s="147"/>
      <c r="FN218" s="20"/>
      <c r="FO218" s="20"/>
      <c r="FP218" s="20"/>
      <c r="FQ218" s="20"/>
      <c r="FR218" s="20"/>
      <c r="FS218" s="20"/>
      <c r="FT218" s="20"/>
      <c r="FU218" s="20"/>
      <c r="FV218" s="20"/>
      <c r="FW218" s="20"/>
      <c r="FX218" s="20"/>
      <c r="FY218" s="20"/>
      <c r="FZ218" s="20"/>
      <c r="GA218" s="20"/>
      <c r="GB218" s="20"/>
      <c r="GC218" s="20"/>
      <c r="GD218" s="20"/>
      <c r="GE218" s="20"/>
      <c r="GF218" s="20"/>
      <c r="GG218" s="20"/>
      <c r="GH218" s="20"/>
      <c r="GI218" s="20"/>
      <c r="GJ218" s="20"/>
      <c r="GK218" s="20"/>
      <c r="GL218" s="20"/>
      <c r="GM218" s="20"/>
      <c r="GN218" s="20"/>
      <c r="GO218" s="20"/>
      <c r="GP218" s="20"/>
      <c r="GQ218" s="20"/>
      <c r="GR218" s="20"/>
      <c r="GS218" s="20"/>
      <c r="GT218" s="20"/>
      <c r="GU218" s="20"/>
      <c r="GV218" s="20"/>
      <c r="GW218" s="20"/>
      <c r="GX218" s="20"/>
      <c r="GY218" s="20"/>
      <c r="GZ218" s="20"/>
      <c r="HA218" s="20"/>
      <c r="HB218" s="20"/>
      <c r="HC218" s="20"/>
      <c r="HD218" s="20"/>
      <c r="HE218" s="20"/>
      <c r="HF218" s="20"/>
      <c r="HG218" s="20"/>
      <c r="HH218" s="20"/>
      <c r="HI218" s="20"/>
      <c r="HJ218" s="20"/>
      <c r="HK218" s="20"/>
      <c r="HL218" s="20"/>
      <c r="HM218" s="20"/>
      <c r="HN218" s="20"/>
      <c r="HO218" s="20"/>
      <c r="HP218" s="20"/>
      <c r="HQ218" s="20"/>
      <c r="HR218" s="20"/>
      <c r="HS218" s="20"/>
      <c r="HT218" s="20"/>
      <c r="HU218" s="20"/>
      <c r="HV218" s="20"/>
      <c r="HW218" s="20"/>
      <c r="HX218" s="20"/>
      <c r="HY218" s="20"/>
      <c r="HZ218" s="20"/>
      <c r="IA218" s="20"/>
      <c r="IB218" s="20"/>
      <c r="IC218" s="20"/>
      <c r="ID218" s="20"/>
      <c r="IE218" s="20"/>
      <c r="IF218" s="20"/>
      <c r="IG218" s="20"/>
      <c r="IH218" s="20"/>
      <c r="II218" s="20"/>
      <c r="IJ218" s="20"/>
      <c r="IK218" s="20"/>
      <c r="IL218" s="20"/>
      <c r="IM218" s="20"/>
      <c r="IN218" s="20"/>
      <c r="IO218" s="20"/>
      <c r="IP218" s="20"/>
      <c r="IQ218" s="20"/>
      <c r="IR218" s="20"/>
      <c r="IS218" s="20"/>
      <c r="IT218" s="20"/>
      <c r="IU218" s="20"/>
      <c r="IV218" s="20"/>
      <c r="IW218" s="20"/>
      <c r="IX218" s="20"/>
      <c r="IY218" s="20"/>
      <c r="IZ218" s="20"/>
      <c r="JA218" s="20"/>
      <c r="JB218" s="20"/>
      <c r="JC218" s="20"/>
      <c r="JD218" s="20"/>
      <c r="JE218" s="20"/>
      <c r="JF218" s="20"/>
      <c r="JG218" s="20"/>
      <c r="JH218" s="20"/>
      <c r="JI218" s="20"/>
      <c r="JJ218" s="20"/>
      <c r="JK218" s="20"/>
      <c r="JL218" s="20"/>
      <c r="JM218" s="20"/>
      <c r="JN218" s="20"/>
      <c r="JO218" s="20"/>
      <c r="JP218" s="20"/>
      <c r="JQ218" s="20"/>
      <c r="JR218" s="20"/>
      <c r="JS218" s="20"/>
      <c r="JT218" s="20"/>
      <c r="JU218" s="20"/>
      <c r="JV218" s="20"/>
      <c r="JW218" s="20"/>
      <c r="JX218" s="20"/>
      <c r="JY218" s="20"/>
      <c r="JZ218" s="20"/>
      <c r="KA218" s="20"/>
      <c r="KB218" s="20"/>
      <c r="KC218" s="20"/>
      <c r="KD218" s="20"/>
      <c r="KE218" s="20"/>
      <c r="KF218" s="20"/>
      <c r="KG218" s="20"/>
      <c r="KH218" s="20"/>
      <c r="KI218" s="20"/>
      <c r="KJ218" s="20"/>
      <c r="KK218" s="20"/>
      <c r="KL218" s="20"/>
      <c r="KM218" s="20"/>
      <c r="KN218" s="20"/>
      <c r="KO218" s="20"/>
      <c r="KP218" s="20"/>
      <c r="KQ218" s="20"/>
      <c r="KR218" s="20"/>
      <c r="KS218" s="20"/>
      <c r="KT218" s="20"/>
      <c r="KU218" s="20"/>
      <c r="KV218" s="20"/>
      <c r="KW218" s="20"/>
      <c r="KX218" s="20"/>
      <c r="KY218" s="20"/>
      <c r="KZ218" s="20"/>
      <c r="LA218" s="20"/>
      <c r="LB218" s="20"/>
      <c r="LC218" s="20"/>
      <c r="LD218" s="20"/>
      <c r="LE218" s="20"/>
      <c r="LF218" s="20"/>
      <c r="LG218" s="20"/>
      <c r="LH218" s="20"/>
      <c r="LI218" s="20"/>
      <c r="LJ218" s="20"/>
      <c r="LK218" s="20"/>
      <c r="LL218" s="20"/>
      <c r="LM218" s="20"/>
      <c r="LN218" s="20"/>
      <c r="LO218" s="20"/>
      <c r="LP218" s="20"/>
      <c r="LQ218" s="20"/>
      <c r="LR218" s="20"/>
      <c r="LS218" s="20"/>
      <c r="LT218" s="20"/>
      <c r="LU218" s="20"/>
      <c r="LV218" s="20"/>
      <c r="LW218" s="20"/>
      <c r="LX218" s="20"/>
      <c r="LY218" s="20"/>
      <c r="LZ218" s="20"/>
      <c r="MA218" s="20"/>
      <c r="MB218" s="20"/>
      <c r="MC218" s="20"/>
      <c r="MD218" s="20"/>
      <c r="ME218" s="20"/>
      <c r="MF218" s="20"/>
      <c r="MG218" s="20"/>
      <c r="MH218" s="20"/>
      <c r="MI218" s="20"/>
      <c r="MJ218" s="20"/>
      <c r="MK218" s="20"/>
      <c r="ML218" s="20"/>
      <c r="MM218" s="20"/>
      <c r="MN218" s="20"/>
      <c r="MO218" s="20"/>
      <c r="MP218" s="20"/>
      <c r="MQ218" s="20"/>
      <c r="MR218" s="20"/>
      <c r="MS218" s="20"/>
      <c r="MT218" s="20"/>
      <c r="MU218" s="20"/>
      <c r="MV218" s="20"/>
      <c r="MW218" s="20"/>
      <c r="MX218" s="20"/>
      <c r="MY218" s="20"/>
      <c r="MZ218" s="20"/>
      <c r="NA218" s="20"/>
      <c r="NB218" s="20"/>
      <c r="NC218" s="20"/>
      <c r="ND218" s="20"/>
      <c r="NE218" s="20"/>
      <c r="NF218" s="20"/>
      <c r="NG218" s="20"/>
      <c r="NH218" s="20"/>
      <c r="NI218" s="20"/>
      <c r="NJ218" s="20"/>
      <c r="NK218" s="20"/>
      <c r="NL218" s="20"/>
      <c r="NM218" s="20"/>
      <c r="NN218" s="20"/>
      <c r="NO218" s="20"/>
      <c r="NP218" s="20"/>
      <c r="NQ218" s="20"/>
      <c r="NR218" s="20"/>
      <c r="NS218" s="20"/>
      <c r="NT218" s="20"/>
      <c r="NU218" s="20"/>
      <c r="NV218" s="20"/>
      <c r="NW218" s="20"/>
      <c r="NX218" s="20"/>
      <c r="NY218" s="20"/>
      <c r="NZ218" s="20"/>
      <c r="OA218" s="20"/>
      <c r="OB218" s="20"/>
      <c r="OC218" s="20"/>
      <c r="OD218" s="20"/>
      <c r="OE218" s="20"/>
      <c r="OF218" s="20"/>
      <c r="OG218" s="20"/>
      <c r="OH218" s="20"/>
      <c r="OI218" s="20"/>
      <c r="OJ218" s="20"/>
      <c r="OK218" s="20"/>
      <c r="OL218" s="20"/>
      <c r="OM218" s="20"/>
      <c r="ON218" s="20"/>
      <c r="OO218" s="20"/>
      <c r="OP218" s="20"/>
      <c r="OQ218" s="20"/>
      <c r="OR218" s="20"/>
      <c r="OS218" s="20"/>
      <c r="OT218" s="20"/>
      <c r="OU218" s="20"/>
      <c r="OV218" s="20"/>
      <c r="OW218" s="20"/>
      <c r="OX218" s="20"/>
      <c r="OY218" s="20"/>
      <c r="OZ218" s="20"/>
      <c r="PA218" s="20"/>
      <c r="PB218" s="20"/>
      <c r="PC218" s="20"/>
      <c r="PD218" s="20"/>
      <c r="PE218" s="20"/>
      <c r="PF218" s="20"/>
      <c r="PG218" s="20"/>
      <c r="PH218" s="20"/>
      <c r="PI218" s="20"/>
      <c r="PJ218" s="20"/>
      <c r="PK218" s="20"/>
      <c r="PL218" s="20"/>
      <c r="PM218" s="20"/>
      <c r="PN218" s="20"/>
      <c r="PO218" s="20"/>
      <c r="PP218" s="20"/>
      <c r="PQ218" s="20"/>
      <c r="PR218" s="20"/>
      <c r="PS218" s="20"/>
      <c r="PT218" s="20"/>
      <c r="PU218" s="20"/>
      <c r="PV218" s="20"/>
      <c r="PW218" s="20"/>
      <c r="PX218" s="20"/>
      <c r="PY218" s="20"/>
      <c r="PZ218" s="20"/>
      <c r="QA218" s="20"/>
      <c r="QB218" s="20"/>
      <c r="QC218" s="20"/>
      <c r="QD218" s="20"/>
      <c r="QE218" s="20"/>
      <c r="QF218" s="20"/>
      <c r="QG218" s="20"/>
      <c r="QH218" s="20"/>
      <c r="QI218" s="20"/>
      <c r="QJ218" s="20"/>
      <c r="QK218" s="20"/>
      <c r="QL218" s="20"/>
      <c r="QM218" s="20"/>
      <c r="QN218" s="20"/>
      <c r="QO218" s="20"/>
      <c r="QP218" s="20"/>
      <c r="QQ218" s="20"/>
      <c r="QR218" s="20"/>
      <c r="QS218" s="20"/>
      <c r="QT218" s="20"/>
      <c r="QU218" s="20"/>
      <c r="QV218" s="20"/>
      <c r="QW218" s="20"/>
      <c r="QX218" s="20"/>
      <c r="QY218" s="20"/>
      <c r="QZ218" s="20"/>
      <c r="RA218" s="20"/>
      <c r="RB218" s="20"/>
      <c r="RC218" s="20"/>
      <c r="RD218" s="20"/>
      <c r="RE218" s="20"/>
      <c r="RF218" s="20"/>
      <c r="RG218" s="20"/>
      <c r="RH218" s="20"/>
      <c r="RI218" s="20"/>
      <c r="RJ218" s="20"/>
      <c r="RK218" s="20"/>
      <c r="RL218" s="20"/>
      <c r="RM218" s="20"/>
      <c r="RN218" s="20"/>
      <c r="RO218" s="20"/>
      <c r="RP218" s="20"/>
      <c r="RQ218" s="20"/>
      <c r="RR218" s="20"/>
      <c r="RS218" s="20"/>
      <c r="RT218" s="20"/>
      <c r="RU218" s="20"/>
      <c r="RV218" s="20"/>
      <c r="RW218" s="20"/>
      <c r="RX218" s="20"/>
      <c r="RY218" s="20"/>
      <c r="RZ218" s="20"/>
      <c r="SA218" s="20"/>
      <c r="SB218" s="20"/>
      <c r="SC218" s="20"/>
      <c r="SD218" s="20"/>
      <c r="SE218" s="20"/>
      <c r="SF218" s="20"/>
      <c r="SG218" s="20"/>
      <c r="SH218" s="20"/>
      <c r="SI218" s="20"/>
      <c r="SJ218" s="20"/>
      <c r="SK218" s="20"/>
      <c r="SL218" s="20"/>
      <c r="SM218" s="20"/>
      <c r="SN218" s="20"/>
      <c r="SO218" s="20"/>
      <c r="SP218" s="20"/>
      <c r="SQ218" s="20"/>
      <c r="SR218" s="20"/>
      <c r="SS218" s="20"/>
      <c r="ST218" s="20"/>
      <c r="SU218" s="20"/>
      <c r="SV218" s="20"/>
      <c r="SW218" s="20"/>
      <c r="SX218" s="20"/>
      <c r="SY218" s="20"/>
      <c r="SZ218" s="20"/>
      <c r="TA218" s="20"/>
      <c r="TB218" s="20"/>
      <c r="TC218" s="20"/>
      <c r="TD218" s="20"/>
      <c r="TE218" s="20"/>
      <c r="TF218" s="20"/>
      <c r="TG218" s="20"/>
      <c r="TH218" s="20"/>
      <c r="TI218" s="20"/>
      <c r="TJ218" s="20"/>
      <c r="TK218" s="20"/>
      <c r="TL218" s="20"/>
      <c r="TM218" s="20"/>
      <c r="TN218" s="20"/>
      <c r="TO218" s="20"/>
      <c r="TP218" s="20"/>
      <c r="TQ218" s="20"/>
      <c r="TR218" s="20"/>
      <c r="TS218" s="20"/>
      <c r="TT218" s="20"/>
      <c r="TU218" s="20"/>
      <c r="TV218" s="20"/>
      <c r="TW218" s="20"/>
      <c r="TX218" s="20"/>
      <c r="TY218" s="20"/>
      <c r="TZ218" s="20"/>
      <c r="UA218" s="20"/>
      <c r="UB218" s="20"/>
      <c r="UC218" s="20"/>
      <c r="UD218" s="20"/>
      <c r="UE218" s="20"/>
      <c r="UF218" s="20"/>
      <c r="UG218" s="20"/>
      <c r="UH218" s="20"/>
      <c r="UI218" s="20"/>
      <c r="UJ218" s="20"/>
      <c r="UK218" s="20"/>
      <c r="UL218" s="20"/>
      <c r="UM218" s="20"/>
      <c r="UN218" s="20"/>
      <c r="UO218" s="20"/>
      <c r="UP218" s="20"/>
      <c r="UQ218" s="20"/>
      <c r="UR218" s="20"/>
      <c r="US218" s="20"/>
      <c r="UT218" s="20"/>
      <c r="UU218" s="20"/>
      <c r="UV218" s="20"/>
      <c r="UW218" s="20"/>
      <c r="UX218" s="20"/>
      <c r="UY218" s="20"/>
      <c r="UZ218" s="20"/>
      <c r="VA218" s="20"/>
      <c r="VB218" s="20"/>
      <c r="VC218" s="20"/>
      <c r="VD218" s="20"/>
      <c r="VE218" s="20"/>
      <c r="VF218" s="20"/>
      <c r="VG218" s="20"/>
      <c r="VH218" s="20"/>
      <c r="VI218" s="20"/>
      <c r="VJ218" s="20"/>
      <c r="VK218" s="20"/>
      <c r="VL218" s="20"/>
      <c r="VM218" s="20"/>
      <c r="VN218" s="20"/>
      <c r="VO218" s="20"/>
      <c r="VP218" s="20"/>
      <c r="VQ218" s="20"/>
      <c r="VR218" s="20"/>
      <c r="VS218" s="20"/>
      <c r="VT218" s="20"/>
      <c r="VU218" s="20"/>
      <c r="VV218" s="20"/>
      <c r="VW218" s="20"/>
      <c r="VX218" s="20"/>
      <c r="VY218" s="20"/>
      <c r="VZ218" s="20"/>
      <c r="WA218" s="20"/>
      <c r="WB218" s="20"/>
      <c r="WC218" s="20"/>
      <c r="WD218" s="20"/>
      <c r="WE218" s="20"/>
      <c r="WF218" s="20"/>
      <c r="WG218" s="20"/>
      <c r="WH218" s="20"/>
      <c r="WI218" s="20"/>
      <c r="WJ218" s="20"/>
      <c r="WK218" s="20"/>
      <c r="WL218" s="20"/>
      <c r="WM218" s="20"/>
      <c r="WN218" s="20"/>
      <c r="WO218" s="20"/>
      <c r="WP218" s="20"/>
      <c r="WQ218" s="20"/>
      <c r="WR218" s="20"/>
      <c r="WS218" s="20"/>
      <c r="WT218" s="20"/>
      <c r="WU218" s="20"/>
      <c r="WV218" s="20"/>
      <c r="WW218" s="20"/>
      <c r="WX218" s="20"/>
      <c r="WY218" s="20"/>
      <c r="WZ218" s="20"/>
      <c r="XA218" s="20"/>
      <c r="XB218" s="20"/>
      <c r="XC218" s="20"/>
      <c r="XD218" s="20"/>
      <c r="XE218" s="20"/>
      <c r="XF218" s="20"/>
      <c r="XG218" s="20"/>
      <c r="XH218" s="20"/>
      <c r="XI218" s="20"/>
      <c r="XJ218" s="20"/>
      <c r="XK218" s="20"/>
      <c r="XL218" s="20"/>
      <c r="XM218" s="20"/>
      <c r="XN218" s="20"/>
      <c r="XO218" s="20"/>
      <c r="XP218" s="20"/>
      <c r="XQ218" s="20"/>
      <c r="XR218" s="20"/>
      <c r="XS218" s="20"/>
      <c r="XT218" s="20"/>
      <c r="XU218" s="20"/>
      <c r="XV218" s="20"/>
      <c r="XW218" s="20"/>
      <c r="XX218" s="20"/>
      <c r="XY218" s="20"/>
      <c r="XZ218" s="20"/>
      <c r="YA218" s="20"/>
      <c r="YB218" s="20"/>
      <c r="YC218" s="20"/>
      <c r="YD218" s="20"/>
      <c r="YE218" s="20"/>
      <c r="YF218" s="20"/>
      <c r="YG218" s="20"/>
      <c r="YH218" s="20"/>
      <c r="YI218" s="20"/>
      <c r="YJ218" s="20"/>
      <c r="YK218" s="20"/>
      <c r="YL218" s="20"/>
      <c r="YM218" s="20"/>
      <c r="YN218" s="20"/>
      <c r="YO218" s="20"/>
      <c r="YP218" s="20"/>
      <c r="YQ218" s="20"/>
      <c r="YR218" s="20"/>
      <c r="YS218" s="20"/>
      <c r="YT218" s="20"/>
      <c r="YU218" s="20"/>
      <c r="YV218" s="20"/>
      <c r="YW218" s="20"/>
      <c r="YX218" s="20"/>
      <c r="YY218" s="20"/>
      <c r="YZ218" s="20"/>
      <c r="ZA218" s="20"/>
      <c r="ZB218" s="20"/>
      <c r="ZC218" s="20"/>
      <c r="ZD218" s="20"/>
      <c r="ZE218" s="20"/>
      <c r="ZF218" s="20"/>
      <c r="ZG218" s="20"/>
      <c r="ZH218" s="20"/>
      <c r="ZI218" s="20"/>
      <c r="ZJ218" s="20"/>
      <c r="ZK218" s="20"/>
      <c r="ZL218" s="20"/>
      <c r="ZM218" s="20"/>
      <c r="ZN218" s="20"/>
      <c r="ZO218" s="20"/>
      <c r="ZP218" s="20"/>
      <c r="ZQ218" s="20"/>
      <c r="ZR218" s="20"/>
      <c r="ZS218" s="20"/>
      <c r="ZT218" s="20"/>
      <c r="ZU218" s="20"/>
      <c r="ZV218" s="20"/>
      <c r="ZW218" s="20"/>
      <c r="ZX218" s="20"/>
      <c r="ZY218" s="20"/>
      <c r="ZZ218" s="20"/>
      <c r="AAA218" s="20"/>
      <c r="AAB218" s="20"/>
      <c r="AAC218" s="20"/>
      <c r="AAD218" s="20"/>
      <c r="AAE218" s="20"/>
      <c r="AAF218" s="20"/>
      <c r="AAG218" s="20"/>
      <c r="AAH218" s="20"/>
      <c r="AAI218" s="20"/>
      <c r="AAJ218" s="20"/>
      <c r="AAK218" s="20"/>
      <c r="AAL218" s="20"/>
      <c r="AAM218" s="20"/>
      <c r="AAN218" s="20"/>
      <c r="AAO218" s="20"/>
      <c r="AAP218" s="20"/>
      <c r="AAQ218" s="20"/>
      <c r="AAR218" s="20"/>
      <c r="AAS218" s="20"/>
      <c r="AAT218" s="20"/>
      <c r="AAU218" s="20"/>
      <c r="AAV218" s="20"/>
      <c r="AAW218" s="20"/>
      <c r="AAX218" s="20"/>
      <c r="AAY218" s="20"/>
      <c r="AAZ218" s="20"/>
      <c r="ABA218" s="20"/>
      <c r="ABB218" s="20"/>
      <c r="ABC218" s="20"/>
      <c r="ABD218" s="20"/>
      <c r="ABE218" s="20"/>
      <c r="ABF218" s="20"/>
      <c r="ABG218" s="20"/>
      <c r="ABH218" s="20"/>
      <c r="ABI218" s="20"/>
      <c r="ABJ218" s="20"/>
      <c r="ABK218" s="20"/>
      <c r="ABL218" s="20"/>
      <c r="ABM218" s="20"/>
      <c r="ABN218" s="20"/>
      <c r="ABO218" s="20"/>
      <c r="ABP218" s="20"/>
      <c r="ABQ218" s="20"/>
      <c r="ABR218" s="20"/>
      <c r="ABS218" s="20"/>
      <c r="ABT218" s="20"/>
      <c r="ABU218" s="20"/>
      <c r="ABV218" s="20"/>
      <c r="ABW218" s="20"/>
      <c r="ABX218" s="20"/>
      <c r="ABY218" s="20"/>
      <c r="ABZ218" s="20"/>
      <c r="ACA218" s="20"/>
      <c r="ACB218" s="20"/>
      <c r="ACC218" s="20"/>
      <c r="ACD218" s="20"/>
      <c r="ACE218" s="20"/>
      <c r="ACF218" s="20"/>
      <c r="ACG218" s="20"/>
      <c r="ACH218" s="20"/>
      <c r="ACI218" s="20"/>
      <c r="ACJ218" s="20"/>
      <c r="ACK218" s="20"/>
      <c r="ACL218" s="20"/>
      <c r="ACM218" s="20"/>
      <c r="ACN218" s="20"/>
      <c r="ACO218" s="20"/>
      <c r="ACP218" s="20"/>
      <c r="ACQ218" s="20"/>
      <c r="ACR218" s="20"/>
      <c r="ACS218" s="20"/>
      <c r="ACT218" s="20"/>
      <c r="ACU218" s="20"/>
      <c r="ACV218" s="20"/>
      <c r="ACW218" s="20"/>
      <c r="ACX218" s="20"/>
      <c r="ACY218" s="20"/>
      <c r="ACZ218" s="20"/>
      <c r="ADA218" s="20"/>
      <c r="ADB218" s="20"/>
      <c r="ADC218" s="20"/>
      <c r="ADD218" s="20"/>
      <c r="ADE218" s="20"/>
      <c r="ADF218" s="20"/>
      <c r="ADG218" s="20"/>
      <c r="ADH218" s="20"/>
      <c r="ADI218" s="20"/>
      <c r="ADJ218" s="20"/>
      <c r="ADK218" s="20"/>
      <c r="ADL218" s="20"/>
      <c r="ADM218" s="20"/>
      <c r="ADN218" s="20"/>
      <c r="ADO218" s="20"/>
      <c r="ADP218" s="20"/>
      <c r="ADQ218" s="20"/>
      <c r="ADR218" s="20"/>
      <c r="ADS218" s="20"/>
      <c r="ADT218" s="20"/>
      <c r="ADU218" s="20"/>
      <c r="ADV218" s="20"/>
      <c r="ADW218" s="20"/>
      <c r="ADX218" s="20"/>
      <c r="ADY218" s="20"/>
      <c r="ADZ218" s="20"/>
      <c r="AEA218" s="20"/>
      <c r="AEB218" s="20"/>
      <c r="AEC218" s="20"/>
      <c r="AED218" s="20"/>
      <c r="AEE218" s="20"/>
      <c r="AEF218" s="20"/>
      <c r="AEG218" s="20"/>
      <c r="AEH218" s="20"/>
      <c r="AEI218" s="20"/>
      <c r="AEJ218" s="20"/>
      <c r="AEK218" s="20"/>
    </row>
    <row r="219" spans="1:817" s="1" customFormat="1" ht="26.1" customHeight="1" x14ac:dyDescent="0.25">
      <c r="A219" s="626"/>
      <c r="B219" s="182">
        <v>2</v>
      </c>
      <c r="C219" s="595">
        <f>AK218</f>
        <v>0.19508049179264736</v>
      </c>
      <c r="D219" s="19">
        <v>1</v>
      </c>
      <c r="E219" s="253" t="s">
        <v>387</v>
      </c>
      <c r="F219" s="254" t="s">
        <v>38</v>
      </c>
      <c r="G219" s="19" t="s">
        <v>145</v>
      </c>
      <c r="H219" s="19" t="s">
        <v>78</v>
      </c>
      <c r="I219" s="19">
        <v>11</v>
      </c>
      <c r="J219" s="255">
        <v>370000</v>
      </c>
      <c r="K219" s="19">
        <v>1</v>
      </c>
      <c r="L219" s="19" t="s">
        <v>27</v>
      </c>
      <c r="M219" s="19" t="s">
        <v>61</v>
      </c>
      <c r="N219" s="19">
        <v>173</v>
      </c>
      <c r="O219" s="19">
        <v>1979</v>
      </c>
      <c r="P219" s="275">
        <v>29052</v>
      </c>
      <c r="Q219" s="255">
        <v>370000</v>
      </c>
      <c r="R219" s="258"/>
      <c r="S219" s="259"/>
      <c r="T219" s="295" t="s">
        <v>388</v>
      </c>
      <c r="U219" s="260" t="s">
        <v>704</v>
      </c>
      <c r="V219" s="33"/>
      <c r="W219" s="18"/>
      <c r="X219" s="249" t="str">
        <f t="shared" si="73"/>
        <v>U</v>
      </c>
      <c r="Y219" s="19"/>
      <c r="Z219" s="19"/>
      <c r="AA219" s="19"/>
      <c r="AB219" s="19"/>
      <c r="AC219" s="19"/>
      <c r="AD219" s="19"/>
      <c r="AE219" s="19"/>
      <c r="AH219" s="252">
        <f t="shared" si="74"/>
        <v>0</v>
      </c>
      <c r="AI219" s="252">
        <f t="shared" si="75"/>
        <v>0</v>
      </c>
      <c r="AJ219" s="252">
        <f t="shared" si="76"/>
        <v>0</v>
      </c>
      <c r="AK219" s="252">
        <f t="shared" si="63"/>
        <v>0</v>
      </c>
      <c r="AL219" s="262"/>
      <c r="AM219" s="251">
        <f t="shared" si="77"/>
        <v>0</v>
      </c>
      <c r="AN219" s="251">
        <f t="shared" si="78"/>
        <v>0</v>
      </c>
      <c r="AO219" s="251">
        <f t="shared" si="79"/>
        <v>0</v>
      </c>
      <c r="AP219" s="147"/>
      <c r="AQ219" s="147"/>
      <c r="AR219" s="147"/>
      <c r="AS219" s="147"/>
      <c r="AT219" s="147"/>
      <c r="AU219" s="147"/>
      <c r="AV219" s="147"/>
      <c r="AW219" s="147"/>
      <c r="AX219" s="147"/>
      <c r="AY219" s="147"/>
      <c r="BE219" s="4"/>
      <c r="BF219" s="4"/>
      <c r="BG219" s="4"/>
      <c r="BJ219" s="4"/>
      <c r="BK219" s="4"/>
      <c r="BL219" s="4"/>
      <c r="BM219" s="4"/>
      <c r="BN219" s="4"/>
      <c r="BO219" s="4"/>
      <c r="BP219" s="4"/>
      <c r="BQ219" s="4"/>
      <c r="BR219" s="4"/>
      <c r="BS219" s="4"/>
      <c r="BT219" s="4"/>
      <c r="BU219" s="147"/>
      <c r="BV219" s="4"/>
      <c r="BW219" s="147"/>
      <c r="BX219" s="4"/>
      <c r="BY219" s="147"/>
    </row>
    <row r="220" spans="1:817" s="1" customFormat="1" ht="26.1" customHeight="1" x14ac:dyDescent="0.25">
      <c r="A220" s="627"/>
      <c r="B220" s="182"/>
      <c r="C220" s="595"/>
      <c r="D220" s="19">
        <v>1</v>
      </c>
      <c r="E220" s="253" t="s">
        <v>389</v>
      </c>
      <c r="F220" s="254" t="s">
        <v>38</v>
      </c>
      <c r="G220" s="19" t="s">
        <v>44</v>
      </c>
      <c r="H220" s="19" t="s">
        <v>154</v>
      </c>
      <c r="I220" s="19">
        <v>43</v>
      </c>
      <c r="J220" s="255"/>
      <c r="K220" s="19">
        <v>2</v>
      </c>
      <c r="L220" s="19" t="s">
        <v>27</v>
      </c>
      <c r="M220" s="19" t="s">
        <v>28</v>
      </c>
      <c r="N220" s="19">
        <v>172</v>
      </c>
      <c r="O220" s="19">
        <v>1979</v>
      </c>
      <c r="P220" s="277">
        <v>28915</v>
      </c>
      <c r="Q220" s="255"/>
      <c r="R220" s="258"/>
      <c r="S220" s="259"/>
      <c r="T220" s="228" t="s">
        <v>233</v>
      </c>
      <c r="U220" s="260"/>
      <c r="V220" s="33"/>
      <c r="W220" s="18"/>
      <c r="X220" s="249">
        <f t="shared" si="73"/>
        <v>0</v>
      </c>
      <c r="Y220" s="19"/>
      <c r="Z220" s="19"/>
      <c r="AA220" s="19"/>
      <c r="AB220" s="19"/>
      <c r="AC220" s="19"/>
      <c r="AD220" s="19"/>
      <c r="AE220" s="19"/>
      <c r="AH220" s="252">
        <f t="shared" si="74"/>
        <v>2.1089782896502419E-2</v>
      </c>
      <c r="AI220" s="252">
        <f t="shared" si="75"/>
        <v>0</v>
      </c>
      <c r="AJ220" s="252">
        <f t="shared" si="76"/>
        <v>0</v>
      </c>
      <c r="AK220" s="252">
        <f t="shared" si="63"/>
        <v>2.1089782896502419E-2</v>
      </c>
      <c r="AL220" s="262"/>
      <c r="AM220" s="251">
        <f t="shared" si="77"/>
        <v>0</v>
      </c>
      <c r="AN220" s="251">
        <f t="shared" si="78"/>
        <v>0</v>
      </c>
      <c r="AO220" s="251">
        <f t="shared" si="79"/>
        <v>2.1089782896502419E-2</v>
      </c>
      <c r="AP220" s="147"/>
      <c r="AQ220" s="147"/>
      <c r="AR220" s="147"/>
      <c r="AS220" s="147"/>
      <c r="AT220" s="147"/>
      <c r="AU220" s="147"/>
      <c r="AV220" s="147"/>
      <c r="AW220" s="147"/>
      <c r="AX220" s="147"/>
      <c r="AY220" s="147"/>
      <c r="BE220" s="4"/>
      <c r="BF220" s="4"/>
      <c r="BG220" s="4"/>
      <c r="BJ220" s="4"/>
      <c r="BK220" s="4"/>
      <c r="BL220" s="4"/>
      <c r="BM220" s="4"/>
      <c r="BN220" s="4"/>
      <c r="BO220" s="4"/>
      <c r="BP220" s="4"/>
      <c r="BQ220" s="4"/>
      <c r="BR220" s="4"/>
      <c r="BS220" s="4"/>
      <c r="BT220" s="4"/>
      <c r="BU220" s="147"/>
      <c r="BV220" s="4"/>
      <c r="BW220" s="147"/>
      <c r="BX220" s="4"/>
      <c r="BY220" s="147"/>
    </row>
    <row r="221" spans="1:817" s="1" customFormat="1" ht="26.1" customHeight="1" x14ac:dyDescent="0.25">
      <c r="A221" s="624"/>
      <c r="B221" s="182">
        <v>3</v>
      </c>
      <c r="C221" s="595">
        <f>AK220</f>
        <v>2.1089782896502419E-2</v>
      </c>
      <c r="D221" s="19">
        <v>1</v>
      </c>
      <c r="E221" s="253" t="s">
        <v>392</v>
      </c>
      <c r="F221" s="254"/>
      <c r="G221" s="19"/>
      <c r="H221" s="19"/>
      <c r="I221" s="19"/>
      <c r="J221" s="255"/>
      <c r="K221" s="19">
        <v>1</v>
      </c>
      <c r="L221" s="19" t="s">
        <v>27</v>
      </c>
      <c r="M221" s="19" t="s">
        <v>61</v>
      </c>
      <c r="N221" s="90"/>
      <c r="O221" s="19">
        <v>1979</v>
      </c>
      <c r="P221" s="290">
        <v>1979</v>
      </c>
      <c r="Q221" s="255">
        <v>40000</v>
      </c>
      <c r="R221" s="258"/>
      <c r="S221" s="259"/>
      <c r="T221" s="228" t="s">
        <v>31</v>
      </c>
      <c r="U221" s="260" t="s">
        <v>393</v>
      </c>
      <c r="V221" s="33"/>
      <c r="W221" s="378" t="s">
        <v>128</v>
      </c>
      <c r="X221" s="249" t="str">
        <f t="shared" si="73"/>
        <v>Oil Sands</v>
      </c>
      <c r="Y221" s="19"/>
      <c r="Z221" s="19"/>
      <c r="AA221" s="19"/>
      <c r="AB221" s="19"/>
      <c r="AC221" s="19"/>
      <c r="AD221" s="19"/>
      <c r="AE221" s="19"/>
      <c r="AH221" s="252">
        <f t="shared" si="74"/>
        <v>0</v>
      </c>
      <c r="AI221" s="252">
        <f t="shared" si="75"/>
        <v>0</v>
      </c>
      <c r="AJ221" s="252">
        <f t="shared" si="76"/>
        <v>0</v>
      </c>
      <c r="AK221" s="252">
        <f t="shared" si="63"/>
        <v>0</v>
      </c>
      <c r="AL221" s="262"/>
      <c r="AM221" s="251">
        <f t="shared" si="77"/>
        <v>0</v>
      </c>
      <c r="AN221" s="251">
        <f t="shared" si="78"/>
        <v>0</v>
      </c>
      <c r="AO221" s="251">
        <f t="shared" si="79"/>
        <v>0</v>
      </c>
      <c r="AP221" s="147"/>
      <c r="AQ221" s="147"/>
      <c r="AR221" s="147"/>
      <c r="AS221" s="147"/>
      <c r="AT221" s="147"/>
      <c r="AU221" s="147"/>
      <c r="AV221" s="147"/>
      <c r="AW221" s="147"/>
      <c r="AX221" s="147"/>
      <c r="AY221" s="147"/>
      <c r="BE221" s="4"/>
      <c r="BF221" s="4"/>
      <c r="BG221" s="4"/>
      <c r="BJ221" s="4"/>
      <c r="BK221" s="4"/>
      <c r="BL221" s="4"/>
      <c r="BM221" s="4"/>
      <c r="BN221" s="4"/>
      <c r="BO221" s="4"/>
      <c r="BP221" s="4"/>
      <c r="BQ221" s="4"/>
      <c r="BR221" s="4"/>
      <c r="BS221" s="4"/>
      <c r="BT221" s="4"/>
      <c r="BU221" s="147"/>
      <c r="BV221" s="4"/>
      <c r="BW221" s="147"/>
      <c r="BX221" s="4"/>
      <c r="BY221" s="147"/>
    </row>
    <row r="222" spans="1:817" s="1" customFormat="1" ht="26.1" customHeight="1" x14ac:dyDescent="0.25">
      <c r="A222" s="627"/>
      <c r="B222" s="182"/>
      <c r="C222" s="595">
        <f>AK221</f>
        <v>0</v>
      </c>
      <c r="D222" s="19">
        <v>1</v>
      </c>
      <c r="E222" s="253" t="s">
        <v>390</v>
      </c>
      <c r="F222" s="254" t="s">
        <v>391</v>
      </c>
      <c r="G222" s="19" t="s">
        <v>145</v>
      </c>
      <c r="H222" s="19" t="s">
        <v>45</v>
      </c>
      <c r="I222" s="19">
        <v>30</v>
      </c>
      <c r="J222" s="255"/>
      <c r="K222" s="19">
        <v>2</v>
      </c>
      <c r="L222" s="19" t="s">
        <v>27</v>
      </c>
      <c r="M222" s="19" t="s">
        <v>28</v>
      </c>
      <c r="N222" s="19">
        <v>118</v>
      </c>
      <c r="O222" s="19">
        <v>1979</v>
      </c>
      <c r="P222" s="290">
        <v>1979</v>
      </c>
      <c r="Q222" s="255"/>
      <c r="R222" s="258"/>
      <c r="S222" s="259"/>
      <c r="T222" s="228" t="s">
        <v>233</v>
      </c>
      <c r="U222" s="260"/>
      <c r="V222" s="33"/>
      <c r="W222" s="18"/>
      <c r="X222" s="249" t="str">
        <f t="shared" si="73"/>
        <v>U</v>
      </c>
      <c r="Y222" s="19"/>
      <c r="Z222" s="19"/>
      <c r="AA222" s="19"/>
      <c r="AB222" s="19"/>
      <c r="AC222" s="19"/>
      <c r="AD222" s="19"/>
      <c r="AE222" s="19"/>
      <c r="AH222" s="252">
        <f t="shared" si="74"/>
        <v>0</v>
      </c>
      <c r="AI222" s="252">
        <f t="shared" si="75"/>
        <v>0</v>
      </c>
      <c r="AJ222" s="252">
        <f t="shared" si="76"/>
        <v>0</v>
      </c>
      <c r="AK222" s="252">
        <f t="shared" si="63"/>
        <v>0</v>
      </c>
      <c r="AL222" s="262"/>
      <c r="AM222" s="251">
        <f t="shared" si="77"/>
        <v>0</v>
      </c>
      <c r="AN222" s="251">
        <f t="shared" si="78"/>
        <v>0</v>
      </c>
      <c r="AO222" s="251">
        <f t="shared" si="79"/>
        <v>0</v>
      </c>
      <c r="AP222" s="147"/>
      <c r="AQ222" s="147"/>
      <c r="AR222" s="147"/>
      <c r="AS222" s="147"/>
      <c r="AT222" s="147"/>
      <c r="AU222" s="147"/>
      <c r="AV222" s="147"/>
      <c r="AW222" s="147"/>
      <c r="AX222" s="147"/>
      <c r="AY222" s="147"/>
      <c r="BE222" s="4"/>
      <c r="BF222" s="4"/>
      <c r="BG222" s="4"/>
      <c r="BJ222" s="4"/>
      <c r="BK222" s="4"/>
      <c r="BL222" s="4"/>
      <c r="BM222" s="4"/>
      <c r="BN222" s="4"/>
      <c r="BO222" s="4"/>
      <c r="BP222" s="4"/>
      <c r="BQ222" s="4"/>
      <c r="BR222" s="4"/>
      <c r="BS222" s="4"/>
      <c r="BT222" s="4"/>
      <c r="BU222" s="147"/>
      <c r="BV222" s="4"/>
      <c r="BW222" s="147"/>
      <c r="BX222" s="4"/>
      <c r="BY222" s="147"/>
    </row>
    <row r="223" spans="1:817" s="1" customFormat="1" ht="26.1" customHeight="1" x14ac:dyDescent="0.25">
      <c r="A223" s="627"/>
      <c r="B223" s="182">
        <v>4</v>
      </c>
      <c r="C223" s="595">
        <f>AK222</f>
        <v>0</v>
      </c>
      <c r="D223" s="19">
        <v>1</v>
      </c>
      <c r="E223" s="253" t="s">
        <v>394</v>
      </c>
      <c r="F223" s="254" t="s">
        <v>38</v>
      </c>
      <c r="G223" s="19" t="s">
        <v>145</v>
      </c>
      <c r="H223" s="19" t="s">
        <v>78</v>
      </c>
      <c r="I223" s="19">
        <v>9</v>
      </c>
      <c r="J223" s="255"/>
      <c r="K223" s="19">
        <v>3</v>
      </c>
      <c r="L223" s="19" t="s">
        <v>38</v>
      </c>
      <c r="M223" s="19" t="s">
        <v>38</v>
      </c>
      <c r="N223" s="19">
        <v>35</v>
      </c>
      <c r="O223" s="19">
        <v>1979</v>
      </c>
      <c r="P223" s="290">
        <v>1979</v>
      </c>
      <c r="Q223" s="255"/>
      <c r="R223" s="258"/>
      <c r="S223" s="259"/>
      <c r="T223" s="228" t="s">
        <v>746</v>
      </c>
      <c r="U223" s="260" t="s">
        <v>622</v>
      </c>
      <c r="V223" s="33"/>
      <c r="W223" s="18"/>
      <c r="X223" s="249" t="str">
        <f t="shared" si="73"/>
        <v>Au</v>
      </c>
      <c r="Y223" s="19"/>
      <c r="Z223" s="19"/>
      <c r="AA223" s="19"/>
      <c r="AB223" s="19"/>
      <c r="AC223" s="19"/>
      <c r="AD223" s="19"/>
      <c r="AE223" s="19" t="s">
        <v>397</v>
      </c>
      <c r="AH223" s="252">
        <f t="shared" si="74"/>
        <v>2.0562538324089857E-2</v>
      </c>
      <c r="AI223" s="252">
        <f t="shared" si="75"/>
        <v>7.6923076923076919E-3</v>
      </c>
      <c r="AJ223" s="252">
        <f t="shared" si="76"/>
        <v>7.1428571428571425E-2</v>
      </c>
      <c r="AK223" s="252">
        <f t="shared" si="63"/>
        <v>9.9683417444968975E-2</v>
      </c>
      <c r="AL223" s="262"/>
      <c r="AM223" s="251">
        <f t="shared" si="77"/>
        <v>0</v>
      </c>
      <c r="AN223" s="251">
        <f t="shared" si="78"/>
        <v>9.9683417444968975E-2</v>
      </c>
      <c r="AO223" s="251">
        <f t="shared" si="79"/>
        <v>0</v>
      </c>
      <c r="AP223" s="147"/>
      <c r="AQ223" s="147"/>
      <c r="AR223" s="147"/>
      <c r="AS223" s="147"/>
      <c r="AT223" s="147"/>
      <c r="AU223" s="147"/>
      <c r="AV223" s="147"/>
      <c r="AW223" s="147"/>
      <c r="AX223" s="147"/>
      <c r="AY223" s="147"/>
      <c r="BE223" s="4"/>
      <c r="BF223" s="4"/>
      <c r="BG223" s="4"/>
      <c r="BJ223" s="4"/>
      <c r="BK223" s="4"/>
      <c r="BL223" s="4"/>
      <c r="BM223" s="4"/>
      <c r="BN223" s="4"/>
      <c r="BO223" s="4"/>
      <c r="BP223" s="4"/>
      <c r="BQ223" s="4"/>
      <c r="BR223" s="4"/>
      <c r="BS223" s="4"/>
      <c r="BT223" s="4"/>
      <c r="BU223" s="147"/>
      <c r="BV223" s="4"/>
      <c r="BW223" s="147"/>
      <c r="BX223" s="4"/>
      <c r="BY223" s="147"/>
    </row>
    <row r="224" spans="1:817" s="1" customFormat="1" ht="26.1" customHeight="1" x14ac:dyDescent="0.25">
      <c r="A224" s="626"/>
      <c r="B224" s="182">
        <v>2</v>
      </c>
      <c r="C224" s="595">
        <f>AK223</f>
        <v>9.9683417444968975E-2</v>
      </c>
      <c r="D224" s="19"/>
      <c r="E224" s="253" t="s">
        <v>395</v>
      </c>
      <c r="F224" s="254" t="s">
        <v>47</v>
      </c>
      <c r="G224" s="19" t="s">
        <v>44</v>
      </c>
      <c r="H224" s="19" t="s">
        <v>154</v>
      </c>
      <c r="I224" s="19">
        <v>25</v>
      </c>
      <c r="J224" s="255" t="s">
        <v>396</v>
      </c>
      <c r="K224" s="19">
        <v>1</v>
      </c>
      <c r="L224" s="19" t="s">
        <v>27</v>
      </c>
      <c r="M224" s="19" t="s">
        <v>73</v>
      </c>
      <c r="N224" s="19">
        <v>185</v>
      </c>
      <c r="O224" s="19">
        <v>1978</v>
      </c>
      <c r="P224" s="275">
        <v>28521</v>
      </c>
      <c r="Q224" s="255">
        <v>39000</v>
      </c>
      <c r="R224" s="258">
        <v>0.3</v>
      </c>
      <c r="S224" s="259">
        <v>1</v>
      </c>
      <c r="T224" s="228" t="s">
        <v>187</v>
      </c>
      <c r="U224" s="260"/>
      <c r="V224" s="33"/>
      <c r="W224" s="18"/>
      <c r="X224" s="249" t="str">
        <f t="shared" si="73"/>
        <v>Au</v>
      </c>
      <c r="Y224" s="19"/>
      <c r="Z224" s="19"/>
      <c r="AA224" s="19"/>
      <c r="AB224" s="19"/>
      <c r="AC224" s="19"/>
      <c r="AD224" s="19"/>
      <c r="AE224" s="19"/>
      <c r="AH224" s="252">
        <f t="shared" si="74"/>
        <v>0</v>
      </c>
      <c r="AI224" s="252">
        <f t="shared" si="75"/>
        <v>0</v>
      </c>
      <c r="AJ224" s="252">
        <f t="shared" si="76"/>
        <v>0</v>
      </c>
      <c r="AK224" s="252">
        <f t="shared" si="63"/>
        <v>0</v>
      </c>
      <c r="AL224" s="262"/>
      <c r="AM224" s="251">
        <f t="shared" si="77"/>
        <v>0</v>
      </c>
      <c r="AN224" s="251">
        <f t="shared" si="78"/>
        <v>0</v>
      </c>
      <c r="AO224" s="251">
        <f t="shared" si="79"/>
        <v>0</v>
      </c>
      <c r="AP224" s="147"/>
      <c r="AQ224" s="147"/>
      <c r="AR224" s="147"/>
      <c r="AS224" s="147"/>
      <c r="AT224" s="147"/>
      <c r="AU224" s="147"/>
      <c r="AV224" s="147"/>
      <c r="AW224" s="147"/>
      <c r="AX224" s="147"/>
      <c r="AY224" s="147"/>
      <c r="BE224" s="4"/>
      <c r="BF224" s="4"/>
      <c r="BG224" s="4"/>
      <c r="BJ224" s="4"/>
      <c r="BK224" s="4"/>
      <c r="BL224" s="4"/>
      <c r="BM224" s="4"/>
      <c r="BN224" s="4"/>
      <c r="BO224" s="4"/>
      <c r="BP224" s="4"/>
      <c r="BQ224" s="4"/>
      <c r="BR224" s="4"/>
      <c r="BS224" s="4"/>
      <c r="BT224" s="4"/>
      <c r="BU224" s="147"/>
      <c r="BV224" s="4"/>
      <c r="BW224" s="147"/>
      <c r="BX224" s="4"/>
      <c r="BY224" s="147"/>
    </row>
    <row r="225" spans="1:817" s="21" customFormat="1" ht="26.1" customHeight="1" x14ac:dyDescent="0.25">
      <c r="A225" s="624"/>
      <c r="B225" s="182">
        <v>3</v>
      </c>
      <c r="C225" s="595">
        <f>AK224</f>
        <v>0</v>
      </c>
      <c r="D225" s="19">
        <v>1</v>
      </c>
      <c r="E225" s="253" t="s">
        <v>398</v>
      </c>
      <c r="F225" s="254" t="s">
        <v>47</v>
      </c>
      <c r="G225" s="19" t="s">
        <v>77</v>
      </c>
      <c r="H225" s="19"/>
      <c r="I225" s="19">
        <v>24</v>
      </c>
      <c r="J225" s="255">
        <v>225000</v>
      </c>
      <c r="K225" s="19">
        <v>2</v>
      </c>
      <c r="L225" s="19" t="s">
        <v>33</v>
      </c>
      <c r="M225" s="19" t="s">
        <v>109</v>
      </c>
      <c r="N225" s="19">
        <v>90</v>
      </c>
      <c r="O225" s="19">
        <v>1978</v>
      </c>
      <c r="P225" s="275">
        <v>28504</v>
      </c>
      <c r="Q225" s="255"/>
      <c r="R225" s="258"/>
      <c r="S225" s="259"/>
      <c r="T225" s="228" t="s">
        <v>233</v>
      </c>
      <c r="U225" s="260"/>
      <c r="V225" s="33"/>
      <c r="W225" s="18"/>
      <c r="X225" s="249" t="s">
        <v>47</v>
      </c>
      <c r="Y225" s="19"/>
      <c r="Z225" s="19"/>
      <c r="AA225" s="19"/>
      <c r="AB225" s="19"/>
      <c r="AC225" s="19">
        <v>1960</v>
      </c>
      <c r="AD225" s="19"/>
      <c r="AE225" s="19"/>
      <c r="AF225" s="1"/>
      <c r="AG225" s="1"/>
      <c r="AH225" s="252">
        <f t="shared" si="74"/>
        <v>4.2179565793004838E-2</v>
      </c>
      <c r="AI225" s="252">
        <f t="shared" si="75"/>
        <v>0.20512820512820512</v>
      </c>
      <c r="AJ225" s="252">
        <f t="shared" si="76"/>
        <v>7.1428571428571425E-2</v>
      </c>
      <c r="AK225" s="252">
        <f t="shared" si="63"/>
        <v>0.31873634234978138</v>
      </c>
      <c r="AL225" s="262"/>
      <c r="AM225" s="251">
        <f t="shared" si="77"/>
        <v>0</v>
      </c>
      <c r="AN225" s="251">
        <f t="shared" si="78"/>
        <v>0.31873634234978138</v>
      </c>
      <c r="AO225" s="251">
        <f t="shared" si="79"/>
        <v>0</v>
      </c>
      <c r="AP225" s="147"/>
      <c r="AQ225" s="147"/>
      <c r="AR225" s="147"/>
      <c r="AS225" s="147"/>
      <c r="AT225" s="147"/>
      <c r="AU225" s="147"/>
      <c r="AV225" s="147"/>
      <c r="AW225" s="147"/>
      <c r="AX225" s="147"/>
      <c r="AY225" s="147"/>
      <c r="AZ225" s="1"/>
      <c r="BD225" s="1"/>
      <c r="BE225" s="4"/>
      <c r="BF225" s="4"/>
      <c r="BG225" s="4"/>
      <c r="BH225" s="1"/>
      <c r="BI225" s="1"/>
      <c r="BJ225" s="4"/>
      <c r="BK225" s="4"/>
      <c r="BL225" s="4"/>
      <c r="BM225" s="4"/>
      <c r="BN225" s="4"/>
      <c r="BO225" s="4"/>
      <c r="BP225" s="4"/>
      <c r="BQ225" s="4"/>
      <c r="BR225" s="4"/>
      <c r="BS225" s="4"/>
      <c r="BT225" s="4"/>
      <c r="BU225" s="147"/>
      <c r="BV225" s="4"/>
      <c r="BW225" s="147"/>
      <c r="BX225" s="4"/>
      <c r="BY225" s="147"/>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row>
    <row r="226" spans="1:817" s="21" customFormat="1" ht="26.1" customHeight="1" x14ac:dyDescent="0.25">
      <c r="A226" s="637"/>
      <c r="B226" s="182">
        <v>2</v>
      </c>
      <c r="C226" s="595"/>
      <c r="D226" s="19">
        <v>1</v>
      </c>
      <c r="E226" s="466" t="s">
        <v>928</v>
      </c>
      <c r="F226" s="254" t="s">
        <v>47</v>
      </c>
      <c r="G226" s="19" t="s">
        <v>44</v>
      </c>
      <c r="H226" s="19">
        <v>14</v>
      </c>
      <c r="I226" s="19">
        <v>28</v>
      </c>
      <c r="J226" s="255">
        <v>476000</v>
      </c>
      <c r="K226" s="19">
        <v>1</v>
      </c>
      <c r="L226" s="19" t="s">
        <v>27</v>
      </c>
      <c r="M226" s="467" t="s">
        <v>109</v>
      </c>
      <c r="N226" s="19">
        <v>84</v>
      </c>
      <c r="O226" s="19">
        <v>1978</v>
      </c>
      <c r="P226" s="292">
        <v>28504</v>
      </c>
      <c r="Q226" s="255">
        <v>80000</v>
      </c>
      <c r="R226" s="258">
        <v>8</v>
      </c>
      <c r="S226" s="259">
        <v>1</v>
      </c>
      <c r="T226" s="228" t="s">
        <v>931</v>
      </c>
      <c r="U226" s="260" t="s">
        <v>927</v>
      </c>
      <c r="V226" s="33"/>
      <c r="W226" s="18"/>
      <c r="X226" s="249" t="s">
        <v>47</v>
      </c>
      <c r="Y226" s="19"/>
      <c r="Z226" s="19"/>
      <c r="AA226" s="19"/>
      <c r="AB226" s="19"/>
      <c r="AC226" s="19"/>
      <c r="AD226" s="19"/>
      <c r="AE226" s="19"/>
      <c r="AF226" s="1"/>
      <c r="AG226" s="1"/>
      <c r="AH226" s="252">
        <f t="shared" si="74"/>
        <v>1.5817337172376812E-3</v>
      </c>
      <c r="AI226" s="252">
        <f t="shared" si="75"/>
        <v>3.8461538461538459E-3</v>
      </c>
      <c r="AJ226" s="252">
        <f t="shared" si="76"/>
        <v>0</v>
      </c>
      <c r="AK226" s="252">
        <f t="shared" si="63"/>
        <v>5.4278875633915272E-3</v>
      </c>
      <c r="AL226" s="262"/>
      <c r="AM226" s="251">
        <f t="shared" si="77"/>
        <v>0</v>
      </c>
      <c r="AN226" s="251">
        <f t="shared" si="78"/>
        <v>0</v>
      </c>
      <c r="AO226" s="251"/>
      <c r="AP226" s="147"/>
      <c r="AQ226" s="147"/>
      <c r="AR226" s="147"/>
      <c r="AS226" s="147"/>
      <c r="AT226" s="147"/>
      <c r="AU226" s="147"/>
      <c r="AV226" s="147"/>
      <c r="AW226" s="147"/>
      <c r="AX226" s="147"/>
      <c r="AY226" s="147"/>
      <c r="AZ226" s="1"/>
      <c r="BD226" s="1"/>
      <c r="BE226" s="4"/>
      <c r="BF226" s="4"/>
      <c r="BG226" s="4"/>
      <c r="BH226" s="1"/>
      <c r="BI226" s="1"/>
      <c r="BJ226" s="4"/>
      <c r="BK226" s="4"/>
      <c r="BL226" s="4"/>
      <c r="BM226" s="4"/>
      <c r="BN226" s="4"/>
      <c r="BO226" s="4"/>
      <c r="BP226" s="4"/>
      <c r="BQ226" s="4"/>
      <c r="BR226" s="4"/>
      <c r="BS226" s="4"/>
      <c r="BT226" s="4"/>
      <c r="BU226" s="147"/>
      <c r="BV226" s="4"/>
      <c r="BW226" s="147"/>
      <c r="BX226" s="4"/>
      <c r="BY226" s="147"/>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row>
    <row r="227" spans="1:817" s="183" customFormat="1" ht="26.1" customHeight="1" x14ac:dyDescent="0.25">
      <c r="A227" s="624"/>
      <c r="B227" s="182">
        <v>3</v>
      </c>
      <c r="C227" s="595"/>
      <c r="D227" s="19">
        <v>1</v>
      </c>
      <c r="E227" s="466" t="s">
        <v>929</v>
      </c>
      <c r="F227" s="254" t="s">
        <v>47</v>
      </c>
      <c r="G227" s="19"/>
      <c r="H227" s="19"/>
      <c r="I227" s="19">
        <v>19</v>
      </c>
      <c r="J227" s="255"/>
      <c r="K227" s="19">
        <v>1</v>
      </c>
      <c r="L227" s="19" t="s">
        <v>27</v>
      </c>
      <c r="M227" s="467" t="s">
        <v>109</v>
      </c>
      <c r="N227" s="19">
        <v>85</v>
      </c>
      <c r="O227" s="19">
        <v>1978</v>
      </c>
      <c r="P227" s="292">
        <v>28504</v>
      </c>
      <c r="Q227" s="255">
        <v>3000</v>
      </c>
      <c r="R227" s="258">
        <v>0.15</v>
      </c>
      <c r="S227" s="259"/>
      <c r="T227" s="228" t="s">
        <v>932</v>
      </c>
      <c r="U227" s="260" t="s">
        <v>926</v>
      </c>
      <c r="V227" s="33"/>
      <c r="W227" s="18"/>
      <c r="X227" s="249" t="str">
        <f t="shared" ref="X227:X262" si="80">F228</f>
        <v>Au</v>
      </c>
      <c r="Y227" s="19"/>
      <c r="Z227" s="19"/>
      <c r="AA227" s="19"/>
      <c r="AB227" s="19"/>
      <c r="AC227" s="19"/>
      <c r="AD227" s="19"/>
      <c r="AE227" s="19"/>
      <c r="AF227" s="1"/>
      <c r="AG227" s="1"/>
      <c r="AH227" s="252">
        <f t="shared" si="74"/>
        <v>0</v>
      </c>
      <c r="AI227" s="252">
        <f t="shared" si="75"/>
        <v>3.8461538461538459E-3</v>
      </c>
      <c r="AJ227" s="252">
        <f t="shared" si="76"/>
        <v>0</v>
      </c>
      <c r="AK227" s="252">
        <f t="shared" si="63"/>
        <v>3.8461538461538459E-3</v>
      </c>
      <c r="AL227" s="262"/>
      <c r="AM227" s="251">
        <f>IF(B226=1,AK227,0)</f>
        <v>0</v>
      </c>
      <c r="AN227" s="251">
        <f>IF(B226=2,AK227,0)</f>
        <v>3.8461538461538459E-3</v>
      </c>
      <c r="AO227" s="251">
        <f>IF(B226=3,AK227,0)</f>
        <v>0</v>
      </c>
      <c r="AP227" s="147"/>
      <c r="AQ227" s="147"/>
      <c r="AR227" s="147"/>
      <c r="AS227" s="147"/>
      <c r="AT227" s="147"/>
      <c r="AU227" s="147"/>
      <c r="AV227" s="147"/>
      <c r="AW227" s="147"/>
      <c r="AX227" s="147"/>
      <c r="AY227" s="147"/>
      <c r="AZ227" s="1"/>
      <c r="BD227" s="1"/>
      <c r="BE227" s="4"/>
      <c r="BF227" s="4"/>
      <c r="BG227" s="4"/>
      <c r="BH227" s="1"/>
      <c r="BI227" s="1"/>
      <c r="BJ227" s="4"/>
      <c r="BK227" s="4"/>
      <c r="BL227" s="4"/>
      <c r="BM227" s="4"/>
      <c r="BN227" s="4"/>
      <c r="BO227" s="4"/>
      <c r="BP227" s="4"/>
      <c r="BQ227" s="4"/>
      <c r="BR227" s="4"/>
      <c r="BS227" s="4"/>
      <c r="BT227" s="4"/>
      <c r="BU227" s="147"/>
      <c r="BV227" s="4"/>
      <c r="BW227" s="147"/>
      <c r="BX227" s="4"/>
      <c r="BY227" s="147"/>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c r="IP227" s="21"/>
      <c r="IQ227" s="21"/>
      <c r="IR227" s="21"/>
      <c r="IS227" s="21"/>
      <c r="IT227" s="21"/>
      <c r="IU227" s="21"/>
      <c r="IV227" s="21"/>
      <c r="IW227" s="21"/>
      <c r="IX227" s="21"/>
      <c r="IY227" s="21"/>
      <c r="IZ227" s="21"/>
      <c r="JA227" s="21"/>
      <c r="JB227" s="21"/>
      <c r="JC227" s="21"/>
      <c r="JD227" s="21"/>
      <c r="JE227" s="21"/>
      <c r="JF227" s="21"/>
      <c r="JG227" s="21"/>
      <c r="JH227" s="21"/>
      <c r="JI227" s="21"/>
      <c r="JJ227" s="21"/>
      <c r="JK227" s="21"/>
      <c r="JL227" s="21"/>
      <c r="JM227" s="21"/>
      <c r="JN227" s="21"/>
      <c r="JO227" s="21"/>
      <c r="JP227" s="21"/>
      <c r="JQ227" s="21"/>
      <c r="JR227" s="21"/>
      <c r="JS227" s="21"/>
      <c r="JT227" s="21"/>
      <c r="JU227" s="21"/>
      <c r="JV227" s="21"/>
      <c r="JW227" s="21"/>
      <c r="JX227" s="21"/>
      <c r="JY227" s="21"/>
      <c r="JZ227" s="21"/>
      <c r="KA227" s="21"/>
      <c r="KB227" s="21"/>
      <c r="KC227" s="21"/>
      <c r="KD227" s="21"/>
      <c r="KE227" s="21"/>
      <c r="KF227" s="21"/>
      <c r="KG227" s="21"/>
      <c r="KH227" s="21"/>
      <c r="KI227" s="21"/>
      <c r="KJ227" s="21"/>
      <c r="KK227" s="21"/>
      <c r="KL227" s="21"/>
      <c r="KM227" s="21"/>
      <c r="KN227" s="21"/>
      <c r="KO227" s="21"/>
      <c r="KP227" s="21"/>
      <c r="KQ227" s="21"/>
      <c r="KR227" s="21"/>
      <c r="KS227" s="21"/>
      <c r="KT227" s="21"/>
      <c r="KU227" s="21"/>
      <c r="KV227" s="21"/>
      <c r="KW227" s="21"/>
      <c r="KX227" s="21"/>
      <c r="KY227" s="21"/>
      <c r="KZ227" s="21"/>
      <c r="LA227" s="21"/>
      <c r="LB227" s="21"/>
      <c r="LC227" s="21"/>
      <c r="LD227" s="21"/>
      <c r="LE227" s="21"/>
      <c r="LF227" s="21"/>
      <c r="LG227" s="21"/>
      <c r="LH227" s="21"/>
      <c r="LI227" s="21"/>
      <c r="LJ227" s="21"/>
      <c r="LK227" s="21"/>
      <c r="LL227" s="21"/>
      <c r="LM227" s="21"/>
      <c r="LN227" s="21"/>
      <c r="LO227" s="21"/>
      <c r="LP227" s="21"/>
      <c r="LQ227" s="21"/>
      <c r="LR227" s="21"/>
      <c r="LS227" s="21"/>
      <c r="LT227" s="21"/>
      <c r="LU227" s="21"/>
      <c r="LV227" s="21"/>
      <c r="LW227" s="21"/>
      <c r="LX227" s="21"/>
      <c r="LY227" s="21"/>
      <c r="LZ227" s="21"/>
      <c r="MA227" s="21"/>
      <c r="MB227" s="21"/>
      <c r="MC227" s="21"/>
      <c r="MD227" s="21"/>
      <c r="ME227" s="21"/>
      <c r="MF227" s="21"/>
      <c r="MG227" s="21"/>
      <c r="MH227" s="21"/>
      <c r="MI227" s="21"/>
      <c r="MJ227" s="21"/>
      <c r="MK227" s="21"/>
      <c r="ML227" s="21"/>
      <c r="MM227" s="21"/>
      <c r="MN227" s="21"/>
      <c r="MO227" s="21"/>
      <c r="MP227" s="21"/>
      <c r="MQ227" s="21"/>
      <c r="MR227" s="21"/>
      <c r="MS227" s="21"/>
      <c r="MT227" s="21"/>
      <c r="MU227" s="21"/>
      <c r="MV227" s="21"/>
      <c r="MW227" s="21"/>
      <c r="MX227" s="21"/>
      <c r="MY227" s="21"/>
      <c r="MZ227" s="21"/>
      <c r="NA227" s="21"/>
      <c r="NB227" s="21"/>
      <c r="NC227" s="21"/>
      <c r="ND227" s="21"/>
      <c r="NE227" s="21"/>
      <c r="NF227" s="21"/>
      <c r="NG227" s="21"/>
      <c r="NH227" s="21"/>
      <c r="NI227" s="21"/>
      <c r="NJ227" s="21"/>
      <c r="NK227" s="21"/>
      <c r="NL227" s="21"/>
      <c r="NM227" s="21"/>
      <c r="NN227" s="21"/>
      <c r="NO227" s="21"/>
      <c r="NP227" s="21"/>
      <c r="NQ227" s="21"/>
      <c r="NR227" s="21"/>
      <c r="NS227" s="21"/>
      <c r="NT227" s="21"/>
      <c r="NU227" s="21"/>
      <c r="NV227" s="21"/>
      <c r="NW227" s="21"/>
      <c r="NX227" s="21"/>
      <c r="NY227" s="21"/>
      <c r="NZ227" s="21"/>
      <c r="OA227" s="21"/>
      <c r="OB227" s="21"/>
      <c r="OC227" s="21"/>
      <c r="OD227" s="21"/>
      <c r="OE227" s="21"/>
      <c r="OF227" s="21"/>
      <c r="OG227" s="21"/>
      <c r="OH227" s="21"/>
      <c r="OI227" s="21"/>
      <c r="OJ227" s="21"/>
      <c r="OK227" s="21"/>
      <c r="OL227" s="21"/>
      <c r="OM227" s="21"/>
      <c r="ON227" s="21"/>
      <c r="OO227" s="21"/>
      <c r="OP227" s="21"/>
      <c r="OQ227" s="21"/>
      <c r="OR227" s="21"/>
      <c r="OS227" s="21"/>
      <c r="OT227" s="21"/>
      <c r="OU227" s="21"/>
      <c r="OV227" s="21"/>
      <c r="OW227" s="21"/>
      <c r="OX227" s="21"/>
      <c r="OY227" s="21"/>
      <c r="OZ227" s="21"/>
      <c r="PA227" s="21"/>
      <c r="PB227" s="21"/>
      <c r="PC227" s="21"/>
      <c r="PD227" s="21"/>
      <c r="PE227" s="21"/>
      <c r="PF227" s="21"/>
      <c r="PG227" s="21"/>
      <c r="PH227" s="21"/>
      <c r="PI227" s="21"/>
      <c r="PJ227" s="21"/>
      <c r="PK227" s="21"/>
      <c r="PL227" s="21"/>
      <c r="PM227" s="21"/>
      <c r="PN227" s="21"/>
      <c r="PO227" s="21"/>
      <c r="PP227" s="21"/>
      <c r="PQ227" s="21"/>
      <c r="PR227" s="21"/>
      <c r="PS227" s="21"/>
      <c r="PT227" s="21"/>
      <c r="PU227" s="21"/>
      <c r="PV227" s="21"/>
      <c r="PW227" s="21"/>
      <c r="PX227" s="21"/>
      <c r="PY227" s="21"/>
      <c r="PZ227" s="21"/>
      <c r="QA227" s="21"/>
      <c r="QB227" s="21"/>
      <c r="QC227" s="21"/>
      <c r="QD227" s="21"/>
      <c r="QE227" s="21"/>
      <c r="QF227" s="21"/>
      <c r="QG227" s="21"/>
      <c r="QH227" s="21"/>
      <c r="QI227" s="21"/>
      <c r="QJ227" s="21"/>
      <c r="QK227" s="21"/>
      <c r="QL227" s="21"/>
      <c r="QM227" s="21"/>
      <c r="QN227" s="21"/>
      <c r="QO227" s="21"/>
      <c r="QP227" s="21"/>
      <c r="QQ227" s="21"/>
      <c r="QR227" s="21"/>
      <c r="QS227" s="21"/>
      <c r="QT227" s="21"/>
      <c r="QU227" s="21"/>
      <c r="QV227" s="21"/>
      <c r="QW227" s="21"/>
      <c r="QX227" s="21"/>
      <c r="QY227" s="21"/>
      <c r="QZ227" s="21"/>
      <c r="RA227" s="21"/>
      <c r="RB227" s="21"/>
      <c r="RC227" s="21"/>
      <c r="RD227" s="21"/>
      <c r="RE227" s="21"/>
      <c r="RF227" s="21"/>
      <c r="RG227" s="21"/>
      <c r="RH227" s="21"/>
      <c r="RI227" s="21"/>
      <c r="RJ227" s="21"/>
      <c r="RK227" s="21"/>
      <c r="RL227" s="21"/>
      <c r="RM227" s="21"/>
      <c r="RN227" s="21"/>
      <c r="RO227" s="21"/>
      <c r="RP227" s="21"/>
      <c r="RQ227" s="21"/>
      <c r="RR227" s="21"/>
      <c r="RS227" s="21"/>
      <c r="RT227" s="21"/>
      <c r="RU227" s="21"/>
      <c r="RV227" s="21"/>
      <c r="RW227" s="21"/>
      <c r="RX227" s="21"/>
      <c r="RY227" s="21"/>
      <c r="RZ227" s="21"/>
      <c r="SA227" s="21"/>
      <c r="SB227" s="21"/>
      <c r="SC227" s="21"/>
      <c r="SD227" s="21"/>
      <c r="SE227" s="21"/>
      <c r="SF227" s="21"/>
      <c r="SG227" s="21"/>
      <c r="SH227" s="21"/>
      <c r="SI227" s="21"/>
      <c r="SJ227" s="21"/>
      <c r="SK227" s="21"/>
      <c r="SL227" s="21"/>
      <c r="SM227" s="21"/>
      <c r="SN227" s="21"/>
      <c r="SO227" s="21"/>
      <c r="SP227" s="21"/>
      <c r="SQ227" s="21"/>
      <c r="SR227" s="21"/>
      <c r="SS227" s="21"/>
      <c r="ST227" s="21"/>
      <c r="SU227" s="21"/>
      <c r="SV227" s="21"/>
      <c r="SW227" s="21"/>
      <c r="SX227" s="21"/>
      <c r="SY227" s="21"/>
      <c r="SZ227" s="21"/>
      <c r="TA227" s="21"/>
      <c r="TB227" s="21"/>
      <c r="TC227" s="21"/>
      <c r="TD227" s="21"/>
      <c r="TE227" s="21"/>
      <c r="TF227" s="21"/>
      <c r="TG227" s="21"/>
      <c r="TH227" s="21"/>
      <c r="TI227" s="21"/>
      <c r="TJ227" s="21"/>
      <c r="TK227" s="21"/>
      <c r="TL227" s="21"/>
      <c r="TM227" s="21"/>
      <c r="TN227" s="21"/>
      <c r="TO227" s="21"/>
      <c r="TP227" s="21"/>
      <c r="TQ227" s="21"/>
      <c r="TR227" s="21"/>
      <c r="TS227" s="21"/>
      <c r="TT227" s="21"/>
      <c r="TU227" s="21"/>
      <c r="TV227" s="21"/>
      <c r="TW227" s="21"/>
      <c r="TX227" s="21"/>
      <c r="TY227" s="21"/>
      <c r="TZ227" s="21"/>
      <c r="UA227" s="21"/>
      <c r="UB227" s="21"/>
      <c r="UC227" s="21"/>
      <c r="UD227" s="21"/>
      <c r="UE227" s="21"/>
      <c r="UF227" s="21"/>
      <c r="UG227" s="21"/>
      <c r="UH227" s="21"/>
      <c r="UI227" s="21"/>
      <c r="UJ227" s="21"/>
      <c r="UK227" s="21"/>
      <c r="UL227" s="21"/>
      <c r="UM227" s="21"/>
      <c r="UN227" s="21"/>
      <c r="UO227" s="21"/>
      <c r="UP227" s="21"/>
      <c r="UQ227" s="21"/>
      <c r="UR227" s="21"/>
      <c r="US227" s="21"/>
      <c r="UT227" s="21"/>
      <c r="UU227" s="21"/>
      <c r="UV227" s="21"/>
      <c r="UW227" s="21"/>
      <c r="UX227" s="21"/>
      <c r="UY227" s="21"/>
      <c r="UZ227" s="21"/>
      <c r="VA227" s="21"/>
      <c r="VB227" s="21"/>
      <c r="VC227" s="21"/>
      <c r="VD227" s="21"/>
      <c r="VE227" s="21"/>
      <c r="VF227" s="21"/>
      <c r="VG227" s="21"/>
      <c r="VH227" s="21"/>
      <c r="VI227" s="21"/>
      <c r="VJ227" s="21"/>
      <c r="VK227" s="21"/>
      <c r="VL227" s="21"/>
      <c r="VM227" s="21"/>
      <c r="VN227" s="21"/>
      <c r="VO227" s="21"/>
      <c r="VP227" s="21"/>
      <c r="VQ227" s="21"/>
      <c r="VR227" s="21"/>
      <c r="VS227" s="21"/>
      <c r="VT227" s="21"/>
      <c r="VU227" s="21"/>
      <c r="VV227" s="21"/>
      <c r="VW227" s="21"/>
      <c r="VX227" s="21"/>
      <c r="VY227" s="21"/>
      <c r="VZ227" s="21"/>
      <c r="WA227" s="21"/>
      <c r="WB227" s="21"/>
      <c r="WC227" s="21"/>
      <c r="WD227" s="21"/>
      <c r="WE227" s="21"/>
      <c r="WF227" s="21"/>
      <c r="WG227" s="21"/>
      <c r="WH227" s="21"/>
      <c r="WI227" s="21"/>
      <c r="WJ227" s="21"/>
      <c r="WK227" s="21"/>
      <c r="WL227" s="21"/>
      <c r="WM227" s="21"/>
      <c r="WN227" s="21"/>
      <c r="WO227" s="21"/>
      <c r="WP227" s="21"/>
      <c r="WQ227" s="21"/>
      <c r="WR227" s="21"/>
      <c r="WS227" s="21"/>
      <c r="WT227" s="21"/>
      <c r="WU227" s="21"/>
      <c r="WV227" s="21"/>
      <c r="WW227" s="21"/>
      <c r="WX227" s="21"/>
      <c r="WY227" s="21"/>
      <c r="WZ227" s="21"/>
      <c r="XA227" s="21"/>
      <c r="XB227" s="21"/>
      <c r="XC227" s="21"/>
      <c r="XD227" s="21"/>
      <c r="XE227" s="21"/>
      <c r="XF227" s="21"/>
      <c r="XG227" s="21"/>
      <c r="XH227" s="21"/>
      <c r="XI227" s="21"/>
      <c r="XJ227" s="21"/>
      <c r="XK227" s="21"/>
      <c r="XL227" s="21"/>
      <c r="XM227" s="21"/>
      <c r="XN227" s="21"/>
      <c r="XO227" s="21"/>
      <c r="XP227" s="21"/>
      <c r="XQ227" s="21"/>
      <c r="XR227" s="21"/>
      <c r="XS227" s="21"/>
      <c r="XT227" s="21"/>
      <c r="XU227" s="21"/>
      <c r="XV227" s="21"/>
      <c r="XW227" s="21"/>
      <c r="XX227" s="21"/>
      <c r="XY227" s="21"/>
      <c r="XZ227" s="21"/>
      <c r="YA227" s="21"/>
      <c r="YB227" s="21"/>
      <c r="YC227" s="21"/>
      <c r="YD227" s="21"/>
      <c r="YE227" s="21"/>
      <c r="YF227" s="21"/>
      <c r="YG227" s="21"/>
      <c r="YH227" s="21"/>
      <c r="YI227" s="21"/>
      <c r="YJ227" s="21"/>
      <c r="YK227" s="21"/>
      <c r="YL227" s="21"/>
      <c r="YM227" s="21"/>
      <c r="YN227" s="21"/>
      <c r="YO227" s="21"/>
      <c r="YP227" s="21"/>
      <c r="YQ227" s="21"/>
      <c r="YR227" s="21"/>
      <c r="YS227" s="21"/>
      <c r="YT227" s="21"/>
      <c r="YU227" s="21"/>
      <c r="YV227" s="21"/>
      <c r="YW227" s="21"/>
      <c r="YX227" s="21"/>
      <c r="YY227" s="21"/>
      <c r="YZ227" s="21"/>
      <c r="ZA227" s="21"/>
      <c r="ZB227" s="21"/>
      <c r="ZC227" s="21"/>
      <c r="ZD227" s="21"/>
      <c r="ZE227" s="21"/>
      <c r="ZF227" s="21"/>
      <c r="ZG227" s="21"/>
      <c r="ZH227" s="21"/>
      <c r="ZI227" s="21"/>
      <c r="ZJ227" s="21"/>
      <c r="ZK227" s="21"/>
      <c r="ZL227" s="21"/>
      <c r="ZM227" s="21"/>
      <c r="ZN227" s="21"/>
      <c r="ZO227" s="21"/>
      <c r="ZP227" s="21"/>
      <c r="ZQ227" s="21"/>
      <c r="ZR227" s="21"/>
      <c r="ZS227" s="21"/>
      <c r="ZT227" s="21"/>
      <c r="ZU227" s="21"/>
      <c r="ZV227" s="21"/>
      <c r="ZW227" s="21"/>
      <c r="ZX227" s="21"/>
      <c r="ZY227" s="21"/>
      <c r="ZZ227" s="21"/>
      <c r="AAA227" s="21"/>
      <c r="AAB227" s="21"/>
      <c r="AAC227" s="21"/>
      <c r="AAD227" s="21"/>
      <c r="AAE227" s="21"/>
      <c r="AAF227" s="21"/>
      <c r="AAG227" s="21"/>
      <c r="AAH227" s="21"/>
      <c r="AAI227" s="21"/>
      <c r="AAJ227" s="21"/>
      <c r="AAK227" s="21"/>
      <c r="AAL227" s="21"/>
      <c r="AAM227" s="21"/>
      <c r="AAN227" s="21"/>
      <c r="AAO227" s="21"/>
      <c r="AAP227" s="21"/>
      <c r="AAQ227" s="21"/>
      <c r="AAR227" s="21"/>
      <c r="AAS227" s="21"/>
      <c r="AAT227" s="21"/>
      <c r="AAU227" s="21"/>
      <c r="AAV227" s="21"/>
      <c r="AAW227" s="21"/>
      <c r="AAX227" s="21"/>
      <c r="AAY227" s="21"/>
      <c r="AAZ227" s="21"/>
      <c r="ABA227" s="21"/>
      <c r="ABB227" s="21"/>
      <c r="ABC227" s="21"/>
      <c r="ABD227" s="21"/>
      <c r="ABE227" s="21"/>
      <c r="ABF227" s="21"/>
      <c r="ABG227" s="21"/>
      <c r="ABH227" s="21"/>
      <c r="ABI227" s="21"/>
      <c r="ABJ227" s="21"/>
      <c r="ABK227" s="21"/>
      <c r="ABL227" s="21"/>
      <c r="ABM227" s="21"/>
      <c r="ABN227" s="21"/>
      <c r="ABO227" s="21"/>
      <c r="ABP227" s="21"/>
      <c r="ABQ227" s="21"/>
      <c r="ABR227" s="21"/>
      <c r="ABS227" s="21"/>
      <c r="ABT227" s="21"/>
      <c r="ABU227" s="21"/>
      <c r="ABV227" s="21"/>
      <c r="ABW227" s="21"/>
      <c r="ABX227" s="21"/>
      <c r="ABY227" s="21"/>
      <c r="ABZ227" s="21"/>
      <c r="ACA227" s="21"/>
      <c r="ACB227" s="21"/>
      <c r="ACC227" s="21"/>
      <c r="ACD227" s="21"/>
      <c r="ACE227" s="21"/>
      <c r="ACF227" s="21"/>
      <c r="ACG227" s="21"/>
      <c r="ACH227" s="21"/>
      <c r="ACI227" s="21"/>
      <c r="ACJ227" s="21"/>
      <c r="ACK227" s="21"/>
      <c r="ACL227" s="21"/>
      <c r="ACM227" s="21"/>
      <c r="ACN227" s="21"/>
      <c r="ACO227" s="21"/>
      <c r="ACP227" s="21"/>
      <c r="ACQ227" s="21"/>
      <c r="ACR227" s="21"/>
      <c r="ACS227" s="21"/>
      <c r="ACT227" s="21"/>
      <c r="ACU227" s="21"/>
      <c r="ACV227" s="21"/>
      <c r="ACW227" s="21"/>
      <c r="ACX227" s="21"/>
      <c r="ACY227" s="21"/>
      <c r="ACZ227" s="21"/>
      <c r="ADA227" s="21"/>
      <c r="ADB227" s="21"/>
      <c r="ADC227" s="21"/>
      <c r="ADD227" s="21"/>
      <c r="ADE227" s="21"/>
      <c r="ADF227" s="21"/>
      <c r="ADG227" s="21"/>
      <c r="ADH227" s="21"/>
      <c r="ADI227" s="21"/>
      <c r="ADJ227" s="21"/>
      <c r="ADK227" s="21"/>
      <c r="ADL227" s="21"/>
      <c r="ADM227" s="21"/>
      <c r="ADN227" s="21"/>
      <c r="ADO227" s="21"/>
      <c r="ADP227" s="21"/>
      <c r="ADQ227" s="21"/>
      <c r="ADR227" s="21"/>
      <c r="ADS227" s="21"/>
      <c r="ADT227" s="21"/>
      <c r="ADU227" s="21"/>
      <c r="ADV227" s="21"/>
      <c r="ADW227" s="21"/>
      <c r="ADX227" s="21"/>
      <c r="ADY227" s="21"/>
      <c r="ADZ227" s="21"/>
      <c r="AEA227" s="21"/>
      <c r="AEB227" s="21"/>
      <c r="AEC227" s="21"/>
      <c r="AED227" s="21"/>
      <c r="AEE227" s="21"/>
      <c r="AEF227" s="21"/>
      <c r="AEG227" s="21"/>
      <c r="AEH227" s="21"/>
      <c r="AEI227" s="21"/>
      <c r="AEJ227" s="21"/>
      <c r="AEK227" s="21"/>
    </row>
    <row r="228" spans="1:817" s="1" customFormat="1" ht="26.1" customHeight="1" x14ac:dyDescent="0.25">
      <c r="A228" s="627"/>
      <c r="B228" s="182"/>
      <c r="C228" s="595"/>
      <c r="D228" s="19"/>
      <c r="E228" s="466" t="s">
        <v>930</v>
      </c>
      <c r="F228" s="254" t="s">
        <v>47</v>
      </c>
      <c r="G228" s="19" t="s">
        <v>44</v>
      </c>
      <c r="H228" s="19" t="s">
        <v>154</v>
      </c>
      <c r="I228" s="19"/>
      <c r="J228" s="255"/>
      <c r="K228" s="19">
        <v>1</v>
      </c>
      <c r="L228" s="19" t="s">
        <v>27</v>
      </c>
      <c r="M228" s="467" t="s">
        <v>109</v>
      </c>
      <c r="N228" s="19">
        <v>85</v>
      </c>
      <c r="O228" s="19">
        <v>1978</v>
      </c>
      <c r="P228" s="292">
        <v>28504</v>
      </c>
      <c r="Q228" s="255"/>
      <c r="R228" s="258">
        <v>0.15</v>
      </c>
      <c r="S228" s="259"/>
      <c r="T228" s="183" t="s">
        <v>932</v>
      </c>
      <c r="U228" s="260" t="s">
        <v>925</v>
      </c>
      <c r="V228" s="33"/>
      <c r="W228" s="18"/>
      <c r="X228" s="249" t="str">
        <f t="shared" si="80"/>
        <v>Au</v>
      </c>
      <c r="Y228" s="19"/>
      <c r="Z228" s="19"/>
      <c r="AA228" s="19"/>
      <c r="AB228" s="19"/>
      <c r="AC228" s="19"/>
      <c r="AD228" s="19"/>
      <c r="AE228" s="19"/>
      <c r="AH228" s="252">
        <f t="shared" si="74"/>
        <v>0</v>
      </c>
      <c r="AI228" s="252">
        <f t="shared" si="75"/>
        <v>0</v>
      </c>
      <c r="AJ228" s="252">
        <f t="shared" si="76"/>
        <v>0</v>
      </c>
      <c r="AK228" s="252">
        <f t="shared" si="63"/>
        <v>0</v>
      </c>
      <c r="AL228" s="262"/>
      <c r="AM228" s="251">
        <f t="shared" ref="AM228:AM258" si="81">IF(B229=1,AK228,0)</f>
        <v>0</v>
      </c>
      <c r="AN228" s="251">
        <f t="shared" ref="AN228:AN258" si="82">IF(B229=2,AK228,0)</f>
        <v>0</v>
      </c>
      <c r="AO228" s="251">
        <f t="shared" ref="AO228:AO262" si="83">IF(B229=3,AK228,0)</f>
        <v>0</v>
      </c>
      <c r="AP228" s="147"/>
      <c r="AQ228" s="147"/>
      <c r="AR228" s="147"/>
      <c r="AS228" s="147"/>
      <c r="AT228" s="147"/>
      <c r="AU228" s="147"/>
      <c r="AV228" s="147"/>
      <c r="AW228" s="147"/>
      <c r="AX228" s="147"/>
      <c r="AY228" s="147"/>
      <c r="BE228" s="4"/>
      <c r="BF228" s="4"/>
      <c r="BG228" s="4"/>
      <c r="BJ228" s="4"/>
      <c r="BK228" s="4"/>
      <c r="BL228" s="4"/>
      <c r="BM228" s="4"/>
      <c r="BN228" s="4"/>
      <c r="BO228" s="4"/>
      <c r="BP228" s="4"/>
      <c r="BQ228" s="4"/>
      <c r="BR228" s="4"/>
      <c r="BS228" s="4"/>
      <c r="BT228" s="4"/>
      <c r="BU228" s="147"/>
      <c r="BV228" s="4"/>
      <c r="BW228" s="147"/>
      <c r="BX228" s="4"/>
      <c r="BY228" s="147"/>
    </row>
    <row r="229" spans="1:817" s="1" customFormat="1" ht="26.1" customHeight="1" x14ac:dyDescent="0.25">
      <c r="A229" s="624"/>
      <c r="B229" s="182">
        <v>3</v>
      </c>
      <c r="C229" s="595">
        <f t="shared" ref="C229:C259" si="84">AK228</f>
        <v>0</v>
      </c>
      <c r="D229" s="19">
        <v>1</v>
      </c>
      <c r="E229" s="253" t="s">
        <v>399</v>
      </c>
      <c r="F229" s="254" t="s">
        <v>47</v>
      </c>
      <c r="G229" s="19" t="s">
        <v>77</v>
      </c>
      <c r="H229" s="19"/>
      <c r="I229" s="19">
        <v>9</v>
      </c>
      <c r="J229" s="255">
        <v>87000</v>
      </c>
      <c r="K229" s="19">
        <v>2</v>
      </c>
      <c r="L229" s="19" t="s">
        <v>33</v>
      </c>
      <c r="M229" s="19" t="s">
        <v>109</v>
      </c>
      <c r="N229" s="19">
        <v>56</v>
      </c>
      <c r="O229" s="19">
        <v>1978</v>
      </c>
      <c r="P229" s="292">
        <v>28505</v>
      </c>
      <c r="Q229" s="255">
        <v>0</v>
      </c>
      <c r="R229" s="258">
        <v>0</v>
      </c>
      <c r="S229" s="259">
        <v>0</v>
      </c>
      <c r="T229" s="228" t="s">
        <v>924</v>
      </c>
      <c r="U229" s="260"/>
      <c r="V229" s="33"/>
      <c r="W229" s="378" t="s">
        <v>128</v>
      </c>
      <c r="X229" s="249" t="str">
        <f t="shared" si="80"/>
        <v>Oil Sands</v>
      </c>
      <c r="Y229" s="19"/>
      <c r="Z229" s="19"/>
      <c r="AA229" s="19"/>
      <c r="AB229" s="19"/>
      <c r="AC229" s="19"/>
      <c r="AD229" s="19"/>
      <c r="AE229" s="19"/>
      <c r="AH229" s="252">
        <f t="shared" si="74"/>
        <v>0</v>
      </c>
      <c r="AI229" s="252">
        <f t="shared" si="75"/>
        <v>0</v>
      </c>
      <c r="AJ229" s="252">
        <f t="shared" si="76"/>
        <v>0</v>
      </c>
      <c r="AK229" s="252">
        <f t="shared" si="63"/>
        <v>0</v>
      </c>
      <c r="AL229" s="262"/>
      <c r="AM229" s="251">
        <f t="shared" si="81"/>
        <v>0</v>
      </c>
      <c r="AN229" s="251">
        <f t="shared" si="82"/>
        <v>0</v>
      </c>
      <c r="AO229" s="251">
        <f t="shared" si="83"/>
        <v>0</v>
      </c>
      <c r="AP229" s="147"/>
      <c r="AQ229" s="147"/>
      <c r="AR229" s="147"/>
      <c r="AS229" s="147"/>
      <c r="AT229" s="147"/>
      <c r="AU229" s="147"/>
      <c r="AV229" s="147"/>
      <c r="AW229" s="147"/>
      <c r="AX229" s="147"/>
      <c r="AY229" s="147"/>
      <c r="BE229" s="4"/>
      <c r="BF229" s="4"/>
      <c r="BG229" s="4"/>
      <c r="BJ229" s="4"/>
      <c r="BK229" s="4"/>
      <c r="BL229" s="4"/>
      <c r="BM229" s="4"/>
      <c r="BN229" s="4"/>
      <c r="BO229" s="4"/>
      <c r="BP229" s="4"/>
      <c r="BQ229" s="4"/>
      <c r="BR229" s="4"/>
      <c r="BS229" s="4"/>
      <c r="BT229" s="4"/>
      <c r="BU229" s="147"/>
      <c r="BV229" s="4"/>
      <c r="BW229" s="147"/>
      <c r="BX229" s="4"/>
      <c r="BY229" s="147"/>
    </row>
    <row r="230" spans="1:817" s="1" customFormat="1" ht="26.1" customHeight="1" x14ac:dyDescent="0.25">
      <c r="A230" s="627"/>
      <c r="B230" s="182"/>
      <c r="C230" s="595">
        <f t="shared" si="84"/>
        <v>0</v>
      </c>
      <c r="D230" s="19">
        <v>1</v>
      </c>
      <c r="E230" s="253" t="s">
        <v>400</v>
      </c>
      <c r="F230" s="254" t="s">
        <v>391</v>
      </c>
      <c r="G230" s="19" t="s">
        <v>239</v>
      </c>
      <c r="H230" s="19" t="s">
        <v>154</v>
      </c>
      <c r="I230" s="19"/>
      <c r="J230" s="255"/>
      <c r="K230" s="19">
        <v>2</v>
      </c>
      <c r="L230" s="19" t="s">
        <v>27</v>
      </c>
      <c r="M230" s="19" t="s">
        <v>61</v>
      </c>
      <c r="N230" s="19">
        <v>120</v>
      </c>
      <c r="O230" s="19">
        <v>1978</v>
      </c>
      <c r="P230" s="290">
        <v>1978</v>
      </c>
      <c r="Q230" s="255"/>
      <c r="R230" s="258"/>
      <c r="S230" s="259"/>
      <c r="T230" s="228" t="s">
        <v>233</v>
      </c>
      <c r="U230" s="260"/>
      <c r="V230" s="33"/>
      <c r="W230" s="18"/>
      <c r="X230" s="249" t="str">
        <f t="shared" si="80"/>
        <v>Pb</v>
      </c>
      <c r="Y230" s="19"/>
      <c r="Z230" s="19"/>
      <c r="AA230" s="19"/>
      <c r="AB230" s="19"/>
      <c r="AC230" s="19"/>
      <c r="AD230" s="19"/>
      <c r="AE230" s="19"/>
      <c r="AH230" s="252">
        <f t="shared" si="74"/>
        <v>0</v>
      </c>
      <c r="AI230" s="252">
        <f t="shared" si="75"/>
        <v>0</v>
      </c>
      <c r="AJ230" s="252">
        <f t="shared" si="76"/>
        <v>0</v>
      </c>
      <c r="AK230" s="252">
        <f t="shared" si="63"/>
        <v>0</v>
      </c>
      <c r="AL230" s="262"/>
      <c r="AM230" s="251">
        <f t="shared" si="81"/>
        <v>0</v>
      </c>
      <c r="AN230" s="251">
        <f t="shared" si="82"/>
        <v>0</v>
      </c>
      <c r="AO230" s="251">
        <f t="shared" si="83"/>
        <v>0</v>
      </c>
      <c r="AP230" s="147"/>
      <c r="AQ230" s="147"/>
      <c r="AR230" s="147"/>
      <c r="AS230" s="147"/>
      <c r="AT230" s="147"/>
      <c r="AU230" s="147"/>
      <c r="AV230" s="147"/>
      <c r="AW230" s="147"/>
      <c r="AX230" s="147"/>
      <c r="AY230" s="147"/>
      <c r="BE230" s="4"/>
      <c r="BF230" s="4"/>
      <c r="BG230" s="4"/>
      <c r="BJ230" s="4"/>
      <c r="BK230" s="4"/>
      <c r="BL230" s="4"/>
      <c r="BM230" s="4"/>
      <c r="BN230" s="4"/>
      <c r="BO230" s="4"/>
      <c r="BP230" s="4"/>
      <c r="BQ230" s="4"/>
      <c r="BR230" s="4"/>
      <c r="BS230" s="4"/>
      <c r="BT230" s="4"/>
      <c r="BU230" s="147"/>
      <c r="BV230" s="4"/>
      <c r="BW230" s="147"/>
      <c r="BX230" s="4"/>
      <c r="BY230" s="147"/>
    </row>
    <row r="231" spans="1:817" s="1" customFormat="1" ht="26.1" customHeight="1" x14ac:dyDescent="0.25">
      <c r="A231" s="627"/>
      <c r="B231" s="182"/>
      <c r="C231" s="595">
        <f t="shared" si="84"/>
        <v>0</v>
      </c>
      <c r="D231" s="19">
        <v>1</v>
      </c>
      <c r="E231" s="253" t="s">
        <v>401</v>
      </c>
      <c r="F231" s="254" t="s">
        <v>402</v>
      </c>
      <c r="G231" s="19" t="s">
        <v>145</v>
      </c>
      <c r="H231" s="19" t="s">
        <v>78</v>
      </c>
      <c r="I231" s="19">
        <v>11</v>
      </c>
      <c r="J231" s="255"/>
      <c r="K231" s="19">
        <v>1</v>
      </c>
      <c r="L231" s="19" t="s">
        <v>27</v>
      </c>
      <c r="M231" s="19" t="s">
        <v>73</v>
      </c>
      <c r="N231" s="19">
        <v>74</v>
      </c>
      <c r="O231" s="19">
        <v>1977</v>
      </c>
      <c r="P231" s="275">
        <v>28184</v>
      </c>
      <c r="Q231" s="255"/>
      <c r="R231" s="258"/>
      <c r="S231" s="259"/>
      <c r="T231" s="228" t="s">
        <v>233</v>
      </c>
      <c r="U231" s="260"/>
      <c r="V231" s="33"/>
      <c r="W231" s="18" t="s">
        <v>405</v>
      </c>
      <c r="X231" s="249" t="str">
        <f t="shared" si="80"/>
        <v>U</v>
      </c>
      <c r="Y231" s="19"/>
      <c r="Z231" s="19"/>
      <c r="AA231" s="19"/>
      <c r="AB231" s="19"/>
      <c r="AC231" s="19">
        <v>1958</v>
      </c>
      <c r="AD231" s="19"/>
      <c r="AE231" s="19" t="s">
        <v>38</v>
      </c>
      <c r="AH231" s="252">
        <f t="shared" si="74"/>
        <v>1.5817337172376815E-2</v>
      </c>
      <c r="AI231" s="252">
        <f t="shared" si="75"/>
        <v>0</v>
      </c>
      <c r="AJ231" s="252">
        <f t="shared" si="76"/>
        <v>0</v>
      </c>
      <c r="AK231" s="252">
        <f t="shared" si="63"/>
        <v>1.5817337172376815E-2</v>
      </c>
      <c r="AL231" s="262"/>
      <c r="AM231" s="251">
        <f t="shared" si="81"/>
        <v>0</v>
      </c>
      <c r="AN231" s="251">
        <f t="shared" si="82"/>
        <v>0</v>
      </c>
      <c r="AO231" s="251">
        <f t="shared" si="83"/>
        <v>1.5817337172376815E-2</v>
      </c>
      <c r="AP231" s="147"/>
      <c r="AQ231" s="147"/>
      <c r="AR231" s="147"/>
      <c r="AS231" s="147"/>
      <c r="AT231" s="147"/>
      <c r="AU231" s="147"/>
      <c r="AV231" s="147"/>
      <c r="AW231" s="147"/>
      <c r="AX231" s="147"/>
      <c r="AY231" s="147"/>
      <c r="BE231" s="4"/>
      <c r="BF231" s="4"/>
      <c r="BG231" s="4"/>
      <c r="BJ231" s="4"/>
      <c r="BK231" s="4"/>
      <c r="BL231" s="4"/>
      <c r="BM231" s="4"/>
      <c r="BN231" s="4"/>
      <c r="BO231" s="4"/>
      <c r="BP231" s="4"/>
      <c r="BQ231" s="4"/>
      <c r="BR231" s="4"/>
      <c r="BS231" s="4"/>
      <c r="BT231" s="4"/>
      <c r="BU231" s="147"/>
      <c r="BV231" s="4"/>
      <c r="BW231" s="147"/>
      <c r="BX231" s="4"/>
      <c r="BY231" s="147"/>
    </row>
    <row r="232" spans="1:817" s="1" customFormat="1" ht="26.1" customHeight="1" x14ac:dyDescent="0.25">
      <c r="A232" s="624"/>
      <c r="B232" s="182">
        <v>3</v>
      </c>
      <c r="C232" s="595">
        <f t="shared" si="84"/>
        <v>1.5817337172376815E-2</v>
      </c>
      <c r="D232" s="19">
        <v>1</v>
      </c>
      <c r="E232" s="253" t="s">
        <v>403</v>
      </c>
      <c r="F232" s="254" t="s">
        <v>38</v>
      </c>
      <c r="G232" s="19" t="s">
        <v>44</v>
      </c>
      <c r="H232" s="19" t="s">
        <v>154</v>
      </c>
      <c r="I232" s="19">
        <v>21</v>
      </c>
      <c r="J232" s="255"/>
      <c r="K232" s="19">
        <v>1</v>
      </c>
      <c r="L232" s="19" t="s">
        <v>27</v>
      </c>
      <c r="M232" s="19" t="s">
        <v>34</v>
      </c>
      <c r="N232" s="19">
        <v>59</v>
      </c>
      <c r="O232" s="19">
        <v>1977</v>
      </c>
      <c r="P232" s="277">
        <v>28157</v>
      </c>
      <c r="Q232" s="255">
        <v>30000</v>
      </c>
      <c r="R232" s="258"/>
      <c r="S232" s="259"/>
      <c r="T232" s="228" t="s">
        <v>178</v>
      </c>
      <c r="U232" s="260" t="s">
        <v>404</v>
      </c>
      <c r="V232" s="33"/>
      <c r="W232" s="378" t="s">
        <v>128</v>
      </c>
      <c r="X232" s="249" t="str">
        <f t="shared" si="80"/>
        <v>U</v>
      </c>
      <c r="Y232" s="19"/>
      <c r="Z232" s="19"/>
      <c r="AA232" s="19"/>
      <c r="AB232" s="19"/>
      <c r="AC232" s="19"/>
      <c r="AD232" s="19"/>
      <c r="AE232" s="19"/>
      <c r="AH232" s="252">
        <f t="shared" si="74"/>
        <v>2.1089782896502419E-5</v>
      </c>
      <c r="AI232" s="252">
        <f t="shared" si="75"/>
        <v>0</v>
      </c>
      <c r="AJ232" s="252">
        <f t="shared" si="76"/>
        <v>0</v>
      </c>
      <c r="AK232" s="252">
        <f t="shared" ref="AK232:AK302" si="85">SUM(AH232:AJ232)</f>
        <v>2.1089782896502419E-5</v>
      </c>
      <c r="AL232" s="262"/>
      <c r="AM232" s="251">
        <f t="shared" si="81"/>
        <v>0</v>
      </c>
      <c r="AN232" s="251">
        <f t="shared" si="82"/>
        <v>0</v>
      </c>
      <c r="AO232" s="251">
        <f t="shared" si="83"/>
        <v>2.1089782896502419E-5</v>
      </c>
      <c r="AP232" s="147"/>
      <c r="AQ232" s="147"/>
      <c r="AR232" s="147"/>
      <c r="AS232" s="147"/>
      <c r="AT232" s="147"/>
      <c r="AU232" s="147"/>
      <c r="AV232" s="147"/>
      <c r="AW232" s="147"/>
      <c r="AX232" s="147"/>
      <c r="AY232" s="147"/>
      <c r="BE232" s="4"/>
      <c r="BF232" s="4"/>
      <c r="BG232" s="4"/>
      <c r="BJ232" s="4"/>
      <c r="BK232" s="4"/>
      <c r="BL232" s="4"/>
      <c r="BM232" s="4"/>
      <c r="BN232" s="4"/>
      <c r="BO232" s="4"/>
      <c r="BP232" s="4"/>
      <c r="BQ232" s="4"/>
      <c r="BR232" s="4"/>
      <c r="BS232" s="4"/>
      <c r="BT232" s="4"/>
      <c r="BU232" s="147"/>
      <c r="BV232" s="4"/>
      <c r="BW232" s="147"/>
      <c r="BX232" s="4"/>
      <c r="BY232" s="147"/>
    </row>
    <row r="233" spans="1:817" s="1" customFormat="1" ht="26.1" customHeight="1" x14ac:dyDescent="0.25">
      <c r="A233" s="624"/>
      <c r="B233" s="182">
        <v>3</v>
      </c>
      <c r="C233" s="595">
        <f t="shared" si="84"/>
        <v>2.1089782896502419E-5</v>
      </c>
      <c r="D233" s="19">
        <v>1</v>
      </c>
      <c r="E233" s="253" t="s">
        <v>408</v>
      </c>
      <c r="F233" s="254" t="s">
        <v>38</v>
      </c>
      <c r="G233" s="19"/>
      <c r="H233" s="19"/>
      <c r="I233" s="19"/>
      <c r="J233" s="255"/>
      <c r="K233" s="19">
        <v>1</v>
      </c>
      <c r="L233" s="19" t="s">
        <v>27</v>
      </c>
      <c r="M233" s="19" t="s">
        <v>28</v>
      </c>
      <c r="N233" s="19">
        <v>180</v>
      </c>
      <c r="O233" s="19">
        <v>1977</v>
      </c>
      <c r="P233" s="290">
        <v>1977</v>
      </c>
      <c r="Q233" s="255">
        <v>40</v>
      </c>
      <c r="R233" s="258"/>
      <c r="S233" s="259"/>
      <c r="T233" s="228" t="s">
        <v>233</v>
      </c>
      <c r="U233" s="260"/>
      <c r="V233" s="33"/>
      <c r="W233" s="18"/>
      <c r="X233" s="249" t="str">
        <f t="shared" si="80"/>
        <v>REE</v>
      </c>
      <c r="Y233" s="19"/>
      <c r="Z233" s="19"/>
      <c r="AA233" s="19"/>
      <c r="AB233" s="19"/>
      <c r="AC233" s="19"/>
      <c r="AD233" s="19"/>
      <c r="AE233" s="19"/>
      <c r="AH233" s="252">
        <f t="shared" si="74"/>
        <v>0</v>
      </c>
      <c r="AI233" s="252">
        <f t="shared" si="75"/>
        <v>0</v>
      </c>
      <c r="AJ233" s="252">
        <f t="shared" si="76"/>
        <v>0</v>
      </c>
      <c r="AK233" s="252">
        <f t="shared" si="85"/>
        <v>0</v>
      </c>
      <c r="AL233" s="262"/>
      <c r="AM233" s="251">
        <f t="shared" si="81"/>
        <v>0</v>
      </c>
      <c r="AN233" s="251">
        <f t="shared" si="82"/>
        <v>0</v>
      </c>
      <c r="AO233" s="251">
        <f t="shared" si="83"/>
        <v>0</v>
      </c>
      <c r="AP233" s="147"/>
      <c r="AQ233" s="147"/>
      <c r="AR233" s="147"/>
      <c r="AS233" s="147"/>
      <c r="AT233" s="147"/>
      <c r="AU233" s="147"/>
      <c r="AV233" s="147"/>
      <c r="AW233" s="147"/>
      <c r="AX233" s="147"/>
      <c r="AY233" s="147"/>
      <c r="BE233" s="4"/>
      <c r="BF233" s="4"/>
      <c r="BG233" s="4"/>
      <c r="BJ233" s="4"/>
      <c r="BK233" s="4"/>
      <c r="BL233" s="4"/>
      <c r="BM233" s="4"/>
      <c r="BN233" s="4"/>
      <c r="BO233" s="4"/>
      <c r="BP233" s="4"/>
      <c r="BQ233" s="4"/>
      <c r="BR233" s="4"/>
      <c r="BS233" s="4"/>
      <c r="BT233" s="4"/>
      <c r="BU233" s="147"/>
      <c r="BV233" s="4"/>
      <c r="BW233" s="147"/>
      <c r="BX233" s="4"/>
      <c r="BY233" s="147"/>
    </row>
    <row r="234" spans="1:817" s="1" customFormat="1" ht="26.1" customHeight="1" x14ac:dyDescent="0.25">
      <c r="A234" s="627"/>
      <c r="B234" s="182"/>
      <c r="C234" s="595">
        <f t="shared" si="84"/>
        <v>0</v>
      </c>
      <c r="D234" s="19">
        <v>1</v>
      </c>
      <c r="E234" s="253" t="s">
        <v>406</v>
      </c>
      <c r="F234" s="254" t="s">
        <v>407</v>
      </c>
      <c r="G234" s="19" t="s">
        <v>44</v>
      </c>
      <c r="H234" s="19" t="s">
        <v>154</v>
      </c>
      <c r="I234" s="19">
        <v>9</v>
      </c>
      <c r="J234" s="255"/>
      <c r="K234" s="19">
        <v>1</v>
      </c>
      <c r="L234" s="19" t="s">
        <v>27</v>
      </c>
      <c r="M234" s="19" t="s">
        <v>28</v>
      </c>
      <c r="N234" s="19">
        <v>96</v>
      </c>
      <c r="O234" s="19">
        <v>1977</v>
      </c>
      <c r="P234" s="290">
        <v>1977</v>
      </c>
      <c r="Q234" s="255"/>
      <c r="R234" s="258"/>
      <c r="S234" s="259"/>
      <c r="T234" s="228" t="s">
        <v>233</v>
      </c>
      <c r="U234" s="260"/>
      <c r="V234" s="33"/>
      <c r="W234" s="378" t="s">
        <v>128</v>
      </c>
      <c r="X234" s="249" t="str">
        <f t="shared" si="80"/>
        <v>Limestone</v>
      </c>
      <c r="Y234" s="19"/>
      <c r="Z234" s="19"/>
      <c r="AA234" s="19"/>
      <c r="AB234" s="19"/>
      <c r="AC234" s="19"/>
      <c r="AD234" s="19"/>
      <c r="AE234" s="19"/>
      <c r="AH234" s="252">
        <f t="shared" si="74"/>
        <v>0</v>
      </c>
      <c r="AI234" s="252">
        <f t="shared" si="75"/>
        <v>0</v>
      </c>
      <c r="AJ234" s="252">
        <f t="shared" si="76"/>
        <v>0</v>
      </c>
      <c r="AK234" s="252">
        <f t="shared" si="85"/>
        <v>0</v>
      </c>
      <c r="AL234" s="262"/>
      <c r="AM234" s="251">
        <f t="shared" si="81"/>
        <v>0</v>
      </c>
      <c r="AN234" s="251">
        <f t="shared" si="82"/>
        <v>0</v>
      </c>
      <c r="AO234" s="251">
        <f t="shared" si="83"/>
        <v>0</v>
      </c>
      <c r="AP234" s="147"/>
      <c r="AQ234" s="147"/>
      <c r="AR234" s="147"/>
      <c r="AS234" s="147"/>
      <c r="AT234" s="147"/>
      <c r="AU234" s="147"/>
      <c r="AV234" s="147"/>
      <c r="AW234" s="147"/>
      <c r="AX234" s="147"/>
      <c r="AY234" s="147"/>
      <c r="BE234" s="4"/>
      <c r="BF234" s="4"/>
      <c r="BG234" s="4"/>
      <c r="BJ234" s="4"/>
      <c r="BK234" s="4"/>
      <c r="BL234" s="4"/>
      <c r="BM234" s="4"/>
      <c r="BN234" s="4"/>
      <c r="BO234" s="4"/>
      <c r="BP234" s="4"/>
      <c r="BQ234" s="4"/>
      <c r="BR234" s="4"/>
      <c r="BS234" s="4"/>
      <c r="BT234" s="4"/>
      <c r="BU234" s="147"/>
      <c r="BV234" s="4"/>
      <c r="BW234" s="147"/>
      <c r="BX234" s="4"/>
      <c r="BY234" s="147"/>
    </row>
    <row r="235" spans="1:817" s="1" customFormat="1" ht="26.1" customHeight="1" x14ac:dyDescent="0.25">
      <c r="A235" s="627"/>
      <c r="B235" s="182"/>
      <c r="C235" s="595">
        <f t="shared" si="84"/>
        <v>0</v>
      </c>
      <c r="D235" s="19">
        <v>1</v>
      </c>
      <c r="E235" s="253" t="s">
        <v>313</v>
      </c>
      <c r="F235" s="254" t="s">
        <v>310</v>
      </c>
      <c r="G235" s="19" t="s">
        <v>239</v>
      </c>
      <c r="H235" s="19" t="s">
        <v>78</v>
      </c>
      <c r="I235" s="19">
        <v>6</v>
      </c>
      <c r="J235" s="255"/>
      <c r="K235" s="19">
        <v>2</v>
      </c>
      <c r="L235" s="19" t="s">
        <v>27</v>
      </c>
      <c r="M235" s="19" t="s">
        <v>61</v>
      </c>
      <c r="N235" s="19">
        <v>162</v>
      </c>
      <c r="O235" s="19">
        <v>1977</v>
      </c>
      <c r="P235" s="290">
        <v>1977</v>
      </c>
      <c r="Q235" s="255"/>
      <c r="R235" s="258"/>
      <c r="S235" s="259"/>
      <c r="T235" s="228" t="s">
        <v>233</v>
      </c>
      <c r="U235" s="260"/>
      <c r="V235" s="33"/>
      <c r="W235" s="18"/>
      <c r="X235" s="249" t="str">
        <f t="shared" si="80"/>
        <v>U</v>
      </c>
      <c r="Y235" s="19"/>
      <c r="Z235" s="19"/>
      <c r="AA235" s="19"/>
      <c r="AB235" s="19"/>
      <c r="AC235" s="19"/>
      <c r="AD235" s="19"/>
      <c r="AE235" s="19"/>
      <c r="AH235" s="252">
        <f t="shared" si="74"/>
        <v>0</v>
      </c>
      <c r="AI235" s="252">
        <f t="shared" si="75"/>
        <v>0</v>
      </c>
      <c r="AJ235" s="252">
        <f t="shared" si="76"/>
        <v>0</v>
      </c>
      <c r="AK235" s="252">
        <f t="shared" si="85"/>
        <v>0</v>
      </c>
      <c r="AL235" s="262"/>
      <c r="AM235" s="251">
        <f t="shared" si="81"/>
        <v>0</v>
      </c>
      <c r="AN235" s="251">
        <f t="shared" si="82"/>
        <v>0</v>
      </c>
      <c r="AO235" s="251">
        <f t="shared" si="83"/>
        <v>0</v>
      </c>
      <c r="AP235" s="147"/>
      <c r="AQ235" s="147"/>
      <c r="AR235" s="147"/>
      <c r="AS235" s="147"/>
      <c r="AT235" s="147"/>
      <c r="AU235" s="147"/>
      <c r="AV235" s="147"/>
      <c r="AW235" s="147"/>
      <c r="AX235" s="147"/>
      <c r="AY235" s="147"/>
      <c r="BE235" s="4"/>
      <c r="BF235" s="4"/>
      <c r="BG235" s="4"/>
      <c r="BJ235" s="4"/>
      <c r="BK235" s="4"/>
      <c r="BL235" s="4"/>
      <c r="BM235" s="4"/>
      <c r="BN235" s="4"/>
      <c r="BO235" s="4"/>
      <c r="BP235" s="4"/>
      <c r="BQ235" s="4"/>
      <c r="BR235" s="4"/>
      <c r="BS235" s="4"/>
      <c r="BT235" s="4"/>
      <c r="BU235" s="147"/>
      <c r="BV235" s="4"/>
      <c r="BW235" s="147"/>
      <c r="BX235" s="4"/>
      <c r="BY235" s="147"/>
    </row>
    <row r="236" spans="1:817" s="1" customFormat="1" ht="26.1" customHeight="1" x14ac:dyDescent="0.25">
      <c r="A236" s="627"/>
      <c r="B236" s="182"/>
      <c r="C236" s="595">
        <f t="shared" si="84"/>
        <v>0</v>
      </c>
      <c r="D236" s="19">
        <v>1</v>
      </c>
      <c r="E236" s="253" t="s">
        <v>409</v>
      </c>
      <c r="F236" s="254" t="s">
        <v>38</v>
      </c>
      <c r="G236" s="19" t="s">
        <v>145</v>
      </c>
      <c r="H236" s="19" t="s">
        <v>78</v>
      </c>
      <c r="I236" s="19">
        <v>9</v>
      </c>
      <c r="J236" s="255"/>
      <c r="K236" s="19">
        <v>1</v>
      </c>
      <c r="L236" s="19" t="s">
        <v>27</v>
      </c>
      <c r="M236" s="19" t="s">
        <v>61</v>
      </c>
      <c r="N236" s="19">
        <v>64</v>
      </c>
      <c r="O236" s="19">
        <v>1976</v>
      </c>
      <c r="P236" s="277">
        <v>27851</v>
      </c>
      <c r="Q236" s="255"/>
      <c r="R236" s="258"/>
      <c r="S236" s="259"/>
      <c r="T236" s="228" t="s">
        <v>233</v>
      </c>
      <c r="U236" s="260"/>
      <c r="V236" s="33"/>
      <c r="W236" s="18"/>
      <c r="X236" s="249" t="str">
        <f t="shared" si="80"/>
        <v>Pb Zn</v>
      </c>
      <c r="Y236" s="19"/>
      <c r="Z236" s="19"/>
      <c r="AA236" s="19"/>
      <c r="AB236" s="19"/>
      <c r="AC236" s="19"/>
      <c r="AD236" s="19"/>
      <c r="AE236" s="19"/>
      <c r="AH236" s="252">
        <f t="shared" si="74"/>
        <v>0.15817337172376814</v>
      </c>
      <c r="AI236" s="252">
        <f t="shared" si="75"/>
        <v>0</v>
      </c>
      <c r="AJ236" s="252">
        <f t="shared" si="76"/>
        <v>0</v>
      </c>
      <c r="AK236" s="252">
        <f t="shared" si="85"/>
        <v>0.15817337172376814</v>
      </c>
      <c r="AL236" s="262"/>
      <c r="AM236" s="251">
        <f t="shared" si="81"/>
        <v>0</v>
      </c>
      <c r="AN236" s="251">
        <f t="shared" si="82"/>
        <v>0.15817337172376814</v>
      </c>
      <c r="AO236" s="251">
        <f t="shared" si="83"/>
        <v>0</v>
      </c>
      <c r="AP236" s="147"/>
      <c r="AQ236" s="147"/>
      <c r="AR236" s="147"/>
      <c r="AS236" s="147"/>
      <c r="AT236" s="147"/>
      <c r="AU236" s="147"/>
      <c r="AV236" s="147"/>
      <c r="AW236" s="147"/>
      <c r="AX236" s="147"/>
      <c r="AY236" s="147"/>
      <c r="BE236" s="4"/>
      <c r="BF236" s="4"/>
      <c r="BG236" s="4"/>
      <c r="BJ236" s="4"/>
      <c r="BK236" s="4"/>
      <c r="BL236" s="4"/>
      <c r="BM236" s="4"/>
      <c r="BN236" s="4"/>
      <c r="BO236" s="4"/>
      <c r="BP236" s="4"/>
      <c r="BQ236" s="4"/>
      <c r="BR236" s="4"/>
      <c r="BS236" s="4"/>
      <c r="BT236" s="4"/>
      <c r="BU236" s="147"/>
      <c r="BV236" s="4"/>
      <c r="BW236" s="147"/>
      <c r="BX236" s="4"/>
      <c r="BY236" s="147"/>
    </row>
    <row r="237" spans="1:817" s="1" customFormat="1" ht="26.1" customHeight="1" x14ac:dyDescent="0.25">
      <c r="A237" s="626"/>
      <c r="B237" s="182">
        <v>2</v>
      </c>
      <c r="C237" s="595">
        <f t="shared" si="84"/>
        <v>0.15817337172376814</v>
      </c>
      <c r="D237" s="19">
        <v>1</v>
      </c>
      <c r="E237" s="253" t="s">
        <v>747</v>
      </c>
      <c r="F237" s="254" t="s">
        <v>90</v>
      </c>
      <c r="G237" s="19" t="s">
        <v>44</v>
      </c>
      <c r="H237" s="19" t="s">
        <v>154</v>
      </c>
      <c r="I237" s="19">
        <v>25</v>
      </c>
      <c r="J237" s="255">
        <v>1000000</v>
      </c>
      <c r="K237" s="19">
        <v>1</v>
      </c>
      <c r="L237" s="19" t="s">
        <v>27</v>
      </c>
      <c r="M237" s="19" t="s">
        <v>28</v>
      </c>
      <c r="N237" s="19">
        <v>184</v>
      </c>
      <c r="O237" s="19">
        <v>1976</v>
      </c>
      <c r="P237" s="277">
        <v>27820</v>
      </c>
      <c r="Q237" s="255">
        <v>300000</v>
      </c>
      <c r="R237" s="258"/>
      <c r="S237" s="259"/>
      <c r="T237" s="228" t="s">
        <v>748</v>
      </c>
      <c r="U237" s="260" t="s">
        <v>410</v>
      </c>
      <c r="V237" s="33"/>
      <c r="W237" s="18"/>
      <c r="X237" s="249" t="str">
        <f t="shared" si="80"/>
        <v>Fe</v>
      </c>
      <c r="Y237" s="19"/>
      <c r="Z237" s="19"/>
      <c r="AA237" s="19"/>
      <c r="AB237" s="19"/>
      <c r="AC237" s="19"/>
      <c r="AD237" s="19"/>
      <c r="AE237" s="19"/>
      <c r="AH237" s="252">
        <f t="shared" si="74"/>
        <v>0</v>
      </c>
      <c r="AI237" s="252">
        <f t="shared" si="75"/>
        <v>0</v>
      </c>
      <c r="AJ237" s="252">
        <f t="shared" si="76"/>
        <v>0</v>
      </c>
      <c r="AK237" s="252">
        <f t="shared" si="85"/>
        <v>0</v>
      </c>
      <c r="AL237" s="262"/>
      <c r="AM237" s="251">
        <f t="shared" si="81"/>
        <v>0</v>
      </c>
      <c r="AN237" s="251">
        <f t="shared" si="82"/>
        <v>0</v>
      </c>
      <c r="AO237" s="251">
        <f t="shared" si="83"/>
        <v>0</v>
      </c>
      <c r="AP237" s="147"/>
      <c r="AQ237" s="147"/>
      <c r="AR237" s="147"/>
      <c r="AS237" s="147"/>
      <c r="AT237" s="147"/>
      <c r="AU237" s="147"/>
      <c r="AV237" s="147"/>
      <c r="AW237" s="147"/>
      <c r="AX237" s="147"/>
      <c r="AY237" s="147"/>
      <c r="BE237" s="4"/>
      <c r="BF237" s="4"/>
      <c r="BG237" s="4"/>
      <c r="BJ237" s="4"/>
      <c r="BK237" s="4"/>
      <c r="BL237" s="4"/>
      <c r="BM237" s="4"/>
      <c r="BN237" s="4"/>
      <c r="BO237" s="4"/>
      <c r="BP237" s="4"/>
      <c r="BQ237" s="4"/>
      <c r="BR237" s="4"/>
      <c r="BS237" s="4"/>
      <c r="BT237" s="4"/>
      <c r="BU237" s="147"/>
      <c r="BV237" s="4"/>
      <c r="BW237" s="147"/>
      <c r="BX237" s="4"/>
      <c r="BY237" s="147"/>
    </row>
    <row r="238" spans="1:817" s="1" customFormat="1" ht="26.1" customHeight="1" x14ac:dyDescent="0.25">
      <c r="A238" s="627"/>
      <c r="B238" s="182"/>
      <c r="C238" s="595">
        <f t="shared" si="84"/>
        <v>0</v>
      </c>
      <c r="D238" s="19">
        <v>1</v>
      </c>
      <c r="E238" s="253" t="s">
        <v>411</v>
      </c>
      <c r="F238" s="254" t="s">
        <v>43</v>
      </c>
      <c r="G238" s="19" t="s">
        <v>44</v>
      </c>
      <c r="H238" s="19"/>
      <c r="I238" s="19">
        <v>37</v>
      </c>
      <c r="J238" s="255"/>
      <c r="K238" s="19">
        <v>2</v>
      </c>
      <c r="L238" s="19" t="s">
        <v>27</v>
      </c>
      <c r="M238" s="19" t="s">
        <v>109</v>
      </c>
      <c r="N238" s="19">
        <v>36</v>
      </c>
      <c r="O238" s="19">
        <v>1976</v>
      </c>
      <c r="P238" s="290">
        <v>1976</v>
      </c>
      <c r="Q238" s="255"/>
      <c r="R238" s="258"/>
      <c r="S238" s="259"/>
      <c r="T238" s="228" t="s">
        <v>233</v>
      </c>
      <c r="U238" s="260"/>
      <c r="V238" s="33"/>
      <c r="W238" s="378" t="s">
        <v>128</v>
      </c>
      <c r="X238" s="249" t="str">
        <f t="shared" si="80"/>
        <v>P</v>
      </c>
      <c r="Y238" s="19"/>
      <c r="Z238" s="19"/>
      <c r="AA238" s="19"/>
      <c r="AB238" s="19"/>
      <c r="AC238" s="19"/>
      <c r="AD238" s="19"/>
      <c r="AE238" s="19"/>
      <c r="AH238" s="252">
        <f t="shared" si="74"/>
        <v>0</v>
      </c>
      <c r="AI238" s="252">
        <f t="shared" si="75"/>
        <v>0</v>
      </c>
      <c r="AJ238" s="252">
        <f t="shared" si="76"/>
        <v>0</v>
      </c>
      <c r="AK238" s="252">
        <f t="shared" si="85"/>
        <v>0</v>
      </c>
      <c r="AL238" s="262"/>
      <c r="AM238" s="251">
        <f t="shared" si="81"/>
        <v>0</v>
      </c>
      <c r="AN238" s="251">
        <f t="shared" si="82"/>
        <v>0</v>
      </c>
      <c r="AO238" s="251">
        <f t="shared" si="83"/>
        <v>0</v>
      </c>
      <c r="AP238" s="147"/>
      <c r="AQ238" s="147"/>
      <c r="AR238" s="147"/>
      <c r="AS238" s="147"/>
      <c r="AT238" s="147"/>
      <c r="AU238" s="147"/>
      <c r="AV238" s="147"/>
      <c r="AW238" s="147"/>
      <c r="AX238" s="147"/>
      <c r="AY238" s="147"/>
      <c r="BE238" s="4"/>
      <c r="BF238" s="4"/>
      <c r="BG238" s="4"/>
      <c r="BJ238" s="4"/>
      <c r="BK238" s="4"/>
      <c r="BL238" s="4"/>
      <c r="BM238" s="4"/>
      <c r="BN238" s="4"/>
      <c r="BO238" s="4"/>
      <c r="BP238" s="4"/>
      <c r="BQ238" s="4"/>
      <c r="BR238" s="4"/>
      <c r="BS238" s="4"/>
      <c r="BT238" s="4"/>
      <c r="BU238" s="147"/>
      <c r="BV238" s="4"/>
      <c r="BW238" s="147"/>
      <c r="BX238" s="4"/>
      <c r="BY238" s="147"/>
    </row>
    <row r="239" spans="1:817" s="1" customFormat="1" ht="26.1" customHeight="1" x14ac:dyDescent="0.25">
      <c r="A239" s="627"/>
      <c r="B239" s="182"/>
      <c r="C239" s="595">
        <f t="shared" si="84"/>
        <v>0</v>
      </c>
      <c r="D239" s="19">
        <v>1</v>
      </c>
      <c r="E239" s="253" t="s">
        <v>412</v>
      </c>
      <c r="F239" s="254" t="s">
        <v>26</v>
      </c>
      <c r="G239" s="19" t="s">
        <v>77</v>
      </c>
      <c r="H239" s="19" t="s">
        <v>78</v>
      </c>
      <c r="I239" s="19">
        <v>34</v>
      </c>
      <c r="J239" s="255"/>
      <c r="K239" s="19">
        <v>2</v>
      </c>
      <c r="L239" s="19" t="s">
        <v>27</v>
      </c>
      <c r="M239" s="19" t="s">
        <v>28</v>
      </c>
      <c r="N239" s="19">
        <v>149</v>
      </c>
      <c r="O239" s="19">
        <v>1976</v>
      </c>
      <c r="P239" s="290">
        <v>1976</v>
      </c>
      <c r="Q239" s="255"/>
      <c r="R239" s="258"/>
      <c r="S239" s="259"/>
      <c r="T239" s="228" t="s">
        <v>233</v>
      </c>
      <c r="U239" s="260"/>
      <c r="V239" s="33"/>
      <c r="W239" s="18"/>
      <c r="X239" s="249" t="str">
        <f t="shared" si="80"/>
        <v>Barite</v>
      </c>
      <c r="Y239" s="19"/>
      <c r="Z239" s="19"/>
      <c r="AA239" s="19"/>
      <c r="AB239" s="19"/>
      <c r="AC239" s="19"/>
      <c r="AD239" s="19"/>
      <c r="AE239" s="19"/>
      <c r="AH239" s="252">
        <f t="shared" si="74"/>
        <v>0</v>
      </c>
      <c r="AI239" s="252">
        <f t="shared" si="75"/>
        <v>0</v>
      </c>
      <c r="AJ239" s="252">
        <f t="shared" si="76"/>
        <v>0</v>
      </c>
      <c r="AK239" s="252">
        <f t="shared" si="85"/>
        <v>0</v>
      </c>
      <c r="AL239" s="262"/>
      <c r="AM239" s="251">
        <f t="shared" si="81"/>
        <v>0</v>
      </c>
      <c r="AN239" s="251">
        <f t="shared" si="82"/>
        <v>0</v>
      </c>
      <c r="AO239" s="251">
        <f t="shared" si="83"/>
        <v>0</v>
      </c>
      <c r="AP239" s="147"/>
      <c r="AQ239" s="147"/>
      <c r="AR239" s="147"/>
      <c r="AS239" s="147"/>
      <c r="AT239" s="147"/>
      <c r="AU239" s="147"/>
      <c r="AV239" s="147"/>
      <c r="AW239" s="147"/>
      <c r="AX239" s="147"/>
      <c r="AY239" s="147"/>
      <c r="BE239" s="4"/>
      <c r="BF239" s="4"/>
      <c r="BG239" s="4"/>
      <c r="BJ239" s="4"/>
      <c r="BK239" s="4"/>
      <c r="BL239" s="4"/>
      <c r="BM239" s="4"/>
      <c r="BN239" s="4"/>
      <c r="BO239" s="4"/>
      <c r="BP239" s="4"/>
      <c r="BQ239" s="4"/>
      <c r="BR239" s="4"/>
      <c r="BS239" s="4"/>
      <c r="BT239" s="4"/>
      <c r="BU239" s="147"/>
      <c r="BV239" s="4"/>
      <c r="BW239" s="147"/>
      <c r="BX239" s="4"/>
      <c r="BY239" s="147"/>
    </row>
    <row r="240" spans="1:817" s="1" customFormat="1" ht="26.1" customHeight="1" x14ac:dyDescent="0.25">
      <c r="A240" s="627"/>
      <c r="B240" s="182"/>
      <c r="C240" s="595">
        <f t="shared" si="84"/>
        <v>0</v>
      </c>
      <c r="D240" s="19">
        <v>1</v>
      </c>
      <c r="E240" s="253" t="s">
        <v>413</v>
      </c>
      <c r="F240" s="254" t="s">
        <v>414</v>
      </c>
      <c r="G240" s="19" t="s">
        <v>239</v>
      </c>
      <c r="H240" s="19" t="s">
        <v>78</v>
      </c>
      <c r="I240" s="19">
        <v>21</v>
      </c>
      <c r="J240" s="255"/>
      <c r="K240" s="19">
        <v>2</v>
      </c>
      <c r="L240" s="19" t="s">
        <v>27</v>
      </c>
      <c r="M240" s="19" t="s">
        <v>28</v>
      </c>
      <c r="N240" s="19">
        <v>18</v>
      </c>
      <c r="O240" s="19">
        <v>1975</v>
      </c>
      <c r="P240" s="277">
        <v>27638</v>
      </c>
      <c r="Q240" s="255"/>
      <c r="R240" s="258"/>
      <c r="S240" s="259"/>
      <c r="T240" s="228" t="s">
        <v>233</v>
      </c>
      <c r="U240" s="260"/>
      <c r="V240" s="33"/>
      <c r="W240" s="18"/>
      <c r="X240" s="249" t="str">
        <f t="shared" si="80"/>
        <v>Au Ag</v>
      </c>
      <c r="Y240" s="19"/>
      <c r="Z240" s="19"/>
      <c r="AA240" s="19"/>
      <c r="AB240" s="19"/>
      <c r="AC240" s="19"/>
      <c r="AD240" s="19"/>
      <c r="AE240" s="19"/>
      <c r="AH240" s="252">
        <f t="shared" si="74"/>
        <v>2.537786300393377E-2</v>
      </c>
      <c r="AI240" s="252">
        <f t="shared" si="75"/>
        <v>0</v>
      </c>
      <c r="AJ240" s="252">
        <f t="shared" si="76"/>
        <v>0</v>
      </c>
      <c r="AK240" s="252">
        <f t="shared" si="85"/>
        <v>2.537786300393377E-2</v>
      </c>
      <c r="AL240" s="262"/>
      <c r="AM240" s="251">
        <f t="shared" si="81"/>
        <v>0</v>
      </c>
      <c r="AN240" s="251">
        <f t="shared" si="82"/>
        <v>0</v>
      </c>
      <c r="AO240" s="251">
        <f t="shared" si="83"/>
        <v>2.537786300393377E-2</v>
      </c>
      <c r="AP240" s="147"/>
      <c r="AQ240" s="147"/>
      <c r="AR240" s="147"/>
      <c r="AS240" s="147"/>
      <c r="AT240" s="147"/>
      <c r="AU240" s="147"/>
      <c r="AV240" s="147"/>
      <c r="AW240" s="147"/>
      <c r="AX240" s="147"/>
      <c r="AY240" s="147"/>
      <c r="BE240" s="4"/>
      <c r="BF240" s="4"/>
      <c r="BG240" s="4"/>
      <c r="BJ240" s="4"/>
      <c r="BK240" s="4"/>
      <c r="BL240" s="4"/>
      <c r="BM240" s="4"/>
      <c r="BN240" s="4"/>
      <c r="BO240" s="4"/>
      <c r="BP240" s="4"/>
      <c r="BQ240" s="4"/>
      <c r="BR240" s="4"/>
      <c r="BS240" s="4"/>
      <c r="BT240" s="4"/>
      <c r="BU240" s="147"/>
      <c r="BV240" s="4"/>
      <c r="BW240" s="147"/>
      <c r="BX240" s="4"/>
      <c r="BY240" s="147"/>
    </row>
    <row r="241" spans="1:77" s="1" customFormat="1" ht="26.1" customHeight="1" x14ac:dyDescent="0.25">
      <c r="A241" s="624"/>
      <c r="B241" s="182">
        <v>3</v>
      </c>
      <c r="C241" s="595">
        <f t="shared" si="84"/>
        <v>2.537786300393377E-2</v>
      </c>
      <c r="D241" s="19">
        <v>1</v>
      </c>
      <c r="E241" s="253" t="s">
        <v>415</v>
      </c>
      <c r="F241" s="254" t="s">
        <v>195</v>
      </c>
      <c r="G241" s="19"/>
      <c r="H241" s="19"/>
      <c r="I241" s="19"/>
      <c r="J241" s="255"/>
      <c r="K241" s="19">
        <v>1</v>
      </c>
      <c r="L241" s="19" t="s">
        <v>27</v>
      </c>
      <c r="M241" s="19" t="s">
        <v>38</v>
      </c>
      <c r="N241" s="90"/>
      <c r="O241" s="19">
        <v>1975</v>
      </c>
      <c r="P241" s="277">
        <v>27546</v>
      </c>
      <c r="Q241" s="255">
        <v>48133</v>
      </c>
      <c r="R241" s="258"/>
      <c r="S241" s="259">
        <v>0</v>
      </c>
      <c r="T241" s="228" t="s">
        <v>31</v>
      </c>
      <c r="U241" s="260" t="s">
        <v>702</v>
      </c>
      <c r="V241" s="33"/>
      <c r="W241" s="18"/>
      <c r="X241" s="249" t="str">
        <f t="shared" si="80"/>
        <v>Pb Zn</v>
      </c>
      <c r="Y241" s="19"/>
      <c r="Z241" s="19"/>
      <c r="AA241" s="19"/>
      <c r="AB241" s="19"/>
      <c r="AC241" s="19"/>
      <c r="AD241" s="19"/>
      <c r="AE241" s="19"/>
      <c r="AH241" s="252">
        <f t="shared" si="74"/>
        <v>0.1318111431031401</v>
      </c>
      <c r="AI241" s="252">
        <f t="shared" si="75"/>
        <v>0.51282051282051277</v>
      </c>
      <c r="AJ241" s="252">
        <f t="shared" si="76"/>
        <v>0</v>
      </c>
      <c r="AK241" s="252">
        <f t="shared" si="85"/>
        <v>0.6446316559236529</v>
      </c>
      <c r="AL241" s="262"/>
      <c r="AM241" s="251">
        <f t="shared" si="81"/>
        <v>0</v>
      </c>
      <c r="AN241" s="251">
        <f t="shared" si="82"/>
        <v>0.6446316559236529</v>
      </c>
      <c r="AO241" s="251">
        <f t="shared" si="83"/>
        <v>0</v>
      </c>
      <c r="AP241" s="147"/>
      <c r="AQ241" s="147"/>
      <c r="AR241" s="147"/>
      <c r="AS241" s="147"/>
      <c r="AT241" s="147"/>
      <c r="AU241" s="147"/>
      <c r="AV241" s="147"/>
      <c r="AW241" s="147"/>
      <c r="AX241" s="147"/>
      <c r="AY241" s="147"/>
      <c r="BE241" s="4"/>
      <c r="BF241" s="4"/>
      <c r="BG241" s="4"/>
      <c r="BJ241" s="4"/>
      <c r="BK241" s="4"/>
      <c r="BL241" s="4"/>
      <c r="BM241" s="4"/>
      <c r="BN241" s="4"/>
      <c r="BO241" s="4"/>
      <c r="BP241" s="4"/>
      <c r="BQ241" s="4"/>
      <c r="BR241" s="4"/>
      <c r="BS241" s="4"/>
      <c r="BT241" s="4"/>
      <c r="BU241" s="147"/>
      <c r="BV241" s="4"/>
      <c r="BW241" s="147"/>
      <c r="BX241" s="4"/>
      <c r="BY241" s="147"/>
    </row>
    <row r="242" spans="1:77" s="1" customFormat="1" ht="26.1" customHeight="1" x14ac:dyDescent="0.25">
      <c r="A242" s="626"/>
      <c r="B242" s="182">
        <v>2</v>
      </c>
      <c r="C242" s="595">
        <f t="shared" si="84"/>
        <v>0.6446316559236529</v>
      </c>
      <c r="D242" s="19">
        <v>1</v>
      </c>
      <c r="E242" s="253" t="s">
        <v>416</v>
      </c>
      <c r="F242" s="254" t="s">
        <v>90</v>
      </c>
      <c r="G242" s="19" t="s">
        <v>44</v>
      </c>
      <c r="H242" s="19" t="s">
        <v>154</v>
      </c>
      <c r="I242" s="19">
        <v>40</v>
      </c>
      <c r="J242" s="255">
        <v>3000000</v>
      </c>
      <c r="K242" s="19">
        <v>1</v>
      </c>
      <c r="L242" s="19" t="s">
        <v>27</v>
      </c>
      <c r="M242" s="19" t="s">
        <v>34</v>
      </c>
      <c r="N242" s="19">
        <v>219</v>
      </c>
      <c r="O242" s="19">
        <v>1975</v>
      </c>
      <c r="P242" s="277">
        <v>27485</v>
      </c>
      <c r="Q242" s="255">
        <v>250000</v>
      </c>
      <c r="R242" s="258">
        <v>20</v>
      </c>
      <c r="S242" s="259"/>
      <c r="T242" s="228" t="s">
        <v>233</v>
      </c>
      <c r="U242" s="260"/>
      <c r="V242" s="33"/>
      <c r="W242" s="18" t="s">
        <v>419</v>
      </c>
      <c r="X242" s="249" t="str">
        <f t="shared" si="80"/>
        <v>Cu Au</v>
      </c>
      <c r="Y242" s="19">
        <v>127</v>
      </c>
      <c r="Z242" s="19">
        <v>2.42</v>
      </c>
      <c r="AA242" s="19">
        <v>1.1200000000000001</v>
      </c>
      <c r="AB242" s="19">
        <v>3.3183447694868353</v>
      </c>
      <c r="AC242" s="19">
        <v>1979</v>
      </c>
      <c r="AD242" s="19"/>
      <c r="AE242" s="19" t="s">
        <v>57</v>
      </c>
      <c r="AH242" s="252">
        <f t="shared" si="74"/>
        <v>0</v>
      </c>
      <c r="AI242" s="252">
        <f t="shared" si="75"/>
        <v>0</v>
      </c>
      <c r="AJ242" s="252">
        <f t="shared" si="76"/>
        <v>0</v>
      </c>
      <c r="AK242" s="252">
        <f t="shared" si="85"/>
        <v>0</v>
      </c>
      <c r="AL242" s="262"/>
      <c r="AM242" s="251">
        <f t="shared" si="81"/>
        <v>0</v>
      </c>
      <c r="AN242" s="251">
        <f t="shared" si="82"/>
        <v>0</v>
      </c>
      <c r="AO242" s="251">
        <f t="shared" si="83"/>
        <v>0</v>
      </c>
      <c r="AP242" s="147"/>
      <c r="AQ242" s="147"/>
      <c r="AR242" s="147"/>
      <c r="AS242" s="147"/>
      <c r="AT242" s="147"/>
      <c r="AU242" s="147"/>
      <c r="AV242" s="147"/>
      <c r="AW242" s="147"/>
      <c r="AX242" s="147"/>
      <c r="AY242" s="147"/>
      <c r="BE242" s="4"/>
      <c r="BF242" s="4"/>
      <c r="BG242" s="4"/>
      <c r="BJ242" s="4"/>
      <c r="BK242" s="4"/>
      <c r="BL242" s="4"/>
      <c r="BM242" s="4"/>
      <c r="BN242" s="4"/>
      <c r="BO242" s="4"/>
      <c r="BP242" s="4"/>
      <c r="BQ242" s="4"/>
      <c r="BR242" s="4"/>
      <c r="BS242" s="4"/>
      <c r="BT242" s="4"/>
      <c r="BU242" s="147"/>
      <c r="BV242" s="4"/>
      <c r="BW242" s="147"/>
      <c r="BX242" s="4"/>
      <c r="BY242" s="147"/>
    </row>
    <row r="243" spans="1:77" s="1" customFormat="1" ht="26.1" customHeight="1" x14ac:dyDescent="0.25">
      <c r="A243" s="627"/>
      <c r="B243" s="182"/>
      <c r="C243" s="595">
        <f t="shared" si="84"/>
        <v>0</v>
      </c>
      <c r="D243" s="19">
        <v>1</v>
      </c>
      <c r="E243" s="253" t="s">
        <v>417</v>
      </c>
      <c r="F243" s="254" t="s">
        <v>59</v>
      </c>
      <c r="G243" s="19"/>
      <c r="H243" s="19"/>
      <c r="I243" s="19">
        <v>10</v>
      </c>
      <c r="J243" s="255"/>
      <c r="K243" s="19">
        <v>1</v>
      </c>
      <c r="L243" s="19" t="s">
        <v>27</v>
      </c>
      <c r="M243" s="19" t="s">
        <v>34</v>
      </c>
      <c r="N243" s="19">
        <v>22</v>
      </c>
      <c r="O243" s="19">
        <v>1975</v>
      </c>
      <c r="P243" s="277">
        <v>27426</v>
      </c>
      <c r="Q243" s="255"/>
      <c r="R243" s="258"/>
      <c r="S243" s="259"/>
      <c r="T243" s="228" t="s">
        <v>233</v>
      </c>
      <c r="U243" s="260" t="s">
        <v>418</v>
      </c>
      <c r="V243" s="33"/>
      <c r="W243" s="18" t="s">
        <v>123</v>
      </c>
      <c r="X243" s="249" t="str">
        <f t="shared" si="80"/>
        <v>Pb Zn</v>
      </c>
      <c r="Y243" s="19"/>
      <c r="Z243" s="19"/>
      <c r="AA243" s="19"/>
      <c r="AB243" s="19"/>
      <c r="AC243" s="19"/>
      <c r="AD243" s="19"/>
      <c r="AE243" s="19" t="s">
        <v>421</v>
      </c>
      <c r="AH243" s="252">
        <f t="shared" si="74"/>
        <v>7.9086685861884068E-2</v>
      </c>
      <c r="AI243" s="252">
        <f t="shared" si="75"/>
        <v>0</v>
      </c>
      <c r="AJ243" s="252">
        <f t="shared" si="76"/>
        <v>0</v>
      </c>
      <c r="AK243" s="252">
        <f t="shared" si="85"/>
        <v>7.9086685861884068E-2</v>
      </c>
      <c r="AL243" s="262"/>
      <c r="AM243" s="251">
        <f t="shared" si="81"/>
        <v>0</v>
      </c>
      <c r="AN243" s="251">
        <f t="shared" si="82"/>
        <v>7.9086685861884068E-2</v>
      </c>
      <c r="AO243" s="251">
        <f t="shared" si="83"/>
        <v>0</v>
      </c>
      <c r="AP243" s="147"/>
      <c r="AQ243" s="147"/>
      <c r="AR243" s="147"/>
      <c r="AS243" s="147"/>
      <c r="AT243" s="147"/>
      <c r="AU243" s="147"/>
      <c r="AV243" s="147"/>
      <c r="AW243" s="147"/>
      <c r="AX243" s="147"/>
      <c r="AY243" s="147"/>
      <c r="BE243" s="4"/>
      <c r="BF243" s="4"/>
      <c r="BG243" s="4"/>
      <c r="BJ243" s="4"/>
      <c r="BK243" s="4"/>
      <c r="BL243" s="4"/>
      <c r="BM243" s="4"/>
      <c r="BN243" s="4"/>
      <c r="BO243" s="4"/>
      <c r="BP243" s="4"/>
      <c r="BQ243" s="4"/>
      <c r="BR243" s="4"/>
      <c r="BS243" s="4"/>
      <c r="BT243" s="4"/>
      <c r="BU243" s="147"/>
      <c r="BV243" s="4"/>
      <c r="BW243" s="147"/>
      <c r="BX243" s="4"/>
      <c r="BY243" s="147"/>
    </row>
    <row r="244" spans="1:77" s="1" customFormat="1" ht="26.1" customHeight="1" x14ac:dyDescent="0.25">
      <c r="A244" s="626"/>
      <c r="B244" s="182">
        <v>2</v>
      </c>
      <c r="C244" s="595">
        <f t="shared" si="84"/>
        <v>7.9086685861884068E-2</v>
      </c>
      <c r="D244" s="19">
        <v>1</v>
      </c>
      <c r="E244" s="253" t="s">
        <v>420</v>
      </c>
      <c r="F244" s="254" t="s">
        <v>90</v>
      </c>
      <c r="G244" s="19" t="s">
        <v>44</v>
      </c>
      <c r="H244" s="19" t="s">
        <v>154</v>
      </c>
      <c r="I244" s="19">
        <v>18</v>
      </c>
      <c r="J244" s="255">
        <v>750000</v>
      </c>
      <c r="K244" s="19">
        <v>1</v>
      </c>
      <c r="L244" s="19" t="s">
        <v>33</v>
      </c>
      <c r="M244" s="19" t="s">
        <v>73</v>
      </c>
      <c r="N244" s="19">
        <v>79</v>
      </c>
      <c r="O244" s="19">
        <v>1975</v>
      </c>
      <c r="P244" s="290">
        <v>1975</v>
      </c>
      <c r="Q244" s="255">
        <v>150000</v>
      </c>
      <c r="R244" s="258"/>
      <c r="S244" s="259"/>
      <c r="T244" s="228" t="s">
        <v>233</v>
      </c>
      <c r="U244" s="260"/>
      <c r="V244" s="33"/>
      <c r="W244" s="18"/>
      <c r="X244" s="249" t="str">
        <f t="shared" si="80"/>
        <v>Barite</v>
      </c>
      <c r="Y244" s="19"/>
      <c r="Z244" s="19"/>
      <c r="AA244" s="19"/>
      <c r="AB244" s="19"/>
      <c r="AC244" s="19"/>
      <c r="AD244" s="19"/>
      <c r="AE244" s="19"/>
      <c r="AH244" s="252">
        <f t="shared" ref="AH244:AH262" si="86">Q245/1896653</f>
        <v>0</v>
      </c>
      <c r="AI244" s="252">
        <f t="shared" ref="AI244:AI262" si="87">(R245/39)</f>
        <v>0</v>
      </c>
      <c r="AJ244" s="252">
        <f t="shared" ref="AJ244:AJ262" si="88">S245/14</f>
        <v>0</v>
      </c>
      <c r="AK244" s="252">
        <f t="shared" si="85"/>
        <v>0</v>
      </c>
      <c r="AL244" s="262"/>
      <c r="AM244" s="251">
        <f t="shared" si="81"/>
        <v>0</v>
      </c>
      <c r="AN244" s="251">
        <f t="shared" si="82"/>
        <v>0</v>
      </c>
      <c r="AO244" s="251">
        <f t="shared" si="83"/>
        <v>0</v>
      </c>
      <c r="AP244" s="147"/>
      <c r="AQ244" s="147"/>
      <c r="AR244" s="147"/>
      <c r="AS244" s="147"/>
      <c r="AT244" s="147"/>
      <c r="AU244" s="147"/>
      <c r="AV244" s="147"/>
      <c r="AW244" s="147"/>
      <c r="AX244" s="147"/>
      <c r="AY244" s="147"/>
      <c r="BE244" s="4"/>
      <c r="BF244" s="4"/>
      <c r="BG244" s="4"/>
      <c r="BJ244" s="4"/>
      <c r="BK244" s="4"/>
      <c r="BL244" s="4"/>
      <c r="BM244" s="4"/>
      <c r="BN244" s="4"/>
      <c r="BO244" s="4"/>
      <c r="BP244" s="4"/>
      <c r="BQ244" s="4"/>
      <c r="BR244" s="4"/>
      <c r="BS244" s="4"/>
      <c r="BT244" s="4"/>
      <c r="BU244" s="147"/>
      <c r="BV244" s="4"/>
      <c r="BW244" s="147"/>
      <c r="BX244" s="4"/>
      <c r="BY244" s="147"/>
    </row>
    <row r="245" spans="1:77" s="1" customFormat="1" ht="26.1" customHeight="1" x14ac:dyDescent="0.25">
      <c r="A245" s="627"/>
      <c r="B245" s="182"/>
      <c r="C245" s="595">
        <f t="shared" si="84"/>
        <v>0</v>
      </c>
      <c r="D245" s="19">
        <v>1</v>
      </c>
      <c r="E245" s="253" t="s">
        <v>422</v>
      </c>
      <c r="F245" s="254" t="s">
        <v>414</v>
      </c>
      <c r="G245" s="19" t="s">
        <v>239</v>
      </c>
      <c r="H245" s="19" t="s">
        <v>78</v>
      </c>
      <c r="I245" s="19">
        <v>15</v>
      </c>
      <c r="J245" s="255"/>
      <c r="K245" s="19">
        <v>1</v>
      </c>
      <c r="L245" s="19" t="s">
        <v>27</v>
      </c>
      <c r="M245" s="19" t="s">
        <v>61</v>
      </c>
      <c r="N245" s="19">
        <v>40</v>
      </c>
      <c r="O245" s="19">
        <v>1975</v>
      </c>
      <c r="P245" s="290">
        <v>1975</v>
      </c>
      <c r="Q245" s="255"/>
      <c r="R245" s="258"/>
      <c r="S245" s="259"/>
      <c r="T245" s="228" t="s">
        <v>233</v>
      </c>
      <c r="U245" s="260"/>
      <c r="V245" s="33"/>
      <c r="W245" s="18"/>
      <c r="X245" s="249" t="str">
        <f t="shared" si="80"/>
        <v>Mo</v>
      </c>
      <c r="Y245" s="19"/>
      <c r="Z245" s="19"/>
      <c r="AA245" s="19"/>
      <c r="AB245" s="19"/>
      <c r="AC245" s="19"/>
      <c r="AD245" s="19"/>
      <c r="AE245" s="19"/>
      <c r="AH245" s="252">
        <f t="shared" si="86"/>
        <v>0</v>
      </c>
      <c r="AI245" s="252">
        <f t="shared" si="87"/>
        <v>0</v>
      </c>
      <c r="AJ245" s="252">
        <f t="shared" si="88"/>
        <v>0</v>
      </c>
      <c r="AK245" s="252">
        <f t="shared" si="85"/>
        <v>0</v>
      </c>
      <c r="AL245" s="262"/>
      <c r="AM245" s="251">
        <f t="shared" si="81"/>
        <v>0</v>
      </c>
      <c r="AN245" s="251">
        <f t="shared" si="82"/>
        <v>0</v>
      </c>
      <c r="AO245" s="251">
        <f t="shared" si="83"/>
        <v>0</v>
      </c>
      <c r="AP245" s="147"/>
      <c r="AQ245" s="147"/>
      <c r="AR245" s="147"/>
      <c r="AS245" s="147"/>
      <c r="AT245" s="147"/>
      <c r="AU245" s="147"/>
      <c r="AV245" s="147"/>
      <c r="AW245" s="147"/>
      <c r="AX245" s="147"/>
      <c r="AY245" s="147"/>
      <c r="BE245" s="4"/>
      <c r="BF245" s="4"/>
      <c r="BG245" s="4"/>
      <c r="BJ245" s="4"/>
      <c r="BK245" s="4"/>
      <c r="BL245" s="4"/>
      <c r="BM245" s="4"/>
      <c r="BN245" s="4"/>
      <c r="BO245" s="4"/>
      <c r="BP245" s="4"/>
      <c r="BQ245" s="4"/>
      <c r="BR245" s="4"/>
      <c r="BS245" s="4"/>
      <c r="BT245" s="4"/>
      <c r="BU245" s="147"/>
      <c r="BV245" s="4"/>
      <c r="BW245" s="147"/>
      <c r="BX245" s="4"/>
      <c r="BY245" s="147"/>
    </row>
    <row r="246" spans="1:77" s="1" customFormat="1" ht="26.1" customHeight="1" x14ac:dyDescent="0.25">
      <c r="A246" s="627"/>
      <c r="B246" s="182"/>
      <c r="C246" s="595">
        <f t="shared" si="84"/>
        <v>0</v>
      </c>
      <c r="D246" s="19">
        <v>1</v>
      </c>
      <c r="E246" s="253" t="s">
        <v>423</v>
      </c>
      <c r="F246" s="254" t="s">
        <v>303</v>
      </c>
      <c r="G246" s="19"/>
      <c r="H246" s="19"/>
      <c r="I246" s="19"/>
      <c r="J246" s="255"/>
      <c r="K246" s="19">
        <v>1</v>
      </c>
      <c r="L246" s="19" t="s">
        <v>33</v>
      </c>
      <c r="M246" s="19" t="s">
        <v>38</v>
      </c>
      <c r="N246" s="19">
        <v>65</v>
      </c>
      <c r="O246" s="19">
        <v>1975</v>
      </c>
      <c r="P246" s="290">
        <v>1975</v>
      </c>
      <c r="Q246" s="255"/>
      <c r="R246" s="258"/>
      <c r="S246" s="259"/>
      <c r="T246" s="228" t="s">
        <v>233</v>
      </c>
      <c r="U246" s="260"/>
      <c r="V246" s="33"/>
      <c r="W246" s="18" t="s">
        <v>208</v>
      </c>
      <c r="X246" s="249" t="str">
        <f t="shared" si="80"/>
        <v>Pb Zn</v>
      </c>
      <c r="Y246" s="19">
        <v>40</v>
      </c>
      <c r="Z246" s="19">
        <v>1.1100000000000001</v>
      </c>
      <c r="AA246" s="19">
        <v>0.93</v>
      </c>
      <c r="AB246" s="19">
        <v>5.0224804125971065</v>
      </c>
      <c r="AC246" s="19">
        <v>1956</v>
      </c>
      <c r="AD246" s="19"/>
      <c r="AE246" s="19" t="s">
        <v>426</v>
      </c>
      <c r="AH246" s="252">
        <f t="shared" si="86"/>
        <v>0</v>
      </c>
      <c r="AI246" s="252">
        <f t="shared" si="87"/>
        <v>0</v>
      </c>
      <c r="AJ246" s="252">
        <f t="shared" si="88"/>
        <v>0</v>
      </c>
      <c r="AK246" s="252">
        <f t="shared" si="85"/>
        <v>0</v>
      </c>
      <c r="AL246" s="262"/>
      <c r="AM246" s="251">
        <f t="shared" si="81"/>
        <v>0</v>
      </c>
      <c r="AN246" s="251">
        <f t="shared" si="82"/>
        <v>0</v>
      </c>
      <c r="AO246" s="251">
        <f t="shared" si="83"/>
        <v>0</v>
      </c>
      <c r="AP246" s="147"/>
      <c r="AQ246" s="147"/>
      <c r="AR246" s="147"/>
      <c r="AS246" s="147"/>
      <c r="AT246" s="147"/>
      <c r="AU246" s="147"/>
      <c r="AV246" s="147"/>
      <c r="AW246" s="147"/>
      <c r="AX246" s="147"/>
      <c r="AY246" s="147"/>
      <c r="BE246" s="4"/>
      <c r="BF246" s="4"/>
      <c r="BG246" s="4"/>
      <c r="BJ246" s="4"/>
      <c r="BK246" s="4"/>
      <c r="BL246" s="4"/>
      <c r="BM246" s="4"/>
      <c r="BN246" s="4"/>
      <c r="BO246" s="4"/>
      <c r="BP246" s="4"/>
      <c r="BQ246" s="4"/>
      <c r="BR246" s="4"/>
      <c r="BS246" s="4"/>
      <c r="BT246" s="4"/>
      <c r="BU246" s="147"/>
      <c r="BV246" s="4"/>
      <c r="BW246" s="147"/>
      <c r="BX246" s="4"/>
      <c r="BY246" s="147"/>
    </row>
    <row r="247" spans="1:77" s="1" customFormat="1" ht="26.1" customHeight="1" x14ac:dyDescent="0.25">
      <c r="A247" s="627"/>
      <c r="B247" s="182"/>
      <c r="C247" s="595">
        <f t="shared" si="84"/>
        <v>0</v>
      </c>
      <c r="D247" s="19">
        <v>1</v>
      </c>
      <c r="E247" s="253" t="s">
        <v>424</v>
      </c>
      <c r="F247" s="254" t="s">
        <v>90</v>
      </c>
      <c r="G247" s="19" t="s">
        <v>145</v>
      </c>
      <c r="H247" s="19" t="s">
        <v>425</v>
      </c>
      <c r="I247" s="19">
        <v>30</v>
      </c>
      <c r="J247" s="255"/>
      <c r="K247" s="19">
        <v>2</v>
      </c>
      <c r="L247" s="19" t="s">
        <v>27</v>
      </c>
      <c r="M247" s="19" t="s">
        <v>61</v>
      </c>
      <c r="N247" s="19">
        <v>186</v>
      </c>
      <c r="O247" s="19">
        <v>1975</v>
      </c>
      <c r="P247" s="290">
        <v>1975</v>
      </c>
      <c r="Q247" s="255"/>
      <c r="R247" s="258"/>
      <c r="S247" s="259"/>
      <c r="T247" s="228" t="s">
        <v>233</v>
      </c>
      <c r="U247" s="260"/>
      <c r="V247" s="33"/>
      <c r="W247" s="378" t="s">
        <v>128</v>
      </c>
      <c r="X247" s="249" t="str">
        <f t="shared" si="80"/>
        <v>K</v>
      </c>
      <c r="Y247" s="19"/>
      <c r="Z247" s="19"/>
      <c r="AA247" s="19"/>
      <c r="AB247" s="19"/>
      <c r="AC247" s="19"/>
      <c r="AD247" s="19"/>
      <c r="AE247" s="19"/>
      <c r="AH247" s="252">
        <f t="shared" si="86"/>
        <v>0</v>
      </c>
      <c r="AI247" s="252">
        <f t="shared" si="87"/>
        <v>0</v>
      </c>
      <c r="AJ247" s="252">
        <f t="shared" si="88"/>
        <v>0</v>
      </c>
      <c r="AK247" s="252">
        <f t="shared" si="85"/>
        <v>0</v>
      </c>
      <c r="AL247" s="262"/>
      <c r="AM247" s="251">
        <f t="shared" si="81"/>
        <v>0</v>
      </c>
      <c r="AN247" s="251">
        <f t="shared" si="82"/>
        <v>0</v>
      </c>
      <c r="AO247" s="251">
        <f t="shared" si="83"/>
        <v>0</v>
      </c>
      <c r="AP247" s="147"/>
      <c r="AQ247" s="147"/>
      <c r="AR247" s="147"/>
      <c r="AS247" s="147"/>
      <c r="AT247" s="147"/>
      <c r="AU247" s="147"/>
      <c r="AV247" s="147"/>
      <c r="AW247" s="147"/>
      <c r="AX247" s="147"/>
      <c r="AY247" s="147"/>
      <c r="BE247" s="4"/>
      <c r="BF247" s="4"/>
      <c r="BG247" s="4"/>
      <c r="BJ247" s="4"/>
      <c r="BK247" s="4"/>
      <c r="BL247" s="4"/>
      <c r="BM247" s="4"/>
      <c r="BN247" s="4"/>
      <c r="BO247" s="4"/>
      <c r="BP247" s="4"/>
      <c r="BQ247" s="4"/>
      <c r="BR247" s="4"/>
      <c r="BS247" s="4"/>
      <c r="BT247" s="4"/>
      <c r="BU247" s="147"/>
      <c r="BV247" s="4"/>
      <c r="BW247" s="147"/>
      <c r="BX247" s="4"/>
      <c r="BY247" s="147"/>
    </row>
    <row r="248" spans="1:77" s="1" customFormat="1" ht="26.1" customHeight="1" x14ac:dyDescent="0.25">
      <c r="A248" s="627"/>
      <c r="B248" s="182"/>
      <c r="C248" s="595">
        <f t="shared" si="84"/>
        <v>0</v>
      </c>
      <c r="D248" s="19">
        <v>1</v>
      </c>
      <c r="E248" s="253" t="s">
        <v>427</v>
      </c>
      <c r="F248" s="254" t="s">
        <v>428</v>
      </c>
      <c r="G248" s="19" t="s">
        <v>44</v>
      </c>
      <c r="H248" s="19" t="s">
        <v>154</v>
      </c>
      <c r="I248" s="19">
        <v>12</v>
      </c>
      <c r="J248" s="255"/>
      <c r="K248" s="19">
        <v>3</v>
      </c>
      <c r="L248" s="19" t="s">
        <v>38</v>
      </c>
      <c r="M248" s="19" t="s">
        <v>38</v>
      </c>
      <c r="N248" s="19">
        <v>92</v>
      </c>
      <c r="O248" s="19">
        <v>1975</v>
      </c>
      <c r="P248" s="290">
        <v>1975</v>
      </c>
      <c r="Q248" s="255"/>
      <c r="R248" s="258"/>
      <c r="S248" s="259"/>
      <c r="T248" s="228" t="s">
        <v>233</v>
      </c>
      <c r="U248" s="260"/>
      <c r="V248" s="33"/>
      <c r="W248" s="18" t="s">
        <v>128</v>
      </c>
      <c r="X248" s="249" t="str">
        <f t="shared" si="80"/>
        <v>Trona</v>
      </c>
      <c r="Y248" s="19"/>
      <c r="Z248" s="19"/>
      <c r="AA248" s="19"/>
      <c r="AB248" s="19"/>
      <c r="AC248" s="19"/>
      <c r="AD248" s="19"/>
      <c r="AE248" s="19"/>
      <c r="AH248" s="252">
        <f t="shared" si="86"/>
        <v>0</v>
      </c>
      <c r="AI248" s="252">
        <f t="shared" si="87"/>
        <v>0</v>
      </c>
      <c r="AJ248" s="252">
        <f t="shared" si="88"/>
        <v>0</v>
      </c>
      <c r="AK248" s="252">
        <f t="shared" si="85"/>
        <v>0</v>
      </c>
      <c r="AL248" s="262"/>
      <c r="AM248" s="251">
        <f t="shared" si="81"/>
        <v>0</v>
      </c>
      <c r="AN248" s="251">
        <f t="shared" si="82"/>
        <v>0</v>
      </c>
      <c r="AO248" s="251">
        <f t="shared" si="83"/>
        <v>0</v>
      </c>
      <c r="AP248" s="147"/>
      <c r="AQ248" s="147"/>
      <c r="AR248" s="147"/>
      <c r="AS248" s="147"/>
      <c r="AT248" s="147"/>
      <c r="AU248" s="147"/>
      <c r="AV248" s="147"/>
      <c r="AW248" s="147"/>
      <c r="AX248" s="147"/>
      <c r="AY248" s="147"/>
      <c r="BE248" s="4"/>
      <c r="BF248" s="4"/>
      <c r="BG248" s="4"/>
      <c r="BJ248" s="4"/>
      <c r="BK248" s="4"/>
      <c r="BL248" s="4"/>
      <c r="BM248" s="4"/>
      <c r="BN248" s="4"/>
      <c r="BO248" s="4"/>
      <c r="BP248" s="4"/>
      <c r="BQ248" s="4"/>
      <c r="BR248" s="4"/>
      <c r="BS248" s="4"/>
      <c r="BT248" s="4"/>
      <c r="BU248" s="147"/>
      <c r="BV248" s="4"/>
      <c r="BW248" s="147"/>
      <c r="BX248" s="4"/>
      <c r="BY248" s="147"/>
    </row>
    <row r="249" spans="1:77" s="1" customFormat="1" ht="26.1" customHeight="1" x14ac:dyDescent="0.25">
      <c r="A249" s="627"/>
      <c r="B249" s="182"/>
      <c r="C249" s="595">
        <f t="shared" si="84"/>
        <v>0</v>
      </c>
      <c r="D249" s="19"/>
      <c r="E249" s="253" t="s">
        <v>429</v>
      </c>
      <c r="F249" s="254" t="s">
        <v>430</v>
      </c>
      <c r="G249" s="19" t="s">
        <v>145</v>
      </c>
      <c r="H249" s="19" t="s">
        <v>78</v>
      </c>
      <c r="I249" s="19">
        <v>18</v>
      </c>
      <c r="J249" s="255"/>
      <c r="K249" s="19">
        <v>3</v>
      </c>
      <c r="L249" s="19" t="s">
        <v>38</v>
      </c>
      <c r="M249" s="19" t="s">
        <v>38</v>
      </c>
      <c r="N249" s="19">
        <v>161</v>
      </c>
      <c r="O249" s="19">
        <v>1975</v>
      </c>
      <c r="P249" s="290">
        <v>1975</v>
      </c>
      <c r="Q249" s="255"/>
      <c r="R249" s="258"/>
      <c r="S249" s="259"/>
      <c r="T249" s="228" t="s">
        <v>233</v>
      </c>
      <c r="U249" s="260"/>
      <c r="V249" s="377"/>
      <c r="W249" s="18" t="s">
        <v>217</v>
      </c>
      <c r="X249" s="249" t="str">
        <f t="shared" si="80"/>
        <v>Pt</v>
      </c>
      <c r="Y249" s="19"/>
      <c r="Z249" s="19"/>
      <c r="AA249" s="19"/>
      <c r="AB249" s="19"/>
      <c r="AC249" s="19"/>
      <c r="AD249" s="19"/>
      <c r="AE249" s="19"/>
      <c r="AH249" s="252">
        <f t="shared" si="86"/>
        <v>6.8541794413632857</v>
      </c>
      <c r="AI249" s="252">
        <f t="shared" si="87"/>
        <v>1.1538461538461537</v>
      </c>
      <c r="AJ249" s="252">
        <f t="shared" si="88"/>
        <v>0.9285714285714286</v>
      </c>
      <c r="AK249" s="252">
        <f t="shared" si="85"/>
        <v>8.9365970237808678</v>
      </c>
      <c r="AL249" s="262"/>
      <c r="AM249" s="251">
        <f t="shared" si="81"/>
        <v>8.9365970237808678</v>
      </c>
      <c r="AN249" s="251">
        <f t="shared" si="82"/>
        <v>0</v>
      </c>
      <c r="AO249" s="251">
        <f t="shared" si="83"/>
        <v>0</v>
      </c>
      <c r="AP249" s="147"/>
      <c r="AQ249" s="147"/>
      <c r="AR249" s="147"/>
      <c r="AS249" s="147"/>
      <c r="AT249" s="147"/>
      <c r="AU249" s="147"/>
      <c r="AV249" s="147"/>
      <c r="AW249" s="147"/>
      <c r="AX249" s="147"/>
      <c r="AY249" s="147"/>
      <c r="BE249" s="4"/>
      <c r="BF249" s="4"/>
      <c r="BG249" s="4"/>
      <c r="BJ249" s="4"/>
      <c r="BK249" s="4"/>
      <c r="BL249" s="4"/>
      <c r="BM249" s="4"/>
      <c r="BN249" s="4"/>
      <c r="BO249" s="4"/>
      <c r="BP249" s="4"/>
      <c r="BQ249" s="4"/>
      <c r="BR249" s="4"/>
      <c r="BS249" s="4"/>
      <c r="BT249" s="4"/>
      <c r="BU249" s="147"/>
      <c r="BV249" s="4"/>
      <c r="BW249" s="147"/>
      <c r="BX249" s="4"/>
      <c r="BY249" s="147"/>
    </row>
    <row r="250" spans="1:77" s="1" customFormat="1" ht="26.1" customHeight="1" x14ac:dyDescent="0.25">
      <c r="A250" s="629"/>
      <c r="B250" s="182">
        <v>1</v>
      </c>
      <c r="C250" s="595">
        <f t="shared" si="84"/>
        <v>8.9365970237808678</v>
      </c>
      <c r="D250" s="19">
        <v>1</v>
      </c>
      <c r="E250" s="253" t="s">
        <v>975</v>
      </c>
      <c r="F250" s="254" t="s">
        <v>431</v>
      </c>
      <c r="G250" s="19" t="s">
        <v>44</v>
      </c>
      <c r="H250" s="19" t="s">
        <v>154</v>
      </c>
      <c r="I250" s="19">
        <v>20</v>
      </c>
      <c r="J250" s="255">
        <v>17000000</v>
      </c>
      <c r="K250" s="19">
        <v>1</v>
      </c>
      <c r="L250" s="19" t="s">
        <v>27</v>
      </c>
      <c r="M250" s="467" t="s">
        <v>83</v>
      </c>
      <c r="N250" s="19">
        <v>7</v>
      </c>
      <c r="O250" s="19">
        <v>1974</v>
      </c>
      <c r="P250" s="275">
        <v>27344</v>
      </c>
      <c r="Q250" s="255">
        <v>13000000</v>
      </c>
      <c r="R250" s="258">
        <v>45</v>
      </c>
      <c r="S250" s="259">
        <v>13</v>
      </c>
      <c r="T250" s="228" t="s">
        <v>962</v>
      </c>
      <c r="U250" s="291" t="s">
        <v>600</v>
      </c>
      <c r="V250" s="33"/>
      <c r="W250" s="18"/>
      <c r="X250" s="249" t="str">
        <f t="shared" si="80"/>
        <v>Au</v>
      </c>
      <c r="Y250" s="19"/>
      <c r="Z250" s="19"/>
      <c r="AA250" s="19"/>
      <c r="AB250" s="19"/>
      <c r="AC250" s="19"/>
      <c r="AD250" s="19"/>
      <c r="AE250" s="19"/>
      <c r="AH250" s="252">
        <f t="shared" si="86"/>
        <v>0</v>
      </c>
      <c r="AI250" s="252">
        <f t="shared" si="87"/>
        <v>0</v>
      </c>
      <c r="AJ250" s="252">
        <f t="shared" si="88"/>
        <v>0</v>
      </c>
      <c r="AK250" s="252">
        <f t="shared" si="85"/>
        <v>0</v>
      </c>
      <c r="AL250" s="262"/>
      <c r="AM250" s="251">
        <f t="shared" si="81"/>
        <v>0</v>
      </c>
      <c r="AN250" s="251">
        <f t="shared" si="82"/>
        <v>0</v>
      </c>
      <c r="AO250" s="251">
        <f t="shared" si="83"/>
        <v>0</v>
      </c>
      <c r="AP250" s="147"/>
      <c r="AQ250" s="147"/>
      <c r="AR250" s="147"/>
      <c r="AS250" s="147"/>
      <c r="AT250" s="147"/>
      <c r="AU250" s="147"/>
      <c r="AV250" s="147"/>
      <c r="AW250" s="147"/>
      <c r="AX250" s="147"/>
      <c r="AY250" s="147"/>
      <c r="BE250" s="4"/>
      <c r="BF250" s="4"/>
      <c r="BG250" s="4"/>
      <c r="BJ250" s="4"/>
      <c r="BK250" s="4"/>
      <c r="BL250" s="4"/>
      <c r="BM250" s="4"/>
      <c r="BN250" s="4"/>
      <c r="BO250" s="4"/>
      <c r="BP250" s="4"/>
      <c r="BQ250" s="4"/>
      <c r="BR250" s="4"/>
      <c r="BS250" s="4"/>
      <c r="BT250" s="4"/>
      <c r="BU250" s="147"/>
      <c r="BV250" s="4"/>
      <c r="BW250" s="147"/>
      <c r="BX250" s="4"/>
      <c r="BY250" s="147"/>
    </row>
    <row r="251" spans="1:77" s="1" customFormat="1" ht="26.1" customHeight="1" x14ac:dyDescent="0.25">
      <c r="A251" s="627"/>
      <c r="B251" s="182"/>
      <c r="C251" s="595">
        <f t="shared" si="84"/>
        <v>0</v>
      </c>
      <c r="D251" s="19">
        <v>1</v>
      </c>
      <c r="E251" s="253" t="s">
        <v>432</v>
      </c>
      <c r="F251" s="254" t="s">
        <v>47</v>
      </c>
      <c r="G251" s="19"/>
      <c r="H251" s="19"/>
      <c r="I251" s="19">
        <v>12</v>
      </c>
      <c r="J251" s="255"/>
      <c r="K251" s="19">
        <v>1</v>
      </c>
      <c r="L251" s="19" t="s">
        <v>33</v>
      </c>
      <c r="M251" s="19" t="s">
        <v>38</v>
      </c>
      <c r="N251" s="19">
        <v>50</v>
      </c>
      <c r="O251" s="19">
        <v>1974</v>
      </c>
      <c r="P251" s="277">
        <v>27334</v>
      </c>
      <c r="Q251" s="255"/>
      <c r="R251" s="258"/>
      <c r="S251" s="259"/>
      <c r="T251" s="228" t="s">
        <v>233</v>
      </c>
      <c r="U251" s="260"/>
      <c r="V251" s="33"/>
      <c r="W251" s="18"/>
      <c r="X251" s="249" t="str">
        <f t="shared" si="80"/>
        <v>Mica</v>
      </c>
      <c r="Y251" s="19"/>
      <c r="Z251" s="19"/>
      <c r="AA251" s="19"/>
      <c r="AB251" s="19"/>
      <c r="AC251" s="19"/>
      <c r="AD251" s="19"/>
      <c r="AE251" s="19"/>
      <c r="AH251" s="252">
        <f t="shared" si="86"/>
        <v>2.0035293751677296E-2</v>
      </c>
      <c r="AI251" s="252">
        <f t="shared" si="87"/>
        <v>7.6923076923076923E-4</v>
      </c>
      <c r="AJ251" s="252">
        <f t="shared" si="88"/>
        <v>0</v>
      </c>
      <c r="AK251" s="252">
        <f t="shared" si="85"/>
        <v>2.0804524520908065E-2</v>
      </c>
      <c r="AL251" s="262"/>
      <c r="AM251" s="251">
        <f t="shared" si="81"/>
        <v>0</v>
      </c>
      <c r="AN251" s="251">
        <f t="shared" si="82"/>
        <v>0</v>
      </c>
      <c r="AO251" s="251">
        <f t="shared" si="83"/>
        <v>2.0804524520908065E-2</v>
      </c>
      <c r="AP251" s="147"/>
      <c r="AQ251" s="147"/>
      <c r="AR251" s="147"/>
      <c r="AS251" s="147"/>
      <c r="AT251" s="147"/>
      <c r="AU251" s="147"/>
      <c r="AV251" s="147"/>
      <c r="AW251" s="147"/>
      <c r="AX251" s="147"/>
      <c r="AY251" s="147"/>
      <c r="BE251" s="4"/>
      <c r="BF251" s="4"/>
      <c r="BG251" s="4"/>
      <c r="BJ251" s="4"/>
      <c r="BK251" s="4"/>
      <c r="BL251" s="4"/>
      <c r="BM251" s="4"/>
      <c r="BN251" s="4"/>
      <c r="BO251" s="4"/>
      <c r="BP251" s="4"/>
      <c r="BQ251" s="4"/>
      <c r="BR251" s="4"/>
      <c r="BS251" s="4"/>
      <c r="BT251" s="4"/>
      <c r="BU251" s="147"/>
      <c r="BV251" s="4"/>
      <c r="BW251" s="147"/>
      <c r="BX251" s="4"/>
      <c r="BY251" s="147"/>
    </row>
    <row r="252" spans="1:77" s="1" customFormat="1" ht="26.1" customHeight="1" x14ac:dyDescent="0.25">
      <c r="A252" s="624"/>
      <c r="B252" s="182">
        <v>3</v>
      </c>
      <c r="C252" s="595">
        <f t="shared" si="84"/>
        <v>2.0804524520908065E-2</v>
      </c>
      <c r="D252" s="19">
        <v>1</v>
      </c>
      <c r="E252" s="253" t="s">
        <v>433</v>
      </c>
      <c r="F252" s="254" t="s">
        <v>434</v>
      </c>
      <c r="G252" s="19" t="s">
        <v>44</v>
      </c>
      <c r="H252" s="19" t="s">
        <v>254</v>
      </c>
      <c r="I252" s="19">
        <v>18</v>
      </c>
      <c r="J252" s="255">
        <v>300000</v>
      </c>
      <c r="K252" s="19">
        <v>1</v>
      </c>
      <c r="L252" s="19" t="s">
        <v>27</v>
      </c>
      <c r="M252" s="19" t="s">
        <v>28</v>
      </c>
      <c r="N252" s="19">
        <v>37</v>
      </c>
      <c r="O252" s="19">
        <v>1974</v>
      </c>
      <c r="P252" s="277">
        <v>27181</v>
      </c>
      <c r="Q252" s="255">
        <v>38000</v>
      </c>
      <c r="R252" s="258">
        <v>0.03</v>
      </c>
      <c r="S252" s="259"/>
      <c r="T252" s="228" t="s">
        <v>233</v>
      </c>
      <c r="U252" s="260"/>
      <c r="V252" s="33"/>
      <c r="W252" s="18"/>
      <c r="X252" s="249" t="str">
        <f t="shared" si="80"/>
        <v>Ag</v>
      </c>
      <c r="Y252" s="19"/>
      <c r="Z252" s="19"/>
      <c r="AA252" s="19"/>
      <c r="AB252" s="19"/>
      <c r="AC252" s="19"/>
      <c r="AD252" s="19"/>
      <c r="AE252" s="19"/>
      <c r="AH252" s="252">
        <f t="shared" si="86"/>
        <v>3.1634674344753625E-3</v>
      </c>
      <c r="AI252" s="252">
        <f t="shared" si="87"/>
        <v>0</v>
      </c>
      <c r="AJ252" s="252">
        <f t="shared" si="88"/>
        <v>0</v>
      </c>
      <c r="AK252" s="252">
        <f t="shared" si="85"/>
        <v>3.1634674344753625E-3</v>
      </c>
      <c r="AL252" s="262"/>
      <c r="AM252" s="251">
        <f t="shared" si="81"/>
        <v>0</v>
      </c>
      <c r="AN252" s="251">
        <f t="shared" si="82"/>
        <v>0</v>
      </c>
      <c r="AO252" s="251">
        <f t="shared" si="83"/>
        <v>3.1634674344753625E-3</v>
      </c>
      <c r="AP252" s="147"/>
      <c r="AQ252" s="147"/>
      <c r="AR252" s="147"/>
      <c r="AS252" s="147"/>
      <c r="AT252" s="147"/>
      <c r="AU252" s="147"/>
      <c r="AV252" s="147"/>
      <c r="AW252" s="147"/>
      <c r="AX252" s="147"/>
      <c r="AY252" s="147"/>
      <c r="BE252" s="4"/>
      <c r="BF252" s="4"/>
      <c r="BG252" s="4"/>
      <c r="BJ252" s="4"/>
      <c r="BK252" s="4"/>
      <c r="BL252" s="4"/>
      <c r="BM252" s="4"/>
      <c r="BN252" s="4"/>
      <c r="BO252" s="4"/>
      <c r="BP252" s="4"/>
      <c r="BQ252" s="4"/>
      <c r="BR252" s="4"/>
      <c r="BS252" s="4"/>
      <c r="BT252" s="4"/>
      <c r="BU252" s="147"/>
      <c r="BV252" s="4"/>
      <c r="BW252" s="147"/>
      <c r="BX252" s="4"/>
      <c r="BY252" s="147"/>
    </row>
    <row r="253" spans="1:77" s="1" customFormat="1" ht="26.1" customHeight="1" x14ac:dyDescent="0.25">
      <c r="A253" s="624"/>
      <c r="B253" s="182">
        <v>3</v>
      </c>
      <c r="C253" s="595">
        <f t="shared" si="84"/>
        <v>3.1634674344753625E-3</v>
      </c>
      <c r="D253" s="19">
        <v>1</v>
      </c>
      <c r="E253" s="253" t="s">
        <v>298</v>
      </c>
      <c r="F253" s="254" t="s">
        <v>435</v>
      </c>
      <c r="G253" s="19" t="s">
        <v>77</v>
      </c>
      <c r="H253" s="19" t="s">
        <v>78</v>
      </c>
      <c r="I253" s="19">
        <v>9</v>
      </c>
      <c r="J253" s="255">
        <v>37000</v>
      </c>
      <c r="K253" s="19">
        <v>1</v>
      </c>
      <c r="L253" s="19" t="s">
        <v>27</v>
      </c>
      <c r="M253" s="19" t="s">
        <v>73</v>
      </c>
      <c r="N253" s="19">
        <v>109</v>
      </c>
      <c r="O253" s="19">
        <v>1974</v>
      </c>
      <c r="P253" s="275">
        <v>27045</v>
      </c>
      <c r="Q253" s="255">
        <v>6000</v>
      </c>
      <c r="R253" s="258"/>
      <c r="S253" s="259"/>
      <c r="T253" s="228" t="s">
        <v>233</v>
      </c>
      <c r="U253" s="260"/>
      <c r="V253" s="33"/>
      <c r="W253" s="18"/>
      <c r="X253" s="249" t="str">
        <f t="shared" si="80"/>
        <v>Ag Pb</v>
      </c>
      <c r="Y253" s="19"/>
      <c r="Z253" s="19"/>
      <c r="AA253" s="19"/>
      <c r="AB253" s="19"/>
      <c r="AC253" s="19"/>
      <c r="AD253" s="19"/>
      <c r="AE253" s="19"/>
      <c r="AH253" s="252">
        <f t="shared" si="86"/>
        <v>2.0035293751677298E-3</v>
      </c>
      <c r="AI253" s="252">
        <f t="shared" si="87"/>
        <v>1.5641025641025642E-2</v>
      </c>
      <c r="AJ253" s="252">
        <f t="shared" si="88"/>
        <v>0</v>
      </c>
      <c r="AK253" s="252">
        <f t="shared" si="85"/>
        <v>1.7644555016193372E-2</v>
      </c>
      <c r="AL253" s="262"/>
      <c r="AM253" s="251">
        <f t="shared" si="81"/>
        <v>0</v>
      </c>
      <c r="AN253" s="251">
        <f t="shared" si="82"/>
        <v>0</v>
      </c>
      <c r="AO253" s="251">
        <f t="shared" si="83"/>
        <v>1.7644555016193372E-2</v>
      </c>
      <c r="AP253" s="147"/>
      <c r="AQ253" s="147"/>
      <c r="AR253" s="147"/>
      <c r="AS253" s="147"/>
      <c r="AT253" s="147"/>
      <c r="AU253" s="147"/>
      <c r="AV253" s="147"/>
      <c r="AW253" s="147"/>
      <c r="AX253" s="147"/>
      <c r="AY253" s="147"/>
      <c r="BE253" s="4"/>
      <c r="BF253" s="4"/>
      <c r="BG253" s="4"/>
      <c r="BJ253" s="4"/>
      <c r="BK253" s="4"/>
      <c r="BL253" s="4"/>
      <c r="BM253" s="4"/>
      <c r="BN253" s="4"/>
      <c r="BO253" s="4"/>
      <c r="BP253" s="4"/>
      <c r="BQ253" s="4"/>
      <c r="BR253" s="4"/>
      <c r="BS253" s="4"/>
      <c r="BT253" s="4"/>
      <c r="BU253" s="147"/>
      <c r="BV253" s="4"/>
      <c r="BW253" s="147"/>
      <c r="BX253" s="4"/>
      <c r="BY253" s="147"/>
    </row>
    <row r="254" spans="1:77" s="1" customFormat="1" ht="26.1" customHeight="1" x14ac:dyDescent="0.25">
      <c r="A254" s="624"/>
      <c r="B254" s="182">
        <v>3</v>
      </c>
      <c r="C254" s="595">
        <f t="shared" si="84"/>
        <v>1.7644555016193372E-2</v>
      </c>
      <c r="D254" s="19">
        <v>1</v>
      </c>
      <c r="E254" s="253" t="s">
        <v>436</v>
      </c>
      <c r="F254" s="254" t="s">
        <v>299</v>
      </c>
      <c r="G254" s="19" t="s">
        <v>44</v>
      </c>
      <c r="H254" s="19" t="s">
        <v>45</v>
      </c>
      <c r="I254" s="19">
        <v>9</v>
      </c>
      <c r="J254" s="255"/>
      <c r="K254" s="19">
        <v>1</v>
      </c>
      <c r="L254" s="19" t="s">
        <v>27</v>
      </c>
      <c r="M254" s="19" t="s">
        <v>73</v>
      </c>
      <c r="N254" s="19">
        <v>49</v>
      </c>
      <c r="O254" s="19">
        <v>1974</v>
      </c>
      <c r="P254" s="275">
        <v>27044</v>
      </c>
      <c r="Q254" s="255">
        <v>3800</v>
      </c>
      <c r="R254" s="258">
        <v>0.61</v>
      </c>
      <c r="S254" s="259"/>
      <c r="T254" s="228" t="s">
        <v>229</v>
      </c>
      <c r="U254" s="260"/>
      <c r="V254" s="33"/>
      <c r="W254" s="378" t="s">
        <v>128</v>
      </c>
      <c r="X254" s="249" t="str">
        <f t="shared" si="80"/>
        <v>Ag Pb</v>
      </c>
      <c r="Y254" s="19"/>
      <c r="Z254" s="19"/>
      <c r="AA254" s="19"/>
      <c r="AB254" s="19"/>
      <c r="AC254" s="19"/>
      <c r="AD254" s="19"/>
      <c r="AE254" s="19"/>
      <c r="AH254" s="252">
        <f t="shared" si="86"/>
        <v>0</v>
      </c>
      <c r="AI254" s="252">
        <f t="shared" si="87"/>
        <v>0</v>
      </c>
      <c r="AJ254" s="252">
        <f t="shared" si="88"/>
        <v>0</v>
      </c>
      <c r="AK254" s="252">
        <f t="shared" si="85"/>
        <v>0</v>
      </c>
      <c r="AL254" s="262"/>
      <c r="AM254" s="251">
        <f t="shared" si="81"/>
        <v>0</v>
      </c>
      <c r="AN254" s="251">
        <f t="shared" si="82"/>
        <v>0</v>
      </c>
      <c r="AO254" s="251">
        <f t="shared" si="83"/>
        <v>0</v>
      </c>
      <c r="AP254" s="147"/>
      <c r="AQ254" s="147"/>
      <c r="AR254" s="147"/>
      <c r="AS254" s="147"/>
      <c r="AT254" s="147"/>
      <c r="AU254" s="147"/>
      <c r="AV254" s="147"/>
      <c r="AW254" s="147"/>
      <c r="AX254" s="147"/>
      <c r="AY254" s="147"/>
      <c r="AZ254" s="180"/>
      <c r="BE254" s="4"/>
      <c r="BF254" s="4"/>
      <c r="BG254" s="4"/>
      <c r="BJ254" s="4"/>
      <c r="BK254" s="4"/>
      <c r="BL254" s="4"/>
      <c r="BM254" s="4"/>
      <c r="BN254" s="4"/>
      <c r="BO254" s="4"/>
      <c r="BP254" s="4"/>
      <c r="BQ254" s="4"/>
      <c r="BR254" s="4"/>
      <c r="BS254" s="4"/>
      <c r="BT254" s="4"/>
      <c r="BU254" s="147"/>
      <c r="BV254" s="4"/>
      <c r="BW254" s="147"/>
      <c r="BX254" s="4"/>
      <c r="BY254" s="147"/>
    </row>
    <row r="255" spans="1:77" s="1" customFormat="1" ht="26.1" customHeight="1" x14ac:dyDescent="0.25">
      <c r="A255" s="627"/>
      <c r="B255" s="182"/>
      <c r="C255" s="595">
        <f t="shared" si="84"/>
        <v>0</v>
      </c>
      <c r="D255" s="19">
        <v>1</v>
      </c>
      <c r="E255" s="253" t="s">
        <v>437</v>
      </c>
      <c r="F255" s="254" t="s">
        <v>299</v>
      </c>
      <c r="G255" s="19" t="s">
        <v>44</v>
      </c>
      <c r="H255" s="19" t="s">
        <v>207</v>
      </c>
      <c r="I255" s="19">
        <v>9</v>
      </c>
      <c r="J255" s="255"/>
      <c r="K255" s="19">
        <v>1</v>
      </c>
      <c r="L255" s="19" t="s">
        <v>27</v>
      </c>
      <c r="M255" s="19" t="s">
        <v>83</v>
      </c>
      <c r="N255" s="19">
        <v>10</v>
      </c>
      <c r="O255" s="19">
        <v>1974</v>
      </c>
      <c r="P255" s="290">
        <v>1974</v>
      </c>
      <c r="Q255" s="255"/>
      <c r="R255" s="258"/>
      <c r="S255" s="259"/>
      <c r="T255" s="228" t="s">
        <v>233</v>
      </c>
      <c r="U255" s="260"/>
      <c r="V255" s="33"/>
      <c r="W255" s="18"/>
      <c r="X255" s="249" t="str">
        <f t="shared" si="80"/>
        <v>Oil Sands</v>
      </c>
      <c r="Y255" s="19"/>
      <c r="Z255" s="19"/>
      <c r="AA255" s="19"/>
      <c r="AB255" s="19"/>
      <c r="AC255" s="19"/>
      <c r="AD255" s="19"/>
      <c r="AE255" s="19"/>
      <c r="AH255" s="252">
        <f t="shared" si="86"/>
        <v>0</v>
      </c>
      <c r="AI255" s="252">
        <f t="shared" si="87"/>
        <v>0</v>
      </c>
      <c r="AJ255" s="252">
        <f t="shared" si="88"/>
        <v>0</v>
      </c>
      <c r="AK255" s="252">
        <f t="shared" si="85"/>
        <v>0</v>
      </c>
      <c r="AL255" s="262"/>
      <c r="AM255" s="251">
        <f t="shared" si="81"/>
        <v>0</v>
      </c>
      <c r="AN255" s="251">
        <f t="shared" si="82"/>
        <v>0</v>
      </c>
      <c r="AO255" s="251">
        <f t="shared" si="83"/>
        <v>0</v>
      </c>
      <c r="AP255" s="147"/>
      <c r="AQ255" s="147"/>
      <c r="AR255" s="147"/>
      <c r="AS255" s="147"/>
      <c r="AT255" s="147"/>
      <c r="AU255" s="147"/>
      <c r="AV255" s="147"/>
      <c r="AW255" s="147"/>
      <c r="AX255" s="147"/>
      <c r="AY255" s="147"/>
      <c r="BD255" s="180"/>
      <c r="BE255" s="4"/>
      <c r="BF255" s="4"/>
      <c r="BG255" s="4"/>
      <c r="BH255" s="180"/>
      <c r="BI255" s="180"/>
      <c r="BJ255" s="4"/>
      <c r="BK255" s="4"/>
      <c r="BL255" s="4"/>
      <c r="BM255" s="4"/>
      <c r="BN255" s="4"/>
      <c r="BO255" s="4"/>
      <c r="BP255" s="4"/>
      <c r="BQ255" s="4"/>
      <c r="BR255" s="4"/>
      <c r="BS255" s="4"/>
      <c r="BT255" s="4"/>
      <c r="BU255" s="147"/>
      <c r="BV255" s="4"/>
      <c r="BW255" s="147"/>
      <c r="BX255" s="4"/>
      <c r="BY255" s="147"/>
    </row>
    <row r="256" spans="1:77" s="1" customFormat="1" ht="26.1" customHeight="1" x14ac:dyDescent="0.25">
      <c r="A256" s="627"/>
      <c r="B256" s="182"/>
      <c r="C256" s="595">
        <f t="shared" si="84"/>
        <v>0</v>
      </c>
      <c r="D256" s="19">
        <v>1</v>
      </c>
      <c r="E256" s="253" t="s">
        <v>438</v>
      </c>
      <c r="F256" s="254" t="s">
        <v>391</v>
      </c>
      <c r="G256" s="19" t="s">
        <v>44</v>
      </c>
      <c r="H256" s="19" t="s">
        <v>154</v>
      </c>
      <c r="I256" s="19">
        <v>61</v>
      </c>
      <c r="J256" s="255"/>
      <c r="K256" s="19">
        <v>2</v>
      </c>
      <c r="L256" s="19" t="s">
        <v>27</v>
      </c>
      <c r="M256" s="19" t="s">
        <v>28</v>
      </c>
      <c r="N256" s="19">
        <v>47</v>
      </c>
      <c r="O256" s="19">
        <v>1974</v>
      </c>
      <c r="P256" s="290">
        <v>1974</v>
      </c>
      <c r="Q256" s="255"/>
      <c r="R256" s="258"/>
      <c r="S256" s="259"/>
      <c r="T256" s="228" t="s">
        <v>233</v>
      </c>
      <c r="U256" s="260"/>
      <c r="V256" s="33"/>
      <c r="W256" s="18"/>
      <c r="X256" s="249" t="str">
        <f t="shared" si="80"/>
        <v>Gypsum</v>
      </c>
      <c r="Y256" s="19"/>
      <c r="Z256" s="19"/>
      <c r="AA256" s="19"/>
      <c r="AB256" s="19"/>
      <c r="AC256" s="19"/>
      <c r="AD256" s="19"/>
      <c r="AE256" s="19"/>
      <c r="AH256" s="252">
        <f t="shared" si="86"/>
        <v>0</v>
      </c>
      <c r="AI256" s="252">
        <f t="shared" si="87"/>
        <v>0</v>
      </c>
      <c r="AJ256" s="252">
        <f t="shared" si="88"/>
        <v>0</v>
      </c>
      <c r="AK256" s="252">
        <f t="shared" si="85"/>
        <v>0</v>
      </c>
      <c r="AL256" s="262"/>
      <c r="AM256" s="251">
        <f t="shared" si="81"/>
        <v>0</v>
      </c>
      <c r="AN256" s="251">
        <f t="shared" si="82"/>
        <v>0</v>
      </c>
      <c r="AO256" s="251">
        <f t="shared" si="83"/>
        <v>0</v>
      </c>
      <c r="AP256" s="147"/>
      <c r="AQ256" s="147"/>
      <c r="AR256" s="147"/>
      <c r="AS256" s="147"/>
      <c r="AT256" s="147"/>
      <c r="AU256" s="147"/>
      <c r="AV256" s="147"/>
      <c r="AW256" s="147"/>
      <c r="AX256" s="147"/>
      <c r="AY256" s="147"/>
      <c r="BE256" s="4"/>
      <c r="BF256" s="4"/>
      <c r="BG256" s="4"/>
      <c r="BJ256" s="4"/>
      <c r="BK256" s="4"/>
      <c r="BL256" s="4"/>
      <c r="BM256" s="4"/>
      <c r="BN256" s="4"/>
      <c r="BO256" s="4"/>
      <c r="BP256" s="4"/>
      <c r="BQ256" s="4"/>
      <c r="BR256" s="4"/>
      <c r="BS256" s="4"/>
      <c r="BT256" s="4"/>
      <c r="BU256" s="147"/>
      <c r="BV256" s="4"/>
      <c r="BW256" s="147"/>
      <c r="BX256" s="4"/>
      <c r="BY256" s="147"/>
    </row>
    <row r="257" spans="1:817" s="1" customFormat="1" ht="26.1" customHeight="1" x14ac:dyDescent="0.25">
      <c r="A257" s="627"/>
      <c r="B257" s="182"/>
      <c r="C257" s="595">
        <f t="shared" si="84"/>
        <v>0</v>
      </c>
      <c r="D257" s="19">
        <v>1</v>
      </c>
      <c r="E257" s="253" t="s">
        <v>439</v>
      </c>
      <c r="F257" s="254" t="s">
        <v>370</v>
      </c>
      <c r="G257" s="19" t="s">
        <v>44</v>
      </c>
      <c r="H257" s="19" t="s">
        <v>154</v>
      </c>
      <c r="I257" s="19">
        <v>20</v>
      </c>
      <c r="J257" s="255"/>
      <c r="K257" s="19">
        <v>2</v>
      </c>
      <c r="L257" s="19" t="s">
        <v>27</v>
      </c>
      <c r="M257" s="19" t="s">
        <v>61</v>
      </c>
      <c r="N257" s="19">
        <v>153</v>
      </c>
      <c r="O257" s="19">
        <v>1974</v>
      </c>
      <c r="P257" s="290">
        <v>1974</v>
      </c>
      <c r="Q257" s="255"/>
      <c r="R257" s="258"/>
      <c r="S257" s="259"/>
      <c r="T257" s="228" t="s">
        <v>233</v>
      </c>
      <c r="U257" s="260"/>
      <c r="V257" s="33"/>
      <c r="W257" s="18"/>
      <c r="X257" s="249" t="str">
        <f t="shared" si="80"/>
        <v>Cu</v>
      </c>
      <c r="Y257" s="19"/>
      <c r="Z257" s="19"/>
      <c r="AA257" s="19"/>
      <c r="AB257" s="19"/>
      <c r="AC257" s="19"/>
      <c r="AD257" s="19"/>
      <c r="AE257" s="19"/>
      <c r="AH257" s="252">
        <f t="shared" si="86"/>
        <v>0</v>
      </c>
      <c r="AI257" s="252">
        <f t="shared" si="87"/>
        <v>0</v>
      </c>
      <c r="AJ257" s="252">
        <f t="shared" si="88"/>
        <v>0</v>
      </c>
      <c r="AK257" s="252">
        <f t="shared" si="85"/>
        <v>0</v>
      </c>
      <c r="AL257" s="262"/>
      <c r="AM257" s="251">
        <f t="shared" si="81"/>
        <v>0</v>
      </c>
      <c r="AN257" s="251">
        <f t="shared" si="82"/>
        <v>0</v>
      </c>
      <c r="AO257" s="251">
        <f t="shared" si="83"/>
        <v>0</v>
      </c>
      <c r="AP257" s="147"/>
      <c r="AQ257" s="147"/>
      <c r="AR257" s="147"/>
      <c r="AS257" s="147"/>
      <c r="AT257" s="147"/>
      <c r="AU257" s="147"/>
      <c r="AV257" s="147"/>
      <c r="AW257" s="147"/>
      <c r="AX257" s="147"/>
      <c r="AY257" s="147"/>
      <c r="AZ257" s="180"/>
      <c r="BE257" s="4"/>
      <c r="BF257" s="4"/>
      <c r="BG257" s="4"/>
      <c r="BJ257" s="4"/>
      <c r="BK257" s="4"/>
      <c r="BL257" s="4"/>
      <c r="BM257" s="4"/>
      <c r="BN257" s="4"/>
      <c r="BO257" s="4"/>
      <c r="BP257" s="4"/>
      <c r="BQ257" s="4"/>
      <c r="BR257" s="4"/>
      <c r="BS257" s="4"/>
      <c r="BT257" s="4"/>
      <c r="BU257" s="147"/>
      <c r="BV257" s="4"/>
      <c r="BW257" s="147"/>
      <c r="BX257" s="4"/>
      <c r="BY257" s="147"/>
      <c r="BZ257" s="180"/>
      <c r="CA257" s="180"/>
      <c r="CB257" s="180"/>
      <c r="CC257" s="180"/>
      <c r="CD257" s="180"/>
      <c r="CE257" s="180"/>
      <c r="CF257" s="180"/>
      <c r="CG257" s="180"/>
      <c r="CH257" s="180"/>
      <c r="CI257" s="180"/>
      <c r="CJ257" s="180"/>
      <c r="CK257" s="180"/>
      <c r="CL257" s="180"/>
      <c r="CM257" s="180"/>
      <c r="CN257" s="180"/>
      <c r="CO257" s="180"/>
      <c r="CP257" s="180"/>
      <c r="CQ257" s="180"/>
      <c r="CR257" s="180"/>
      <c r="CS257" s="180"/>
      <c r="CT257" s="180"/>
      <c r="CU257" s="180"/>
      <c r="CV257" s="180"/>
      <c r="CW257" s="180"/>
      <c r="CX257" s="180"/>
      <c r="CY257" s="180"/>
      <c r="CZ257" s="180"/>
      <c r="DA257" s="180"/>
      <c r="DB257" s="180"/>
      <c r="DC257" s="180"/>
      <c r="DD257" s="180"/>
      <c r="DE257" s="180"/>
      <c r="DF257" s="180"/>
      <c r="DG257" s="180"/>
      <c r="DH257" s="180"/>
      <c r="DI257" s="180"/>
      <c r="DJ257" s="180"/>
      <c r="DK257" s="180"/>
      <c r="DL257" s="180"/>
      <c r="DM257" s="180"/>
      <c r="DN257" s="180"/>
      <c r="DO257" s="180"/>
      <c r="DP257" s="180"/>
      <c r="DQ257" s="180"/>
      <c r="DR257" s="180"/>
      <c r="DS257" s="180"/>
      <c r="DT257" s="180"/>
      <c r="DU257" s="180"/>
      <c r="DV257" s="180"/>
      <c r="DW257" s="180"/>
      <c r="DX257" s="180"/>
      <c r="DY257" s="180"/>
      <c r="DZ257" s="180"/>
      <c r="EA257" s="180"/>
      <c r="EB257" s="180"/>
      <c r="EC257" s="180"/>
      <c r="ED257" s="180"/>
      <c r="EE257" s="180"/>
      <c r="EF257" s="180"/>
      <c r="EG257" s="180"/>
      <c r="EH257" s="180"/>
      <c r="EI257" s="180"/>
      <c r="EJ257" s="180"/>
      <c r="EK257" s="180"/>
      <c r="EL257" s="180"/>
      <c r="EM257" s="180"/>
      <c r="EN257" s="180"/>
      <c r="EO257" s="180"/>
      <c r="EP257" s="180"/>
      <c r="EQ257" s="180"/>
      <c r="ER257" s="180"/>
      <c r="ES257" s="180"/>
      <c r="ET257" s="180"/>
      <c r="EU257" s="180"/>
      <c r="EV257" s="180"/>
      <c r="EW257" s="180"/>
      <c r="EX257" s="180"/>
      <c r="EY257" s="180"/>
      <c r="EZ257" s="180"/>
      <c r="FA257" s="180"/>
      <c r="FB257" s="180"/>
      <c r="FC257" s="180"/>
      <c r="FD257" s="180"/>
      <c r="FE257" s="180"/>
      <c r="FF257" s="180"/>
      <c r="FG257" s="180"/>
      <c r="FH257" s="180"/>
      <c r="FI257" s="180"/>
      <c r="FJ257" s="180"/>
      <c r="FK257" s="180"/>
      <c r="FL257" s="180"/>
      <c r="FM257" s="180"/>
      <c r="FN257" s="180"/>
      <c r="FO257" s="180"/>
      <c r="FP257" s="180"/>
      <c r="FQ257" s="180"/>
      <c r="FR257" s="180"/>
      <c r="FS257" s="180"/>
      <c r="FT257" s="180"/>
      <c r="FU257" s="180"/>
      <c r="FV257" s="180"/>
      <c r="FW257" s="180"/>
      <c r="FX257" s="180"/>
      <c r="FY257" s="180"/>
      <c r="FZ257" s="180"/>
      <c r="GA257" s="180"/>
      <c r="GB257" s="180"/>
      <c r="GC257" s="180"/>
      <c r="GD257" s="180"/>
      <c r="GE257" s="180"/>
      <c r="GF257" s="180"/>
      <c r="GG257" s="180"/>
      <c r="GH257" s="180"/>
      <c r="GI257" s="180"/>
      <c r="GJ257" s="180"/>
      <c r="GK257" s="180"/>
      <c r="GL257" s="180"/>
      <c r="GM257" s="180"/>
      <c r="GN257" s="180"/>
      <c r="GO257" s="180"/>
      <c r="GP257" s="180"/>
      <c r="GQ257" s="180"/>
      <c r="GR257" s="180"/>
      <c r="GS257" s="180"/>
      <c r="GT257" s="180"/>
      <c r="GU257" s="180"/>
      <c r="GV257" s="180"/>
      <c r="GW257" s="180"/>
      <c r="GX257" s="180"/>
      <c r="GY257" s="180"/>
      <c r="GZ257" s="180"/>
      <c r="HA257" s="180"/>
      <c r="HB257" s="180"/>
      <c r="HC257" s="180"/>
      <c r="HD257" s="180"/>
      <c r="HE257" s="180"/>
      <c r="HF257" s="180"/>
      <c r="HG257" s="180"/>
      <c r="HH257" s="180"/>
      <c r="HI257" s="180"/>
      <c r="HJ257" s="180"/>
      <c r="HK257" s="180"/>
      <c r="HL257" s="180"/>
      <c r="HM257" s="180"/>
      <c r="HN257" s="180"/>
      <c r="HO257" s="180"/>
      <c r="HP257" s="180"/>
      <c r="HQ257" s="180"/>
      <c r="HR257" s="180"/>
      <c r="HS257" s="180"/>
      <c r="HT257" s="180"/>
      <c r="HU257" s="180"/>
      <c r="HV257" s="180"/>
      <c r="HW257" s="180"/>
      <c r="HX257" s="180"/>
      <c r="HY257" s="180"/>
      <c r="HZ257" s="180"/>
      <c r="IA257" s="180"/>
      <c r="IB257" s="180"/>
      <c r="IC257" s="180"/>
      <c r="ID257" s="180"/>
      <c r="IE257" s="180"/>
      <c r="IF257" s="180"/>
      <c r="IG257" s="180"/>
      <c r="IH257" s="180"/>
      <c r="II257" s="180"/>
      <c r="IJ257" s="180"/>
      <c r="IK257" s="180"/>
      <c r="IL257" s="180"/>
      <c r="IM257" s="180"/>
      <c r="IN257" s="180"/>
      <c r="IO257" s="180"/>
      <c r="IP257" s="180"/>
      <c r="IQ257" s="180"/>
      <c r="IR257" s="180"/>
      <c r="IS257" s="180"/>
      <c r="IT257" s="180"/>
      <c r="IU257" s="180"/>
      <c r="IV257" s="180"/>
      <c r="IW257" s="180"/>
      <c r="IX257" s="180"/>
      <c r="IY257" s="180"/>
      <c r="IZ257" s="180"/>
      <c r="JA257" s="180"/>
      <c r="JB257" s="180"/>
      <c r="JC257" s="180"/>
      <c r="JD257" s="180"/>
      <c r="JE257" s="180"/>
      <c r="JF257" s="180"/>
      <c r="JG257" s="180"/>
      <c r="JH257" s="180"/>
      <c r="JI257" s="180"/>
      <c r="JJ257" s="180"/>
      <c r="JK257" s="180"/>
      <c r="JL257" s="180"/>
      <c r="JM257" s="180"/>
      <c r="JN257" s="180"/>
      <c r="JO257" s="180"/>
      <c r="JP257" s="180"/>
      <c r="JQ257" s="180"/>
      <c r="JR257" s="180"/>
      <c r="JS257" s="180"/>
      <c r="JT257" s="180"/>
      <c r="JU257" s="180"/>
      <c r="JV257" s="180"/>
      <c r="JW257" s="180"/>
      <c r="JX257" s="180"/>
      <c r="JY257" s="180"/>
      <c r="JZ257" s="180"/>
      <c r="KA257" s="180"/>
      <c r="KB257" s="180"/>
      <c r="KC257" s="180"/>
      <c r="KD257" s="180"/>
      <c r="KE257" s="180"/>
      <c r="KF257" s="180"/>
      <c r="KG257" s="180"/>
      <c r="KH257" s="180"/>
      <c r="KI257" s="180"/>
      <c r="KJ257" s="180"/>
      <c r="KK257" s="180"/>
      <c r="KL257" s="180"/>
      <c r="KM257" s="180"/>
      <c r="KN257" s="180"/>
      <c r="KO257" s="180"/>
      <c r="KP257" s="180"/>
      <c r="KQ257" s="180"/>
      <c r="KR257" s="180"/>
      <c r="KS257" s="180"/>
      <c r="KT257" s="180"/>
      <c r="KU257" s="180"/>
      <c r="KV257" s="180"/>
      <c r="KW257" s="180"/>
      <c r="KX257" s="180"/>
      <c r="KY257" s="180"/>
      <c r="KZ257" s="180"/>
      <c r="LA257" s="180"/>
      <c r="LB257" s="180"/>
      <c r="LC257" s="180"/>
      <c r="LD257" s="180"/>
      <c r="LE257" s="180"/>
      <c r="LF257" s="180"/>
      <c r="LG257" s="180"/>
      <c r="LH257" s="180"/>
      <c r="LI257" s="180"/>
      <c r="LJ257" s="180"/>
      <c r="LK257" s="180"/>
      <c r="LL257" s="180"/>
      <c r="LM257" s="180"/>
      <c r="LN257" s="180"/>
      <c r="LO257" s="180"/>
      <c r="LP257" s="180"/>
      <c r="LQ257" s="180"/>
      <c r="LR257" s="180"/>
      <c r="LS257" s="180"/>
      <c r="LT257" s="180"/>
      <c r="LU257" s="180"/>
      <c r="LV257" s="180"/>
      <c r="LW257" s="180"/>
      <c r="LX257" s="180"/>
      <c r="LY257" s="180"/>
      <c r="LZ257" s="180"/>
      <c r="MA257" s="180"/>
      <c r="MB257" s="180"/>
      <c r="MC257" s="180"/>
      <c r="MD257" s="180"/>
      <c r="ME257" s="180"/>
      <c r="MF257" s="180"/>
      <c r="MG257" s="180"/>
      <c r="MH257" s="180"/>
      <c r="MI257" s="180"/>
      <c r="MJ257" s="180"/>
      <c r="MK257" s="180"/>
      <c r="ML257" s="180"/>
      <c r="MM257" s="180"/>
      <c r="MN257" s="180"/>
      <c r="MO257" s="180"/>
      <c r="MP257" s="180"/>
      <c r="MQ257" s="180"/>
      <c r="MR257" s="180"/>
      <c r="MS257" s="180"/>
      <c r="MT257" s="180"/>
      <c r="MU257" s="180"/>
      <c r="MV257" s="180"/>
      <c r="MW257" s="180"/>
      <c r="MX257" s="180"/>
      <c r="MY257" s="180"/>
      <c r="MZ257" s="180"/>
      <c r="NA257" s="180"/>
      <c r="NB257" s="180"/>
      <c r="NC257" s="180"/>
      <c r="ND257" s="180"/>
      <c r="NE257" s="180"/>
      <c r="NF257" s="180"/>
      <c r="NG257" s="180"/>
      <c r="NH257" s="180"/>
      <c r="NI257" s="180"/>
      <c r="NJ257" s="180"/>
      <c r="NK257" s="180"/>
      <c r="NL257" s="180"/>
      <c r="NM257" s="180"/>
      <c r="NN257" s="180"/>
      <c r="NO257" s="180"/>
      <c r="NP257" s="180"/>
      <c r="NQ257" s="180"/>
      <c r="NR257" s="180"/>
      <c r="NS257" s="180"/>
      <c r="NT257" s="180"/>
      <c r="NU257" s="180"/>
      <c r="NV257" s="180"/>
      <c r="NW257" s="180"/>
      <c r="NX257" s="180"/>
      <c r="NY257" s="180"/>
      <c r="NZ257" s="180"/>
      <c r="OA257" s="180"/>
      <c r="OB257" s="180"/>
      <c r="OC257" s="180"/>
      <c r="OD257" s="180"/>
      <c r="OE257" s="180"/>
      <c r="OF257" s="180"/>
      <c r="OG257" s="180"/>
      <c r="OH257" s="180"/>
      <c r="OI257" s="180"/>
      <c r="OJ257" s="180"/>
      <c r="OK257" s="180"/>
      <c r="OL257" s="180"/>
      <c r="OM257" s="180"/>
      <c r="ON257" s="180"/>
      <c r="OO257" s="180"/>
      <c r="OP257" s="180"/>
      <c r="OQ257" s="180"/>
      <c r="OR257" s="180"/>
      <c r="OS257" s="180"/>
      <c r="OT257" s="180"/>
      <c r="OU257" s="180"/>
      <c r="OV257" s="180"/>
      <c r="OW257" s="180"/>
      <c r="OX257" s="180"/>
      <c r="OY257" s="180"/>
      <c r="OZ257" s="180"/>
      <c r="PA257" s="180"/>
      <c r="PB257" s="180"/>
      <c r="PC257" s="180"/>
      <c r="PD257" s="180"/>
      <c r="PE257" s="180"/>
      <c r="PF257" s="180"/>
      <c r="PG257" s="180"/>
      <c r="PH257" s="180"/>
      <c r="PI257" s="180"/>
      <c r="PJ257" s="180"/>
      <c r="PK257" s="180"/>
      <c r="PL257" s="180"/>
      <c r="PM257" s="180"/>
      <c r="PN257" s="180"/>
      <c r="PO257" s="180"/>
      <c r="PP257" s="180"/>
      <c r="PQ257" s="180"/>
      <c r="PR257" s="180"/>
      <c r="PS257" s="180"/>
      <c r="PT257" s="180"/>
      <c r="PU257" s="180"/>
      <c r="PV257" s="180"/>
      <c r="PW257" s="180"/>
      <c r="PX257" s="180"/>
      <c r="PY257" s="180"/>
      <c r="PZ257" s="180"/>
      <c r="QA257" s="180"/>
      <c r="QB257" s="180"/>
      <c r="QC257" s="180"/>
      <c r="QD257" s="180"/>
      <c r="QE257" s="180"/>
      <c r="QF257" s="180"/>
      <c r="QG257" s="180"/>
      <c r="QH257" s="180"/>
      <c r="QI257" s="180"/>
      <c r="QJ257" s="180"/>
      <c r="QK257" s="180"/>
      <c r="QL257" s="180"/>
      <c r="QM257" s="180"/>
      <c r="QN257" s="180"/>
      <c r="QO257" s="180"/>
      <c r="QP257" s="180"/>
      <c r="QQ257" s="180"/>
      <c r="QR257" s="180"/>
      <c r="QS257" s="180"/>
      <c r="QT257" s="180"/>
      <c r="QU257" s="180"/>
      <c r="QV257" s="180"/>
      <c r="QW257" s="180"/>
      <c r="QX257" s="180"/>
      <c r="QY257" s="180"/>
      <c r="QZ257" s="180"/>
      <c r="RA257" s="180"/>
      <c r="RB257" s="180"/>
      <c r="RC257" s="180"/>
      <c r="RD257" s="180"/>
      <c r="RE257" s="180"/>
      <c r="RF257" s="180"/>
      <c r="RG257" s="180"/>
      <c r="RH257" s="180"/>
      <c r="RI257" s="180"/>
      <c r="RJ257" s="180"/>
      <c r="RK257" s="180"/>
      <c r="RL257" s="180"/>
      <c r="RM257" s="180"/>
      <c r="RN257" s="180"/>
      <c r="RO257" s="180"/>
      <c r="RP257" s="180"/>
      <c r="RQ257" s="180"/>
      <c r="RR257" s="180"/>
      <c r="RS257" s="180"/>
      <c r="RT257" s="180"/>
      <c r="RU257" s="180"/>
      <c r="RV257" s="180"/>
      <c r="RW257" s="180"/>
      <c r="RX257" s="180"/>
      <c r="RY257" s="180"/>
      <c r="RZ257" s="180"/>
      <c r="SA257" s="180"/>
      <c r="SB257" s="180"/>
      <c r="SC257" s="180"/>
      <c r="SD257" s="180"/>
      <c r="SE257" s="180"/>
      <c r="SF257" s="180"/>
      <c r="SG257" s="180"/>
      <c r="SH257" s="180"/>
      <c r="SI257" s="180"/>
      <c r="SJ257" s="180"/>
      <c r="SK257" s="180"/>
      <c r="SL257" s="180"/>
      <c r="SM257" s="180"/>
      <c r="SN257" s="180"/>
      <c r="SO257" s="180"/>
      <c r="SP257" s="180"/>
      <c r="SQ257" s="180"/>
      <c r="SR257" s="180"/>
      <c r="SS257" s="180"/>
      <c r="ST257" s="180"/>
      <c r="SU257" s="180"/>
      <c r="SV257" s="180"/>
      <c r="SW257" s="180"/>
      <c r="SX257" s="180"/>
      <c r="SY257" s="180"/>
      <c r="SZ257" s="180"/>
      <c r="TA257" s="180"/>
      <c r="TB257" s="180"/>
      <c r="TC257" s="180"/>
      <c r="TD257" s="180"/>
      <c r="TE257" s="180"/>
      <c r="TF257" s="180"/>
      <c r="TG257" s="180"/>
      <c r="TH257" s="180"/>
      <c r="TI257" s="180"/>
      <c r="TJ257" s="180"/>
      <c r="TK257" s="180"/>
      <c r="TL257" s="180"/>
      <c r="TM257" s="180"/>
      <c r="TN257" s="180"/>
      <c r="TO257" s="180"/>
      <c r="TP257" s="180"/>
      <c r="TQ257" s="180"/>
      <c r="TR257" s="180"/>
      <c r="TS257" s="180"/>
      <c r="TT257" s="180"/>
      <c r="TU257" s="180"/>
      <c r="TV257" s="180"/>
      <c r="TW257" s="180"/>
      <c r="TX257" s="180"/>
      <c r="TY257" s="180"/>
      <c r="TZ257" s="180"/>
      <c r="UA257" s="180"/>
      <c r="UB257" s="180"/>
      <c r="UC257" s="180"/>
      <c r="UD257" s="180"/>
      <c r="UE257" s="180"/>
      <c r="UF257" s="180"/>
      <c r="UG257" s="180"/>
      <c r="UH257" s="180"/>
      <c r="UI257" s="180"/>
      <c r="UJ257" s="180"/>
      <c r="UK257" s="180"/>
      <c r="UL257" s="180"/>
      <c r="UM257" s="180"/>
      <c r="UN257" s="180"/>
      <c r="UO257" s="180"/>
      <c r="UP257" s="180"/>
      <c r="UQ257" s="180"/>
      <c r="UR257" s="180"/>
      <c r="US257" s="180"/>
      <c r="UT257" s="180"/>
      <c r="UU257" s="180"/>
      <c r="UV257" s="180"/>
      <c r="UW257" s="180"/>
      <c r="UX257" s="180"/>
      <c r="UY257" s="180"/>
      <c r="UZ257" s="180"/>
      <c r="VA257" s="180"/>
      <c r="VB257" s="180"/>
      <c r="VC257" s="180"/>
      <c r="VD257" s="180"/>
      <c r="VE257" s="180"/>
      <c r="VF257" s="180"/>
      <c r="VG257" s="180"/>
      <c r="VH257" s="180"/>
      <c r="VI257" s="180"/>
      <c r="VJ257" s="180"/>
      <c r="VK257" s="180"/>
      <c r="VL257" s="180"/>
      <c r="VM257" s="180"/>
      <c r="VN257" s="180"/>
      <c r="VO257" s="180"/>
      <c r="VP257" s="180"/>
      <c r="VQ257" s="180"/>
      <c r="VR257" s="180"/>
      <c r="VS257" s="180"/>
      <c r="VT257" s="180"/>
      <c r="VU257" s="180"/>
      <c r="VV257" s="180"/>
      <c r="VW257" s="180"/>
      <c r="VX257" s="180"/>
      <c r="VY257" s="180"/>
      <c r="VZ257" s="180"/>
      <c r="WA257" s="180"/>
      <c r="WB257" s="180"/>
      <c r="WC257" s="180"/>
      <c r="WD257" s="180"/>
      <c r="WE257" s="180"/>
      <c r="WF257" s="180"/>
      <c r="WG257" s="180"/>
      <c r="WH257" s="180"/>
      <c r="WI257" s="180"/>
      <c r="WJ257" s="180"/>
      <c r="WK257" s="180"/>
      <c r="WL257" s="180"/>
      <c r="WM257" s="180"/>
      <c r="WN257" s="180"/>
      <c r="WO257" s="180"/>
      <c r="WP257" s="180"/>
      <c r="WQ257" s="180"/>
      <c r="WR257" s="180"/>
      <c r="WS257" s="180"/>
      <c r="WT257" s="180"/>
      <c r="WU257" s="180"/>
      <c r="WV257" s="180"/>
      <c r="WW257" s="180"/>
      <c r="WX257" s="180"/>
      <c r="WY257" s="180"/>
      <c r="WZ257" s="180"/>
      <c r="XA257" s="180"/>
      <c r="XB257" s="180"/>
      <c r="XC257" s="180"/>
      <c r="XD257" s="180"/>
      <c r="XE257" s="180"/>
      <c r="XF257" s="180"/>
      <c r="XG257" s="180"/>
      <c r="XH257" s="180"/>
      <c r="XI257" s="180"/>
      <c r="XJ257" s="180"/>
      <c r="XK257" s="180"/>
      <c r="XL257" s="180"/>
      <c r="XM257" s="180"/>
      <c r="XN257" s="180"/>
      <c r="XO257" s="180"/>
      <c r="XP257" s="180"/>
      <c r="XQ257" s="180"/>
      <c r="XR257" s="180"/>
      <c r="XS257" s="180"/>
      <c r="XT257" s="180"/>
      <c r="XU257" s="180"/>
      <c r="XV257" s="180"/>
      <c r="XW257" s="180"/>
      <c r="XX257" s="180"/>
      <c r="XY257" s="180"/>
      <c r="XZ257" s="180"/>
      <c r="YA257" s="180"/>
      <c r="YB257" s="180"/>
      <c r="YC257" s="180"/>
      <c r="YD257" s="180"/>
      <c r="YE257" s="180"/>
      <c r="YF257" s="180"/>
      <c r="YG257" s="180"/>
      <c r="YH257" s="180"/>
      <c r="YI257" s="180"/>
      <c r="YJ257" s="180"/>
      <c r="YK257" s="180"/>
      <c r="YL257" s="180"/>
      <c r="YM257" s="180"/>
      <c r="YN257" s="180"/>
      <c r="YO257" s="180"/>
      <c r="YP257" s="180"/>
      <c r="YQ257" s="180"/>
      <c r="YR257" s="180"/>
      <c r="YS257" s="180"/>
      <c r="YT257" s="180"/>
      <c r="YU257" s="180"/>
      <c r="YV257" s="180"/>
      <c r="YW257" s="180"/>
      <c r="YX257" s="180"/>
      <c r="YY257" s="180"/>
      <c r="YZ257" s="180"/>
      <c r="ZA257" s="180"/>
      <c r="ZB257" s="180"/>
      <c r="ZC257" s="180"/>
      <c r="ZD257" s="180"/>
      <c r="ZE257" s="180"/>
      <c r="ZF257" s="180"/>
      <c r="ZG257" s="180"/>
      <c r="ZH257" s="180"/>
      <c r="ZI257" s="180"/>
      <c r="ZJ257" s="180"/>
      <c r="ZK257" s="180"/>
      <c r="ZL257" s="180"/>
      <c r="ZM257" s="180"/>
      <c r="ZN257" s="180"/>
      <c r="ZO257" s="180"/>
      <c r="ZP257" s="180"/>
      <c r="ZQ257" s="180"/>
      <c r="ZR257" s="180"/>
      <c r="ZS257" s="180"/>
      <c r="ZT257" s="180"/>
      <c r="ZU257" s="180"/>
      <c r="ZV257" s="180"/>
      <c r="ZW257" s="180"/>
      <c r="ZX257" s="180"/>
      <c r="ZY257" s="180"/>
      <c r="ZZ257" s="180"/>
      <c r="AAA257" s="180"/>
      <c r="AAB257" s="180"/>
      <c r="AAC257" s="180"/>
      <c r="AAD257" s="180"/>
      <c r="AAE257" s="180"/>
      <c r="AAF257" s="180"/>
      <c r="AAG257" s="180"/>
      <c r="AAH257" s="180"/>
      <c r="AAI257" s="180"/>
      <c r="AAJ257" s="180"/>
      <c r="AAK257" s="180"/>
      <c r="AAL257" s="180"/>
      <c r="AAM257" s="180"/>
      <c r="AAN257" s="180"/>
      <c r="AAO257" s="180"/>
      <c r="AAP257" s="180"/>
      <c r="AAQ257" s="180"/>
      <c r="AAR257" s="180"/>
      <c r="AAS257" s="180"/>
      <c r="AAT257" s="180"/>
      <c r="AAU257" s="180"/>
      <c r="AAV257" s="180"/>
      <c r="AAW257" s="180"/>
      <c r="AAX257" s="180"/>
      <c r="AAY257" s="180"/>
      <c r="AAZ257" s="180"/>
      <c r="ABA257" s="180"/>
      <c r="ABB257" s="180"/>
      <c r="ABC257" s="180"/>
      <c r="ABD257" s="180"/>
      <c r="ABE257" s="180"/>
      <c r="ABF257" s="180"/>
      <c r="ABG257" s="180"/>
      <c r="ABH257" s="180"/>
      <c r="ABI257" s="180"/>
      <c r="ABJ257" s="180"/>
      <c r="ABK257" s="180"/>
      <c r="ABL257" s="180"/>
      <c r="ABM257" s="180"/>
      <c r="ABN257" s="180"/>
      <c r="ABO257" s="180"/>
      <c r="ABP257" s="180"/>
      <c r="ABQ257" s="180"/>
      <c r="ABR257" s="180"/>
      <c r="ABS257" s="180"/>
      <c r="ABT257" s="180"/>
      <c r="ABU257" s="180"/>
      <c r="ABV257" s="180"/>
      <c r="ABW257" s="180"/>
      <c r="ABX257" s="180"/>
      <c r="ABY257" s="180"/>
      <c r="ABZ257" s="180"/>
      <c r="ACA257" s="180"/>
      <c r="ACB257" s="180"/>
      <c r="ACC257" s="180"/>
      <c r="ACD257" s="180"/>
      <c r="ACE257" s="180"/>
      <c r="ACF257" s="180"/>
      <c r="ACG257" s="180"/>
      <c r="ACH257" s="180"/>
      <c r="ACI257" s="180"/>
      <c r="ACJ257" s="180"/>
      <c r="ACK257" s="180"/>
      <c r="ACL257" s="180"/>
      <c r="ACM257" s="180"/>
      <c r="ACN257" s="180"/>
      <c r="ACO257" s="180"/>
      <c r="ACP257" s="180"/>
      <c r="ACQ257" s="180"/>
      <c r="ACR257" s="180"/>
      <c r="ACS257" s="180"/>
      <c r="ACT257" s="180"/>
      <c r="ACU257" s="180"/>
      <c r="ACV257" s="180"/>
      <c r="ACW257" s="180"/>
      <c r="ACX257" s="180"/>
      <c r="ACY257" s="180"/>
      <c r="ACZ257" s="180"/>
      <c r="ADA257" s="180"/>
      <c r="ADB257" s="180"/>
      <c r="ADC257" s="180"/>
      <c r="ADD257" s="180"/>
      <c r="ADE257" s="180"/>
      <c r="ADF257" s="180"/>
      <c r="ADG257" s="180"/>
      <c r="ADH257" s="180"/>
      <c r="ADI257" s="180"/>
      <c r="ADJ257" s="180"/>
      <c r="ADK257" s="180"/>
      <c r="ADL257" s="180"/>
      <c r="ADM257" s="180"/>
      <c r="ADN257" s="180"/>
      <c r="ADO257" s="180"/>
      <c r="ADP257" s="180"/>
      <c r="ADQ257" s="180"/>
      <c r="ADR257" s="180"/>
      <c r="ADS257" s="180"/>
      <c r="ADT257" s="180"/>
      <c r="ADU257" s="180"/>
      <c r="ADV257" s="180"/>
      <c r="ADW257" s="180"/>
      <c r="ADX257" s="180"/>
      <c r="ADY257" s="180"/>
      <c r="ADZ257" s="180"/>
      <c r="AEA257" s="180"/>
      <c r="AEB257" s="180"/>
      <c r="AEC257" s="180"/>
      <c r="AED257" s="180"/>
      <c r="AEE257" s="180"/>
      <c r="AEF257" s="180"/>
      <c r="AEG257" s="180"/>
      <c r="AEH257" s="180"/>
      <c r="AEI257" s="180"/>
      <c r="AEJ257" s="180"/>
      <c r="AEK257" s="180"/>
    </row>
    <row r="258" spans="1:817" ht="26.1" customHeight="1" x14ac:dyDescent="0.25">
      <c r="A258" s="627"/>
      <c r="B258" s="182"/>
      <c r="C258" s="595">
        <f t="shared" si="84"/>
        <v>0</v>
      </c>
      <c r="D258" s="19">
        <v>1</v>
      </c>
      <c r="E258" s="253" t="s">
        <v>440</v>
      </c>
      <c r="F258" s="254" t="s">
        <v>54</v>
      </c>
      <c r="G258" s="19" t="s">
        <v>44</v>
      </c>
      <c r="H258" s="19" t="s">
        <v>154</v>
      </c>
      <c r="I258" s="19">
        <v>46</v>
      </c>
      <c r="J258" s="255"/>
      <c r="K258" s="19">
        <v>1</v>
      </c>
      <c r="L258" s="19" t="s">
        <v>27</v>
      </c>
      <c r="M258" s="19" t="s">
        <v>73</v>
      </c>
      <c r="N258" s="19">
        <v>159</v>
      </c>
      <c r="O258" s="19">
        <v>1974</v>
      </c>
      <c r="P258" s="290">
        <v>1974</v>
      </c>
      <c r="Q258" s="255"/>
      <c r="R258" s="258"/>
      <c r="S258" s="259"/>
      <c r="T258" s="228" t="s">
        <v>233</v>
      </c>
      <c r="U258" s="260"/>
      <c r="V258" s="33"/>
      <c r="W258" s="18" t="s">
        <v>56</v>
      </c>
      <c r="X258" s="249" t="str">
        <f t="shared" si="80"/>
        <v>Cu</v>
      </c>
      <c r="Y258" s="19">
        <v>3200</v>
      </c>
      <c r="Z258" s="19">
        <v>0.49</v>
      </c>
      <c r="AB258" s="19">
        <v>0.66999999999999993</v>
      </c>
      <c r="AC258" s="19">
        <v>1911</v>
      </c>
      <c r="AD258" s="19">
        <v>32</v>
      </c>
      <c r="AE258" s="19" t="s">
        <v>57</v>
      </c>
      <c r="AH258" s="252">
        <f t="shared" si="86"/>
        <v>0</v>
      </c>
      <c r="AI258" s="252">
        <f t="shared" si="87"/>
        <v>0</v>
      </c>
      <c r="AJ258" s="252">
        <f t="shared" si="88"/>
        <v>0</v>
      </c>
      <c r="AK258" s="252">
        <f t="shared" si="85"/>
        <v>0</v>
      </c>
      <c r="AL258" s="262"/>
      <c r="AM258" s="251">
        <f t="shared" si="81"/>
        <v>0</v>
      </c>
      <c r="AN258" s="251">
        <f t="shared" si="82"/>
        <v>0</v>
      </c>
      <c r="AO258" s="251">
        <f t="shared" si="83"/>
        <v>0</v>
      </c>
      <c r="AP258" s="147"/>
      <c r="AQ258" s="147"/>
      <c r="AR258" s="147"/>
      <c r="AS258" s="147"/>
      <c r="AT258" s="147"/>
      <c r="AU258" s="147"/>
      <c r="AV258" s="147"/>
      <c r="AW258" s="147"/>
      <c r="AX258" s="147"/>
      <c r="AY258" s="147"/>
      <c r="BD258" s="180"/>
      <c r="BE258" s="4"/>
      <c r="BF258" s="4"/>
      <c r="BG258" s="4"/>
      <c r="BH258" s="180"/>
      <c r="BI258" s="180"/>
      <c r="BJ258" s="4"/>
      <c r="BK258" s="4"/>
      <c r="BL258" s="4"/>
      <c r="BM258" s="4"/>
      <c r="BN258" s="4"/>
      <c r="BO258" s="4"/>
      <c r="BP258" s="4"/>
      <c r="BQ258" s="4"/>
      <c r="BR258" s="4"/>
      <c r="BS258" s="4"/>
      <c r="BT258" s="4"/>
      <c r="BU258" s="147"/>
      <c r="BV258" s="4"/>
      <c r="BW258" s="147"/>
      <c r="BX258" s="4"/>
      <c r="BY258" s="147"/>
      <c r="FM258" s="1"/>
      <c r="AEK258" s="21"/>
    </row>
    <row r="259" spans="1:817" ht="26.1" customHeight="1" x14ac:dyDescent="0.25">
      <c r="A259" s="627"/>
      <c r="B259" s="182"/>
      <c r="C259" s="595">
        <f t="shared" si="84"/>
        <v>0</v>
      </c>
      <c r="D259" s="19">
        <v>1</v>
      </c>
      <c r="E259" s="253" t="s">
        <v>441</v>
      </c>
      <c r="F259" s="254" t="s">
        <v>54</v>
      </c>
      <c r="G259" s="19" t="s">
        <v>44</v>
      </c>
      <c r="H259" s="19" t="s">
        <v>154</v>
      </c>
      <c r="I259" s="19">
        <v>52</v>
      </c>
      <c r="J259" s="255"/>
      <c r="K259" s="19">
        <v>2</v>
      </c>
      <c r="L259" s="19" t="s">
        <v>27</v>
      </c>
      <c r="M259" s="19" t="s">
        <v>28</v>
      </c>
      <c r="N259" s="19">
        <v>101</v>
      </c>
      <c r="O259" s="19">
        <v>1973</v>
      </c>
      <c r="P259" s="275">
        <v>26700</v>
      </c>
      <c r="Q259" s="255"/>
      <c r="R259" s="258"/>
      <c r="S259" s="259"/>
      <c r="T259" s="228" t="s">
        <v>749</v>
      </c>
      <c r="U259" s="260" t="s">
        <v>801</v>
      </c>
      <c r="V259" s="33"/>
      <c r="W259" s="378"/>
      <c r="X259" s="249" t="str">
        <f t="shared" si="80"/>
        <v>Pt</v>
      </c>
      <c r="Y259" s="293"/>
      <c r="Z259" s="293"/>
      <c r="AA259" s="293"/>
      <c r="AB259" s="293"/>
      <c r="AC259" s="293"/>
      <c r="AD259" s="293"/>
      <c r="AE259" s="293"/>
      <c r="AF259" s="17"/>
      <c r="AG259" s="180"/>
      <c r="AH259" s="252">
        <f t="shared" si="86"/>
        <v>2.1089782896502419E-2</v>
      </c>
      <c r="AI259" s="252" t="e">
        <f t="shared" si="87"/>
        <v>#VALUE!</v>
      </c>
      <c r="AJ259" s="252">
        <f t="shared" si="88"/>
        <v>0</v>
      </c>
      <c r="AK259" s="252" t="e">
        <f>SUM(AH259:AJ259)</f>
        <v>#VALUE!</v>
      </c>
      <c r="AL259" s="262"/>
      <c r="AM259" s="251"/>
      <c r="AN259" s="251"/>
      <c r="AO259" s="251" t="e">
        <f t="shared" si="83"/>
        <v>#VALUE!</v>
      </c>
      <c r="AP259" s="147"/>
      <c r="AQ259" s="147"/>
      <c r="AR259" s="147"/>
      <c r="AS259" s="147"/>
      <c r="AT259" s="147"/>
      <c r="AU259" s="147"/>
      <c r="AV259" s="147"/>
      <c r="AW259" s="147"/>
      <c r="AX259" s="147"/>
      <c r="AY259" s="147"/>
      <c r="BE259" s="4"/>
      <c r="BF259" s="4"/>
      <c r="BG259" s="4"/>
      <c r="BJ259" s="4"/>
      <c r="BK259" s="4"/>
      <c r="BL259" s="4"/>
      <c r="BM259" s="4"/>
      <c r="BN259" s="4"/>
      <c r="BO259" s="4"/>
      <c r="BP259" s="4"/>
      <c r="BQ259" s="4"/>
      <c r="BR259" s="4"/>
      <c r="BS259" s="4"/>
      <c r="BT259" s="4"/>
      <c r="BU259" s="147"/>
      <c r="BV259" s="4"/>
      <c r="BW259" s="147"/>
      <c r="BX259" s="4"/>
      <c r="BY259" s="147"/>
      <c r="FM259" s="1"/>
      <c r="AEK259" s="21"/>
    </row>
    <row r="260" spans="1:817" ht="26.1" customHeight="1" x14ac:dyDescent="0.25">
      <c r="A260" s="624"/>
      <c r="B260" s="182">
        <v>3</v>
      </c>
      <c r="C260" s="595"/>
      <c r="D260" s="19">
        <v>1</v>
      </c>
      <c r="E260" s="253" t="s">
        <v>971</v>
      </c>
      <c r="F260" s="254" t="s">
        <v>431</v>
      </c>
      <c r="G260" s="19" t="s">
        <v>44</v>
      </c>
      <c r="H260" s="19" t="s">
        <v>154</v>
      </c>
      <c r="I260" s="19"/>
      <c r="J260" s="255"/>
      <c r="K260" s="19">
        <v>1</v>
      </c>
      <c r="L260" s="19" t="s">
        <v>27</v>
      </c>
      <c r="M260" s="437"/>
      <c r="N260" s="90"/>
      <c r="O260" s="19">
        <v>1973</v>
      </c>
      <c r="P260" s="275"/>
      <c r="Q260" s="255">
        <v>40000</v>
      </c>
      <c r="R260" s="258" t="s">
        <v>973</v>
      </c>
      <c r="S260" s="259"/>
      <c r="T260" s="228" t="s">
        <v>972</v>
      </c>
      <c r="U260" s="260" t="s">
        <v>974</v>
      </c>
      <c r="V260" s="33"/>
      <c r="W260" s="378"/>
      <c r="X260" s="249" t="str">
        <f t="shared" si="80"/>
        <v>Cu</v>
      </c>
      <c r="Y260" s="293"/>
      <c r="Z260" s="293"/>
      <c r="AA260" s="293"/>
      <c r="AB260" s="293"/>
      <c r="AC260" s="293"/>
      <c r="AD260" s="293"/>
      <c r="AE260" s="293"/>
      <c r="AF260" s="17"/>
      <c r="AG260" s="180"/>
      <c r="AH260" s="252">
        <f t="shared" si="86"/>
        <v>8.9631577310135269E-2</v>
      </c>
      <c r="AI260" s="252">
        <f t="shared" si="87"/>
        <v>0.64102564102564108</v>
      </c>
      <c r="AJ260" s="252">
        <f t="shared" si="88"/>
        <v>0</v>
      </c>
      <c r="AK260" s="252">
        <f t="shared" si="85"/>
        <v>0.73065721833577635</v>
      </c>
      <c r="AL260" s="262"/>
      <c r="AM260" s="251">
        <f>IF(B261=1,AK260,0)</f>
        <v>0</v>
      </c>
      <c r="AN260" s="251">
        <f>IF(B261=2,AK260,0)</f>
        <v>0.73065721833577635</v>
      </c>
      <c r="AO260" s="251">
        <f t="shared" si="83"/>
        <v>0</v>
      </c>
      <c r="AP260" s="147"/>
      <c r="AQ260" s="147"/>
      <c r="AR260" s="147"/>
      <c r="AS260" s="147"/>
      <c r="AT260" s="147"/>
      <c r="AU260" s="147"/>
      <c r="AV260" s="147"/>
      <c r="AW260" s="147"/>
      <c r="AX260" s="147"/>
      <c r="AY260" s="147"/>
      <c r="BE260" s="4"/>
      <c r="BF260" s="4"/>
      <c r="BG260" s="4"/>
      <c r="BJ260" s="4"/>
      <c r="BK260" s="4"/>
      <c r="BL260" s="4"/>
      <c r="BM260" s="4"/>
      <c r="BN260" s="4"/>
      <c r="BO260" s="4"/>
      <c r="BP260" s="4"/>
      <c r="BQ260" s="4"/>
      <c r="BR260" s="4"/>
      <c r="BS260" s="4"/>
      <c r="BT260" s="4"/>
      <c r="BU260" s="147"/>
      <c r="BV260" s="4"/>
      <c r="BW260" s="147"/>
      <c r="BX260" s="4"/>
      <c r="BY260" s="147"/>
      <c r="FM260" s="1"/>
      <c r="AEK260" s="21"/>
    </row>
    <row r="261" spans="1:817" ht="26.1" customHeight="1" x14ac:dyDescent="0.25">
      <c r="A261" s="626"/>
      <c r="B261" s="182">
        <v>2</v>
      </c>
      <c r="C261" s="595">
        <f>AK260</f>
        <v>0.73065721833577635</v>
      </c>
      <c r="D261" s="19">
        <v>1</v>
      </c>
      <c r="E261" s="253" t="s">
        <v>442</v>
      </c>
      <c r="F261" s="254" t="s">
        <v>54</v>
      </c>
      <c r="G261" s="19" t="s">
        <v>44</v>
      </c>
      <c r="H261" s="19" t="s">
        <v>78</v>
      </c>
      <c r="I261" s="19">
        <v>43</v>
      </c>
      <c r="J261" s="255">
        <v>500000</v>
      </c>
      <c r="K261" s="19">
        <v>1</v>
      </c>
      <c r="L261" s="19" t="s">
        <v>27</v>
      </c>
      <c r="M261" s="19" t="s">
        <v>28</v>
      </c>
      <c r="N261" s="19">
        <v>169</v>
      </c>
      <c r="O261" s="19">
        <v>1973</v>
      </c>
      <c r="P261" s="290">
        <v>1973</v>
      </c>
      <c r="Q261" s="255">
        <v>170000</v>
      </c>
      <c r="R261" s="258">
        <v>25</v>
      </c>
      <c r="S261" s="259"/>
      <c r="T261" s="228" t="s">
        <v>187</v>
      </c>
      <c r="U261" s="260" t="s">
        <v>443</v>
      </c>
      <c r="V261" s="33"/>
      <c r="W261" s="18"/>
      <c r="X261" s="249" t="str">
        <f t="shared" si="80"/>
        <v>Cu</v>
      </c>
      <c r="AD261" s="19"/>
      <c r="AE261" s="19"/>
      <c r="AH261" s="252">
        <f t="shared" si="86"/>
        <v>0</v>
      </c>
      <c r="AI261" s="252">
        <f t="shared" si="87"/>
        <v>0</v>
      </c>
      <c r="AJ261" s="252">
        <f t="shared" si="88"/>
        <v>0</v>
      </c>
      <c r="AK261" s="252">
        <f t="shared" si="85"/>
        <v>0</v>
      </c>
      <c r="AL261" s="262"/>
      <c r="AM261" s="251">
        <f>IF(B262=1,AK261,0)</f>
        <v>0</v>
      </c>
      <c r="AN261" s="251">
        <f>IF(B262=2,AK261,0)</f>
        <v>0</v>
      </c>
      <c r="AO261" s="251">
        <f t="shared" si="83"/>
        <v>0</v>
      </c>
      <c r="AP261" s="147"/>
      <c r="AQ261" s="147"/>
      <c r="AR261" s="147"/>
      <c r="AS261" s="147"/>
      <c r="AT261" s="147"/>
      <c r="AU261" s="147"/>
      <c r="AV261" s="147"/>
      <c r="AW261" s="147"/>
      <c r="AX261" s="147"/>
      <c r="AY261" s="147"/>
      <c r="BE261" s="4"/>
      <c r="BF261" s="4"/>
      <c r="BG261" s="4"/>
      <c r="BJ261" s="4"/>
      <c r="BK261" s="4"/>
      <c r="BL261" s="4"/>
      <c r="BM261" s="4"/>
      <c r="BN261" s="4"/>
      <c r="BO261" s="4"/>
      <c r="BP261" s="4"/>
      <c r="BQ261" s="4"/>
      <c r="BR261" s="4"/>
      <c r="BS261" s="4"/>
      <c r="BT261" s="4"/>
      <c r="BU261" s="147"/>
      <c r="BV261" s="4"/>
      <c r="BW261" s="147"/>
      <c r="BX261" s="4"/>
      <c r="BY261" s="147"/>
      <c r="BZ261" s="180"/>
      <c r="CA261" s="180"/>
      <c r="CB261" s="180"/>
      <c r="CC261" s="180"/>
      <c r="CD261" s="180"/>
      <c r="CE261" s="180"/>
      <c r="CF261" s="180"/>
      <c r="CG261" s="180"/>
      <c r="CH261" s="180"/>
      <c r="CI261" s="180"/>
      <c r="CJ261" s="180"/>
      <c r="CK261" s="180"/>
      <c r="CL261" s="180"/>
      <c r="CM261" s="180"/>
      <c r="CN261" s="180"/>
      <c r="CO261" s="180"/>
      <c r="CP261" s="180"/>
      <c r="CQ261" s="180"/>
      <c r="CR261" s="180"/>
      <c r="CS261" s="180"/>
      <c r="CT261" s="180"/>
      <c r="CU261" s="180"/>
      <c r="CV261" s="180"/>
      <c r="CW261" s="180"/>
      <c r="CX261" s="180"/>
      <c r="CY261" s="180"/>
      <c r="CZ261" s="180"/>
      <c r="DA261" s="180"/>
      <c r="DB261" s="180"/>
      <c r="DC261" s="180"/>
      <c r="DD261" s="180"/>
      <c r="DE261" s="180"/>
      <c r="DF261" s="180"/>
      <c r="DG261" s="180"/>
      <c r="DH261" s="180"/>
      <c r="DI261" s="180"/>
      <c r="DJ261" s="180"/>
      <c r="DK261" s="180"/>
      <c r="DL261" s="180"/>
      <c r="DM261" s="180"/>
      <c r="DN261" s="180"/>
      <c r="DO261" s="180"/>
      <c r="DP261" s="180"/>
      <c r="DQ261" s="180"/>
      <c r="DR261" s="180"/>
      <c r="DS261" s="180"/>
      <c r="DT261" s="180"/>
      <c r="DU261" s="180"/>
      <c r="DV261" s="180"/>
      <c r="DW261" s="180"/>
      <c r="DX261" s="180"/>
      <c r="DY261" s="180"/>
      <c r="DZ261" s="180"/>
      <c r="EA261" s="180"/>
      <c r="EB261" s="180"/>
      <c r="EC261" s="180"/>
      <c r="ED261" s="180"/>
      <c r="EE261" s="180"/>
      <c r="EF261" s="180"/>
      <c r="EG261" s="180"/>
      <c r="EH261" s="180"/>
      <c r="EI261" s="180"/>
      <c r="EJ261" s="180"/>
      <c r="EK261" s="180"/>
      <c r="EL261" s="180"/>
      <c r="EM261" s="180"/>
      <c r="EN261" s="180"/>
      <c r="EO261" s="180"/>
      <c r="EP261" s="180"/>
      <c r="EQ261" s="180"/>
      <c r="ER261" s="180"/>
      <c r="ES261" s="180"/>
      <c r="ET261" s="180"/>
      <c r="EU261" s="180"/>
      <c r="EV261" s="180"/>
      <c r="EW261" s="180"/>
      <c r="EX261" s="180"/>
      <c r="EY261" s="180"/>
      <c r="EZ261" s="180"/>
      <c r="FA261" s="180"/>
      <c r="FB261" s="180"/>
      <c r="FC261" s="180"/>
      <c r="FD261" s="180"/>
      <c r="FE261" s="180"/>
      <c r="FF261" s="180"/>
      <c r="FG261" s="180"/>
      <c r="FH261" s="180"/>
      <c r="FI261" s="180"/>
      <c r="FJ261" s="180"/>
      <c r="FK261" s="180"/>
      <c r="FL261" s="180"/>
      <c r="FM261" s="180"/>
      <c r="FN261" s="184"/>
      <c r="FO261" s="184"/>
      <c r="FP261" s="184"/>
      <c r="FQ261" s="184"/>
      <c r="FR261" s="184"/>
      <c r="FS261" s="184"/>
      <c r="FT261" s="184"/>
      <c r="FU261" s="184"/>
      <c r="FV261" s="184"/>
      <c r="FW261" s="184"/>
      <c r="FX261" s="184"/>
      <c r="FY261" s="184"/>
      <c r="FZ261" s="184"/>
      <c r="GA261" s="184"/>
      <c r="GB261" s="184"/>
      <c r="GC261" s="184"/>
      <c r="GD261" s="184"/>
      <c r="GE261" s="184"/>
      <c r="GF261" s="184"/>
      <c r="GG261" s="184"/>
      <c r="GH261" s="184"/>
      <c r="GI261" s="184"/>
      <c r="GJ261" s="184"/>
      <c r="GK261" s="184"/>
      <c r="GL261" s="184"/>
      <c r="GM261" s="184"/>
      <c r="GN261" s="184"/>
      <c r="GO261" s="184"/>
      <c r="GP261" s="184"/>
      <c r="GQ261" s="184"/>
      <c r="GR261" s="184"/>
      <c r="GS261" s="184"/>
      <c r="GT261" s="184"/>
      <c r="GU261" s="184"/>
      <c r="GV261" s="184"/>
      <c r="GW261" s="184"/>
      <c r="GX261" s="184"/>
      <c r="GY261" s="184"/>
      <c r="GZ261" s="184"/>
      <c r="HA261" s="184"/>
      <c r="HB261" s="184"/>
      <c r="HC261" s="184"/>
      <c r="HD261" s="184"/>
      <c r="HE261" s="184"/>
      <c r="HF261" s="184"/>
      <c r="HG261" s="184"/>
      <c r="HH261" s="184"/>
      <c r="HI261" s="184"/>
      <c r="HJ261" s="184"/>
      <c r="HK261" s="184"/>
      <c r="HL261" s="184"/>
      <c r="HM261" s="184"/>
      <c r="HN261" s="184"/>
      <c r="HO261" s="184"/>
      <c r="HP261" s="184"/>
      <c r="HQ261" s="184"/>
      <c r="HR261" s="184"/>
      <c r="HS261" s="184"/>
      <c r="HT261" s="184"/>
      <c r="HU261" s="184"/>
      <c r="HV261" s="184"/>
      <c r="HW261" s="184"/>
      <c r="HX261" s="184"/>
      <c r="HY261" s="184"/>
      <c r="HZ261" s="184"/>
      <c r="IA261" s="184"/>
      <c r="IB261" s="184"/>
      <c r="IC261" s="184"/>
      <c r="ID261" s="184"/>
      <c r="IE261" s="184"/>
      <c r="IF261" s="184"/>
      <c r="IG261" s="184"/>
      <c r="IH261" s="184"/>
      <c r="II261" s="184"/>
      <c r="IJ261" s="184"/>
      <c r="IK261" s="184"/>
      <c r="IL261" s="184"/>
      <c r="IM261" s="184"/>
      <c r="IN261" s="184"/>
      <c r="IO261" s="184"/>
      <c r="IP261" s="184"/>
      <c r="IQ261" s="184"/>
      <c r="IR261" s="184"/>
      <c r="IS261" s="184"/>
      <c r="IT261" s="184"/>
      <c r="IU261" s="184"/>
      <c r="IV261" s="184"/>
      <c r="IW261" s="184"/>
      <c r="IX261" s="184"/>
      <c r="IY261" s="184"/>
      <c r="IZ261" s="184"/>
      <c r="JA261" s="184"/>
      <c r="JB261" s="184"/>
      <c r="JC261" s="184"/>
      <c r="JD261" s="184"/>
      <c r="JE261" s="184"/>
      <c r="JF261" s="184"/>
      <c r="JG261" s="184"/>
      <c r="JH261" s="184"/>
      <c r="JI261" s="184"/>
      <c r="JJ261" s="184"/>
      <c r="JK261" s="184"/>
      <c r="JL261" s="184"/>
      <c r="JM261" s="184"/>
      <c r="JN261" s="184"/>
      <c r="JO261" s="184"/>
      <c r="JP261" s="184"/>
      <c r="JQ261" s="184"/>
      <c r="JR261" s="184"/>
      <c r="JS261" s="184"/>
      <c r="JT261" s="184"/>
      <c r="JU261" s="184"/>
      <c r="JV261" s="184"/>
      <c r="JW261" s="184"/>
      <c r="JX261" s="184"/>
      <c r="JY261" s="184"/>
      <c r="JZ261" s="184"/>
      <c r="KA261" s="184"/>
      <c r="KB261" s="184"/>
      <c r="KC261" s="184"/>
      <c r="KD261" s="184"/>
      <c r="KE261" s="184"/>
      <c r="KF261" s="184"/>
      <c r="KG261" s="184"/>
      <c r="KH261" s="184"/>
      <c r="KI261" s="184"/>
      <c r="KJ261" s="184"/>
      <c r="KK261" s="184"/>
      <c r="KL261" s="184"/>
      <c r="KM261" s="184"/>
      <c r="KN261" s="184"/>
      <c r="KO261" s="184"/>
      <c r="KP261" s="184"/>
      <c r="KQ261" s="184"/>
      <c r="KR261" s="184"/>
      <c r="KS261" s="184"/>
      <c r="KT261" s="184"/>
      <c r="KU261" s="184"/>
      <c r="KV261" s="184"/>
      <c r="KW261" s="184"/>
      <c r="KX261" s="184"/>
      <c r="KY261" s="184"/>
      <c r="KZ261" s="184"/>
      <c r="LA261" s="184"/>
      <c r="LB261" s="184"/>
      <c r="LC261" s="184"/>
      <c r="LD261" s="184"/>
      <c r="LE261" s="184"/>
      <c r="LF261" s="184"/>
      <c r="LG261" s="184"/>
      <c r="LH261" s="184"/>
      <c r="LI261" s="184"/>
      <c r="LJ261" s="184"/>
      <c r="LK261" s="184"/>
      <c r="LL261" s="184"/>
      <c r="LM261" s="184"/>
      <c r="LN261" s="184"/>
      <c r="LO261" s="184"/>
      <c r="LP261" s="184"/>
      <c r="LQ261" s="184"/>
      <c r="LR261" s="184"/>
      <c r="LS261" s="184"/>
      <c r="LT261" s="184"/>
      <c r="LU261" s="184"/>
      <c r="LV261" s="184"/>
      <c r="LW261" s="184"/>
      <c r="LX261" s="184"/>
      <c r="LY261" s="184"/>
      <c r="LZ261" s="184"/>
      <c r="MA261" s="184"/>
      <c r="MB261" s="184"/>
      <c r="MC261" s="184"/>
      <c r="MD261" s="184"/>
      <c r="ME261" s="184"/>
      <c r="MF261" s="184"/>
      <c r="MG261" s="184"/>
      <c r="MH261" s="184"/>
      <c r="MI261" s="184"/>
      <c r="MJ261" s="184"/>
      <c r="MK261" s="184"/>
      <c r="ML261" s="184"/>
      <c r="MM261" s="184"/>
      <c r="MN261" s="184"/>
      <c r="MO261" s="184"/>
      <c r="MP261" s="184"/>
      <c r="MQ261" s="184"/>
      <c r="MR261" s="184"/>
      <c r="MS261" s="184"/>
      <c r="MT261" s="184"/>
      <c r="MU261" s="184"/>
      <c r="MV261" s="184"/>
      <c r="MW261" s="184"/>
      <c r="MX261" s="184"/>
      <c r="MY261" s="184"/>
      <c r="MZ261" s="184"/>
      <c r="NA261" s="184"/>
      <c r="NB261" s="184"/>
      <c r="NC261" s="184"/>
      <c r="ND261" s="184"/>
      <c r="NE261" s="184"/>
      <c r="NF261" s="184"/>
      <c r="NG261" s="184"/>
      <c r="NH261" s="184"/>
      <c r="NI261" s="184"/>
      <c r="NJ261" s="184"/>
      <c r="NK261" s="184"/>
      <c r="NL261" s="184"/>
      <c r="NM261" s="184"/>
      <c r="NN261" s="184"/>
      <c r="NO261" s="184"/>
      <c r="NP261" s="184"/>
      <c r="NQ261" s="184"/>
      <c r="NR261" s="184"/>
      <c r="NS261" s="184"/>
      <c r="NT261" s="184"/>
      <c r="NU261" s="184"/>
      <c r="NV261" s="184"/>
      <c r="NW261" s="184"/>
      <c r="NX261" s="184"/>
      <c r="NY261" s="184"/>
      <c r="NZ261" s="184"/>
      <c r="OA261" s="184"/>
      <c r="OB261" s="184"/>
      <c r="OC261" s="184"/>
      <c r="OD261" s="184"/>
      <c r="OE261" s="184"/>
      <c r="OF261" s="184"/>
      <c r="OG261" s="184"/>
      <c r="OH261" s="184"/>
      <c r="OI261" s="184"/>
      <c r="OJ261" s="184"/>
      <c r="OK261" s="184"/>
      <c r="OL261" s="184"/>
      <c r="OM261" s="184"/>
      <c r="ON261" s="184"/>
      <c r="OO261" s="184"/>
      <c r="OP261" s="184"/>
      <c r="OQ261" s="184"/>
      <c r="OR261" s="184"/>
      <c r="OS261" s="184"/>
      <c r="OT261" s="184"/>
      <c r="OU261" s="184"/>
      <c r="OV261" s="184"/>
      <c r="OW261" s="184"/>
      <c r="OX261" s="184"/>
      <c r="OY261" s="184"/>
      <c r="OZ261" s="184"/>
      <c r="PA261" s="184"/>
      <c r="PB261" s="184"/>
      <c r="PC261" s="184"/>
      <c r="PD261" s="184"/>
      <c r="PE261" s="184"/>
      <c r="PF261" s="184"/>
      <c r="PG261" s="184"/>
      <c r="PH261" s="184"/>
      <c r="PI261" s="184"/>
      <c r="PJ261" s="184"/>
      <c r="PK261" s="184"/>
      <c r="PL261" s="184"/>
      <c r="PM261" s="184"/>
      <c r="PN261" s="184"/>
      <c r="PO261" s="184"/>
      <c r="PP261" s="184"/>
      <c r="PQ261" s="184"/>
      <c r="PR261" s="184"/>
      <c r="PS261" s="184"/>
      <c r="PT261" s="184"/>
      <c r="PU261" s="184"/>
      <c r="PV261" s="184"/>
      <c r="PW261" s="184"/>
      <c r="PX261" s="184"/>
      <c r="PY261" s="184"/>
      <c r="PZ261" s="184"/>
      <c r="QA261" s="184"/>
      <c r="QB261" s="184"/>
      <c r="QC261" s="184"/>
      <c r="QD261" s="184"/>
      <c r="QE261" s="184"/>
      <c r="QF261" s="184"/>
      <c r="QG261" s="184"/>
      <c r="QH261" s="184"/>
      <c r="QI261" s="184"/>
      <c r="QJ261" s="184"/>
      <c r="QK261" s="184"/>
      <c r="QL261" s="184"/>
      <c r="QM261" s="184"/>
      <c r="QN261" s="184"/>
      <c r="QO261" s="184"/>
      <c r="QP261" s="184"/>
      <c r="QQ261" s="184"/>
      <c r="QR261" s="184"/>
      <c r="QS261" s="184"/>
      <c r="QT261" s="184"/>
      <c r="QU261" s="184"/>
      <c r="QV261" s="184"/>
      <c r="QW261" s="184"/>
      <c r="QX261" s="184"/>
      <c r="QY261" s="184"/>
      <c r="QZ261" s="184"/>
      <c r="RA261" s="184"/>
      <c r="RB261" s="184"/>
      <c r="RC261" s="184"/>
      <c r="RD261" s="184"/>
      <c r="RE261" s="184"/>
      <c r="RF261" s="184"/>
      <c r="RG261" s="184"/>
      <c r="RH261" s="184"/>
      <c r="RI261" s="184"/>
      <c r="RJ261" s="184"/>
      <c r="RK261" s="184"/>
      <c r="RL261" s="184"/>
      <c r="RM261" s="184"/>
      <c r="RN261" s="184"/>
      <c r="RO261" s="184"/>
      <c r="RP261" s="184"/>
      <c r="RQ261" s="184"/>
      <c r="RR261" s="184"/>
      <c r="RS261" s="184"/>
      <c r="RT261" s="184"/>
      <c r="RU261" s="184"/>
      <c r="RV261" s="184"/>
      <c r="RW261" s="184"/>
      <c r="RX261" s="184"/>
      <c r="RY261" s="184"/>
      <c r="RZ261" s="184"/>
      <c r="SA261" s="184"/>
      <c r="SB261" s="184"/>
      <c r="SC261" s="184"/>
      <c r="SD261" s="184"/>
      <c r="SE261" s="184"/>
      <c r="SF261" s="184"/>
      <c r="SG261" s="184"/>
      <c r="SH261" s="184"/>
      <c r="SI261" s="184"/>
      <c r="SJ261" s="184"/>
      <c r="SK261" s="184"/>
      <c r="SL261" s="184"/>
      <c r="SM261" s="184"/>
      <c r="SN261" s="184"/>
      <c r="SO261" s="184"/>
      <c r="SP261" s="184"/>
      <c r="SQ261" s="184"/>
      <c r="SR261" s="184"/>
      <c r="SS261" s="184"/>
      <c r="ST261" s="184"/>
      <c r="SU261" s="184"/>
      <c r="SV261" s="184"/>
      <c r="SW261" s="184"/>
      <c r="SX261" s="184"/>
      <c r="SY261" s="184"/>
      <c r="SZ261" s="184"/>
      <c r="TA261" s="184"/>
      <c r="TB261" s="184"/>
      <c r="TC261" s="184"/>
      <c r="TD261" s="184"/>
      <c r="TE261" s="184"/>
      <c r="TF261" s="184"/>
      <c r="TG261" s="184"/>
      <c r="TH261" s="184"/>
      <c r="TI261" s="184"/>
      <c r="TJ261" s="184"/>
      <c r="TK261" s="184"/>
      <c r="TL261" s="184"/>
      <c r="TM261" s="184"/>
      <c r="TN261" s="184"/>
      <c r="TO261" s="184"/>
      <c r="TP261" s="184"/>
      <c r="TQ261" s="184"/>
      <c r="TR261" s="184"/>
      <c r="TS261" s="184"/>
      <c r="TT261" s="184"/>
      <c r="TU261" s="184"/>
      <c r="TV261" s="184"/>
      <c r="TW261" s="184"/>
      <c r="TX261" s="184"/>
      <c r="TY261" s="184"/>
      <c r="TZ261" s="184"/>
      <c r="UA261" s="184"/>
      <c r="UB261" s="184"/>
      <c r="UC261" s="184"/>
      <c r="UD261" s="184"/>
      <c r="UE261" s="184"/>
      <c r="UF261" s="184"/>
      <c r="UG261" s="184"/>
      <c r="UH261" s="184"/>
      <c r="UI261" s="184"/>
      <c r="UJ261" s="184"/>
      <c r="UK261" s="184"/>
      <c r="UL261" s="184"/>
      <c r="UM261" s="184"/>
      <c r="UN261" s="184"/>
      <c r="UO261" s="184"/>
      <c r="UP261" s="184"/>
      <c r="UQ261" s="184"/>
      <c r="UR261" s="184"/>
      <c r="US261" s="184"/>
      <c r="UT261" s="184"/>
      <c r="UU261" s="184"/>
      <c r="UV261" s="184"/>
      <c r="UW261" s="184"/>
      <c r="UX261" s="184"/>
      <c r="UY261" s="184"/>
      <c r="UZ261" s="184"/>
      <c r="VA261" s="184"/>
      <c r="VB261" s="184"/>
      <c r="VC261" s="184"/>
      <c r="VD261" s="184"/>
      <c r="VE261" s="184"/>
      <c r="VF261" s="184"/>
      <c r="VG261" s="184"/>
      <c r="VH261" s="184"/>
      <c r="VI261" s="184"/>
      <c r="VJ261" s="184"/>
      <c r="VK261" s="184"/>
      <c r="VL261" s="184"/>
      <c r="VM261" s="184"/>
      <c r="VN261" s="184"/>
      <c r="VO261" s="184"/>
      <c r="VP261" s="184"/>
      <c r="VQ261" s="184"/>
      <c r="VR261" s="184"/>
      <c r="VS261" s="184"/>
      <c r="VT261" s="184"/>
      <c r="VU261" s="184"/>
      <c r="VV261" s="184"/>
      <c r="VW261" s="184"/>
      <c r="VX261" s="184"/>
      <c r="VY261" s="184"/>
      <c r="VZ261" s="184"/>
      <c r="WA261" s="184"/>
      <c r="WB261" s="184"/>
      <c r="WC261" s="184"/>
      <c r="WD261" s="184"/>
      <c r="WE261" s="184"/>
      <c r="WF261" s="184"/>
      <c r="WG261" s="184"/>
      <c r="WH261" s="184"/>
      <c r="WI261" s="184"/>
      <c r="WJ261" s="184"/>
      <c r="WK261" s="184"/>
      <c r="WL261" s="184"/>
      <c r="WM261" s="184"/>
      <c r="WN261" s="184"/>
      <c r="WO261" s="184"/>
      <c r="WP261" s="184"/>
      <c r="WQ261" s="184"/>
      <c r="WR261" s="184"/>
      <c r="WS261" s="184"/>
      <c r="WT261" s="184"/>
      <c r="WU261" s="184"/>
      <c r="WV261" s="184"/>
      <c r="WW261" s="184"/>
      <c r="WX261" s="184"/>
      <c r="WY261" s="184"/>
      <c r="WZ261" s="184"/>
      <c r="XA261" s="184"/>
      <c r="XB261" s="184"/>
      <c r="XC261" s="184"/>
      <c r="XD261" s="184"/>
      <c r="XE261" s="184"/>
      <c r="XF261" s="184"/>
      <c r="XG261" s="184"/>
      <c r="XH261" s="184"/>
      <c r="XI261" s="184"/>
      <c r="XJ261" s="184"/>
      <c r="XK261" s="184"/>
      <c r="XL261" s="184"/>
      <c r="XM261" s="184"/>
      <c r="XN261" s="184"/>
      <c r="XO261" s="184"/>
      <c r="XP261" s="184"/>
      <c r="XQ261" s="184"/>
      <c r="XR261" s="184"/>
      <c r="XS261" s="184"/>
      <c r="XT261" s="184"/>
      <c r="XU261" s="184"/>
      <c r="XV261" s="184"/>
      <c r="XW261" s="184"/>
      <c r="XX261" s="184"/>
      <c r="XY261" s="184"/>
      <c r="XZ261" s="184"/>
      <c r="YA261" s="184"/>
      <c r="YB261" s="184"/>
      <c r="YC261" s="184"/>
      <c r="YD261" s="184"/>
      <c r="YE261" s="184"/>
      <c r="YF261" s="184"/>
      <c r="YG261" s="184"/>
      <c r="YH261" s="184"/>
      <c r="YI261" s="184"/>
      <c r="YJ261" s="184"/>
      <c r="YK261" s="184"/>
      <c r="YL261" s="184"/>
      <c r="YM261" s="184"/>
      <c r="YN261" s="184"/>
      <c r="YO261" s="184"/>
      <c r="YP261" s="184"/>
      <c r="YQ261" s="184"/>
      <c r="YR261" s="184"/>
      <c r="YS261" s="184"/>
      <c r="YT261" s="184"/>
      <c r="YU261" s="184"/>
      <c r="YV261" s="184"/>
      <c r="YW261" s="184"/>
      <c r="YX261" s="184"/>
      <c r="YY261" s="184"/>
      <c r="YZ261" s="184"/>
      <c r="ZA261" s="184"/>
      <c r="ZB261" s="184"/>
      <c r="ZC261" s="184"/>
      <c r="ZD261" s="184"/>
      <c r="ZE261" s="184"/>
      <c r="ZF261" s="184"/>
      <c r="ZG261" s="184"/>
      <c r="ZH261" s="184"/>
      <c r="ZI261" s="184"/>
      <c r="ZJ261" s="184"/>
      <c r="ZK261" s="184"/>
      <c r="ZL261" s="184"/>
      <c r="ZM261" s="184"/>
      <c r="ZN261" s="184"/>
      <c r="ZO261" s="184"/>
      <c r="ZP261" s="184"/>
      <c r="ZQ261" s="184"/>
      <c r="ZR261" s="184"/>
      <c r="ZS261" s="184"/>
      <c r="ZT261" s="184"/>
      <c r="ZU261" s="184"/>
      <c r="ZV261" s="184"/>
      <c r="ZW261" s="184"/>
      <c r="ZX261" s="184"/>
      <c r="ZY261" s="184"/>
      <c r="ZZ261" s="184"/>
      <c r="AAA261" s="184"/>
      <c r="AAB261" s="184"/>
      <c r="AAC261" s="184"/>
      <c r="AAD261" s="184"/>
      <c r="AAE261" s="184"/>
      <c r="AAF261" s="184"/>
      <c r="AAG261" s="184"/>
      <c r="AAH261" s="184"/>
      <c r="AAI261" s="184"/>
      <c r="AAJ261" s="184"/>
      <c r="AAK261" s="184"/>
      <c r="AAL261" s="184"/>
      <c r="AAM261" s="184"/>
      <c r="AAN261" s="184"/>
      <c r="AAO261" s="184"/>
      <c r="AAP261" s="184"/>
      <c r="AAQ261" s="184"/>
      <c r="AAR261" s="184"/>
      <c r="AAS261" s="184"/>
      <c r="AAT261" s="184"/>
      <c r="AAU261" s="184"/>
      <c r="AAV261" s="184"/>
      <c r="AAW261" s="184"/>
      <c r="AAX261" s="184"/>
      <c r="AAY261" s="184"/>
      <c r="AAZ261" s="184"/>
      <c r="ABA261" s="184"/>
      <c r="ABB261" s="184"/>
      <c r="ABC261" s="184"/>
      <c r="ABD261" s="184"/>
      <c r="ABE261" s="184"/>
      <c r="ABF261" s="184"/>
      <c r="ABG261" s="184"/>
      <c r="ABH261" s="184"/>
      <c r="ABI261" s="184"/>
      <c r="ABJ261" s="184"/>
      <c r="ABK261" s="184"/>
      <c r="ABL261" s="184"/>
      <c r="ABM261" s="184"/>
      <c r="ABN261" s="184"/>
      <c r="ABO261" s="184"/>
      <c r="ABP261" s="184"/>
      <c r="ABQ261" s="184"/>
      <c r="ABR261" s="184"/>
      <c r="ABS261" s="184"/>
      <c r="ABT261" s="184"/>
      <c r="ABU261" s="184"/>
      <c r="ABV261" s="184"/>
      <c r="ABW261" s="184"/>
      <c r="ABX261" s="184"/>
      <c r="ABY261" s="184"/>
      <c r="ABZ261" s="184"/>
      <c r="ACA261" s="184"/>
      <c r="ACB261" s="184"/>
      <c r="ACC261" s="184"/>
      <c r="ACD261" s="184"/>
      <c r="ACE261" s="184"/>
      <c r="ACF261" s="184"/>
      <c r="ACG261" s="184"/>
      <c r="ACH261" s="184"/>
      <c r="ACI261" s="184"/>
      <c r="ACJ261" s="184"/>
      <c r="ACK261" s="184"/>
      <c r="ACL261" s="184"/>
      <c r="ACM261" s="184"/>
      <c r="ACN261" s="184"/>
      <c r="ACO261" s="184"/>
      <c r="ACP261" s="184"/>
      <c r="ACQ261" s="184"/>
      <c r="ACR261" s="184"/>
      <c r="ACS261" s="184"/>
      <c r="ACT261" s="184"/>
      <c r="ACU261" s="184"/>
      <c r="ACV261" s="184"/>
      <c r="ACW261" s="184"/>
      <c r="ACX261" s="184"/>
      <c r="ACY261" s="184"/>
      <c r="ACZ261" s="184"/>
      <c r="ADA261" s="184"/>
      <c r="ADB261" s="184"/>
      <c r="ADC261" s="184"/>
      <c r="ADD261" s="184"/>
      <c r="ADE261" s="184"/>
      <c r="ADF261" s="184"/>
      <c r="ADG261" s="184"/>
      <c r="ADH261" s="184"/>
      <c r="ADI261" s="184"/>
      <c r="ADJ261" s="184"/>
      <c r="ADK261" s="184"/>
      <c r="ADL261" s="184"/>
      <c r="ADM261" s="184"/>
      <c r="ADN261" s="184"/>
      <c r="ADO261" s="184"/>
      <c r="ADP261" s="184"/>
      <c r="ADQ261" s="184"/>
      <c r="ADR261" s="184"/>
      <c r="ADS261" s="184"/>
      <c r="ADT261" s="184"/>
      <c r="ADU261" s="184"/>
      <c r="ADV261" s="184"/>
      <c r="ADW261" s="184"/>
      <c r="ADX261" s="184"/>
      <c r="ADY261" s="184"/>
      <c r="ADZ261" s="184"/>
      <c r="AEA261" s="184"/>
      <c r="AEB261" s="184"/>
      <c r="AEC261" s="184"/>
      <c r="AED261" s="184"/>
      <c r="AEE261" s="184"/>
      <c r="AEF261" s="184"/>
      <c r="AEG261" s="184"/>
      <c r="AEH261" s="184"/>
      <c r="AEI261" s="184"/>
      <c r="AEJ261" s="184"/>
      <c r="AEK261" s="184"/>
    </row>
    <row r="262" spans="1:817" ht="26.1" customHeight="1" x14ac:dyDescent="0.25">
      <c r="A262" s="627"/>
      <c r="B262" s="182"/>
      <c r="C262" s="595"/>
      <c r="D262" s="19">
        <v>1</v>
      </c>
      <c r="E262" s="253" t="s">
        <v>444</v>
      </c>
      <c r="F262" s="254" t="s">
        <v>54</v>
      </c>
      <c r="G262" s="19" t="s">
        <v>44</v>
      </c>
      <c r="H262" s="19" t="s">
        <v>154</v>
      </c>
      <c r="I262" s="19">
        <v>21</v>
      </c>
      <c r="J262" s="255"/>
      <c r="K262" s="19">
        <v>1</v>
      </c>
      <c r="L262" s="19" t="s">
        <v>27</v>
      </c>
      <c r="M262" s="19" t="s">
        <v>73</v>
      </c>
      <c r="N262" s="19">
        <v>41</v>
      </c>
      <c r="O262" s="19">
        <v>1973</v>
      </c>
      <c r="P262" s="290">
        <v>1973</v>
      </c>
      <c r="Q262" s="255"/>
      <c r="R262" s="258"/>
      <c r="S262" s="259"/>
      <c r="T262" s="228" t="s">
        <v>233</v>
      </c>
      <c r="U262" s="260"/>
      <c r="V262" s="33"/>
      <c r="W262" s="18" t="s">
        <v>56</v>
      </c>
      <c r="X262" s="249" t="str">
        <f t="shared" si="80"/>
        <v>Cu</v>
      </c>
      <c r="Y262" s="19">
        <v>3200</v>
      </c>
      <c r="Z262" s="19">
        <v>0.49</v>
      </c>
      <c r="AB262" s="19">
        <v>0.66999999999999993</v>
      </c>
      <c r="AC262" s="19">
        <v>1911</v>
      </c>
      <c r="AD262" s="19">
        <v>30</v>
      </c>
      <c r="AE262" s="19" t="s">
        <v>57</v>
      </c>
      <c r="AH262" s="252">
        <f t="shared" si="86"/>
        <v>0</v>
      </c>
      <c r="AI262" s="252">
        <f t="shared" si="87"/>
        <v>0</v>
      </c>
      <c r="AJ262" s="252">
        <f t="shared" si="88"/>
        <v>0</v>
      </c>
      <c r="AK262" s="252">
        <f t="shared" si="85"/>
        <v>0</v>
      </c>
      <c r="AL262" s="262"/>
      <c r="AM262" s="251">
        <f>IF(B263=1,AK262,0)</f>
        <v>0</v>
      </c>
      <c r="AN262" s="251">
        <f>IF(B263=2,AK262,0)</f>
        <v>0</v>
      </c>
      <c r="AO262" s="251">
        <f t="shared" si="83"/>
        <v>0</v>
      </c>
      <c r="AP262" s="147"/>
      <c r="AQ262" s="147"/>
      <c r="AR262" s="147"/>
      <c r="AS262" s="147"/>
      <c r="AT262" s="147"/>
      <c r="AU262" s="147"/>
      <c r="AV262" s="147"/>
      <c r="AW262" s="147"/>
      <c r="AX262" s="147"/>
      <c r="AY262" s="147"/>
      <c r="BE262" s="4"/>
      <c r="BF262" s="4"/>
      <c r="BG262" s="4"/>
      <c r="BJ262" s="4"/>
      <c r="BK262" s="4"/>
      <c r="BL262" s="4"/>
      <c r="BM262" s="4"/>
      <c r="BN262" s="4"/>
      <c r="BO262" s="4"/>
      <c r="BP262" s="4"/>
      <c r="BQ262" s="4"/>
      <c r="BR262" s="4"/>
      <c r="BS262" s="4"/>
      <c r="BT262" s="4"/>
      <c r="BU262" s="147"/>
      <c r="BV262" s="4"/>
      <c r="BW262" s="147"/>
      <c r="BX262" s="4"/>
      <c r="BY262" s="147"/>
      <c r="FM262" s="1"/>
      <c r="AEK262" s="21"/>
    </row>
    <row r="263" spans="1:817" ht="26.1" customHeight="1" x14ac:dyDescent="0.25">
      <c r="A263" s="627"/>
      <c r="B263" s="182"/>
      <c r="C263" s="595"/>
      <c r="D263" s="19">
        <v>1</v>
      </c>
      <c r="E263" s="253" t="s">
        <v>445</v>
      </c>
      <c r="F263" s="254" t="s">
        <v>54</v>
      </c>
      <c r="G263" s="19" t="s">
        <v>44</v>
      </c>
      <c r="H263" s="19" t="s">
        <v>154</v>
      </c>
      <c r="I263" s="19">
        <v>52</v>
      </c>
      <c r="J263" s="255"/>
      <c r="K263" s="19">
        <v>1</v>
      </c>
      <c r="L263" s="19" t="s">
        <v>27</v>
      </c>
      <c r="M263" s="19" t="s">
        <v>28</v>
      </c>
      <c r="N263" s="19">
        <v>100</v>
      </c>
      <c r="O263" s="19">
        <v>1972</v>
      </c>
      <c r="P263" s="275">
        <v>26635</v>
      </c>
      <c r="Q263" s="255"/>
      <c r="R263" s="258"/>
      <c r="S263" s="259"/>
      <c r="T263" s="228" t="s">
        <v>233</v>
      </c>
      <c r="U263" s="260"/>
      <c r="V263" s="33"/>
      <c r="W263" s="18"/>
      <c r="X263" s="249"/>
      <c r="AD263" s="19"/>
      <c r="AE263" s="19"/>
      <c r="AH263" s="252"/>
      <c r="AI263" s="252"/>
      <c r="AJ263" s="252"/>
      <c r="AK263" s="252"/>
      <c r="AL263" s="262"/>
      <c r="AM263" s="251"/>
      <c r="AN263" s="251"/>
      <c r="AO263" s="251"/>
      <c r="AP263" s="147"/>
      <c r="AQ263" s="147"/>
      <c r="AR263" s="147"/>
      <c r="AS263" s="147"/>
      <c r="AT263" s="147"/>
      <c r="AU263" s="147"/>
      <c r="AV263" s="147"/>
      <c r="AW263" s="147"/>
      <c r="AX263" s="147"/>
      <c r="AY263" s="147"/>
      <c r="BE263" s="4"/>
      <c r="BF263" s="4"/>
      <c r="BG263" s="4"/>
      <c r="BJ263" s="4"/>
      <c r="BK263" s="4"/>
      <c r="BL263" s="4"/>
      <c r="BM263" s="4"/>
      <c r="BN263" s="4"/>
      <c r="BO263" s="4"/>
      <c r="BP263" s="4"/>
      <c r="BQ263" s="4"/>
      <c r="BR263" s="4"/>
      <c r="BS263" s="4"/>
      <c r="BT263" s="4"/>
      <c r="BU263" s="147"/>
      <c r="BV263" s="4"/>
      <c r="BW263" s="147"/>
      <c r="BX263" s="4"/>
      <c r="BY263" s="147"/>
      <c r="FM263" s="1"/>
      <c r="AEK263" s="21"/>
    </row>
    <row r="264" spans="1:817" ht="26.1" customHeight="1" x14ac:dyDescent="0.25">
      <c r="A264" s="626"/>
      <c r="B264" s="182">
        <v>2</v>
      </c>
      <c r="C264" s="595"/>
      <c r="D264" s="19">
        <v>1</v>
      </c>
      <c r="E264" s="253" t="s">
        <v>1035</v>
      </c>
      <c r="F264" s="574" t="s">
        <v>1034</v>
      </c>
      <c r="G264" s="19" t="s">
        <v>44</v>
      </c>
      <c r="H264" s="19" t="s">
        <v>45</v>
      </c>
      <c r="I264" s="19">
        <v>25</v>
      </c>
      <c r="J264" s="255">
        <v>1008000</v>
      </c>
      <c r="K264" s="19">
        <v>1</v>
      </c>
      <c r="L264" s="19" t="s">
        <v>27</v>
      </c>
      <c r="M264" s="470"/>
      <c r="N264" s="90"/>
      <c r="O264" s="19">
        <v>1972</v>
      </c>
      <c r="P264" s="275">
        <v>26592</v>
      </c>
      <c r="Q264" s="255">
        <v>70000</v>
      </c>
      <c r="R264" s="258"/>
      <c r="S264" s="259">
        <v>1</v>
      </c>
      <c r="T264" s="228" t="s">
        <v>1036</v>
      </c>
      <c r="U264" s="260" t="s">
        <v>963</v>
      </c>
      <c r="V264" s="33"/>
      <c r="W264" s="378" t="s">
        <v>128</v>
      </c>
      <c r="X264" s="249" t="str">
        <f>F265</f>
        <v>Coal</v>
      </c>
      <c r="Y264" s="293"/>
      <c r="Z264" s="293"/>
      <c r="AA264" s="293"/>
      <c r="AB264" s="293"/>
      <c r="AC264" s="293"/>
      <c r="AD264" s="293"/>
      <c r="AE264" s="293"/>
      <c r="AF264" s="17"/>
      <c r="AG264" s="180"/>
      <c r="AH264" s="252">
        <f>Q265/1896653</f>
        <v>0.2636222862062802</v>
      </c>
      <c r="AI264" s="252">
        <f>(R265/39)</f>
        <v>1.6512820512820514</v>
      </c>
      <c r="AJ264" s="252">
        <f>S265/14</f>
        <v>8.9285714285714288</v>
      </c>
      <c r="AK264" s="252">
        <f t="shared" si="85"/>
        <v>10.843475766059761</v>
      </c>
      <c r="AL264" s="262"/>
      <c r="AM264" s="251">
        <f>IF(B265=1,AK264,0)</f>
        <v>10.843475766059761</v>
      </c>
      <c r="AN264" s="251">
        <f>IF(B265=2,AK264,0)</f>
        <v>0</v>
      </c>
      <c r="AO264" s="251">
        <f>IF(B265=3,AK264,0)</f>
        <v>0</v>
      </c>
      <c r="AP264" s="147"/>
      <c r="AQ264" s="147"/>
      <c r="AR264" s="147"/>
      <c r="AS264" s="147"/>
      <c r="AT264" s="147"/>
      <c r="AU264" s="147"/>
      <c r="AV264" s="147"/>
      <c r="AW264" s="147"/>
      <c r="AX264" s="147"/>
      <c r="AY264" s="147"/>
      <c r="BE264" s="4"/>
      <c r="BF264" s="4"/>
      <c r="BG264" s="4"/>
      <c r="BJ264" s="4"/>
      <c r="BK264" s="4"/>
      <c r="BL264" s="4"/>
      <c r="BM264" s="4"/>
      <c r="BN264" s="4"/>
      <c r="BO264" s="4"/>
      <c r="BP264" s="4"/>
      <c r="BQ264" s="4"/>
      <c r="BR264" s="4"/>
      <c r="BS264" s="4"/>
      <c r="BT264" s="4"/>
      <c r="BU264" s="147"/>
      <c r="BV264" s="4"/>
      <c r="BW264" s="147"/>
      <c r="BX264" s="4"/>
      <c r="BY264" s="147"/>
      <c r="FM264" s="1"/>
      <c r="AEK264" s="21"/>
    </row>
    <row r="265" spans="1:817" ht="26.1" customHeight="1" x14ac:dyDescent="0.25">
      <c r="A265" s="629"/>
      <c r="B265" s="182">
        <v>1</v>
      </c>
      <c r="C265" s="595">
        <f>AK264</f>
        <v>10.843475766059761</v>
      </c>
      <c r="D265" s="19">
        <v>1</v>
      </c>
      <c r="E265" s="253" t="s">
        <v>446</v>
      </c>
      <c r="F265" s="254" t="s">
        <v>64</v>
      </c>
      <c r="G265" s="19"/>
      <c r="H265" s="19"/>
      <c r="I265" s="19"/>
      <c r="J265" s="255"/>
      <c r="K265" s="19">
        <v>1</v>
      </c>
      <c r="L265" s="19" t="s">
        <v>27</v>
      </c>
      <c r="M265" s="437" t="s">
        <v>38</v>
      </c>
      <c r="N265" s="19" t="s">
        <v>177</v>
      </c>
      <c r="O265" s="19">
        <v>1972</v>
      </c>
      <c r="P265" s="275">
        <v>26355</v>
      </c>
      <c r="Q265" s="255">
        <v>500000</v>
      </c>
      <c r="R265" s="258">
        <v>64.400000000000006</v>
      </c>
      <c r="S265" s="259">
        <v>125</v>
      </c>
      <c r="T265" s="228" t="s">
        <v>962</v>
      </c>
      <c r="U265" s="260" t="s">
        <v>447</v>
      </c>
      <c r="V265" s="33"/>
      <c r="W265" s="18" t="s">
        <v>123</v>
      </c>
      <c r="X265" s="249" t="str">
        <f>F266</f>
        <v>Ag Pb</v>
      </c>
      <c r="AD265" s="19"/>
      <c r="AE265" s="19"/>
      <c r="AH265" s="252">
        <f>Q266/1896653</f>
        <v>0</v>
      </c>
      <c r="AI265" s="252">
        <f>(R266/39)</f>
        <v>0</v>
      </c>
      <c r="AJ265" s="252">
        <f>S266/14</f>
        <v>0</v>
      </c>
      <c r="AK265" s="252">
        <f t="shared" si="85"/>
        <v>0</v>
      </c>
      <c r="AL265" s="262"/>
      <c r="AM265" s="251">
        <f>IF(B266=1,AK265,0)</f>
        <v>0</v>
      </c>
      <c r="AN265" s="251">
        <f>IF(B266=2,AK265,0)</f>
        <v>0</v>
      </c>
      <c r="AO265" s="251">
        <f>IF(B266=3,AK265,0)</f>
        <v>0</v>
      </c>
      <c r="AP265" s="147"/>
      <c r="AQ265" s="147"/>
      <c r="AR265" s="147"/>
      <c r="AS265" s="147"/>
      <c r="AT265" s="147"/>
      <c r="AU265" s="147"/>
      <c r="AV265" s="147"/>
      <c r="AW265" s="147"/>
      <c r="AX265" s="147"/>
      <c r="AY265" s="147"/>
      <c r="BE265" s="4"/>
      <c r="BF265" s="4"/>
      <c r="BG265" s="4"/>
      <c r="BJ265" s="4"/>
      <c r="BK265" s="4"/>
      <c r="BL265" s="4"/>
      <c r="BM265" s="4"/>
      <c r="BN265" s="4"/>
      <c r="BO265" s="4"/>
      <c r="BP265" s="4"/>
      <c r="BQ265" s="4"/>
      <c r="BR265" s="4"/>
      <c r="BS265" s="4"/>
      <c r="BT265" s="4"/>
      <c r="BU265" s="147"/>
      <c r="BV265" s="4"/>
      <c r="BW265" s="147"/>
      <c r="BX265" s="4"/>
      <c r="BY265" s="147"/>
      <c r="FM265" s="1"/>
      <c r="AEK265" s="21"/>
    </row>
    <row r="266" spans="1:817" ht="26.1" customHeight="1" x14ac:dyDescent="0.25">
      <c r="A266" s="627" t="s">
        <v>26</v>
      </c>
      <c r="B266" s="182"/>
      <c r="C266" s="595"/>
      <c r="D266" s="19">
        <v>1</v>
      </c>
      <c r="E266" s="253" t="s">
        <v>448</v>
      </c>
      <c r="F266" s="254" t="s">
        <v>299</v>
      </c>
      <c r="G266" s="19" t="s">
        <v>44</v>
      </c>
      <c r="H266" s="19" t="s">
        <v>78</v>
      </c>
      <c r="I266" s="19">
        <v>14</v>
      </c>
      <c r="J266" s="255"/>
      <c r="K266" s="19">
        <v>2</v>
      </c>
      <c r="L266" s="19" t="s">
        <v>27</v>
      </c>
      <c r="M266" s="19" t="s">
        <v>94</v>
      </c>
      <c r="N266" s="19">
        <v>48</v>
      </c>
      <c r="O266" s="19">
        <v>1972</v>
      </c>
      <c r="P266" s="290">
        <v>1972</v>
      </c>
      <c r="Q266" s="255"/>
      <c r="R266" s="258"/>
      <c r="S266" s="259"/>
      <c r="T266" s="228" t="s">
        <v>233</v>
      </c>
      <c r="U266" s="260"/>
      <c r="V266" s="33"/>
      <c r="W266" s="18"/>
      <c r="X266" s="249"/>
      <c r="AD266" s="19"/>
      <c r="AE266" s="19"/>
      <c r="AH266" s="252"/>
      <c r="AI266" s="252"/>
      <c r="AJ266" s="252"/>
      <c r="AK266" s="252"/>
      <c r="AL266" s="262"/>
      <c r="AM266" s="251"/>
      <c r="AN266" s="251"/>
      <c r="AO266" s="251"/>
      <c r="AP266" s="147"/>
      <c r="AQ266" s="147"/>
      <c r="AR266" s="147"/>
      <c r="AS266" s="147"/>
      <c r="AT266" s="147"/>
      <c r="AU266" s="147"/>
      <c r="AV266" s="147"/>
      <c r="AW266" s="147"/>
      <c r="AX266" s="147"/>
      <c r="AY266" s="147"/>
      <c r="BE266" s="4"/>
      <c r="BF266" s="4"/>
      <c r="BG266" s="4"/>
      <c r="BJ266" s="4"/>
      <c r="BK266" s="4"/>
      <c r="BL266" s="4"/>
      <c r="BM266" s="4"/>
      <c r="BN266" s="4"/>
      <c r="BO266" s="4"/>
      <c r="BP266" s="4"/>
      <c r="BQ266" s="4"/>
      <c r="BR266" s="4"/>
      <c r="BS266" s="4"/>
      <c r="BT266" s="4"/>
      <c r="BU266" s="147"/>
      <c r="BV266" s="4"/>
      <c r="BW266" s="147"/>
      <c r="BX266" s="4"/>
      <c r="BY266" s="147"/>
      <c r="FM266" s="1"/>
      <c r="AEK266" s="21"/>
    </row>
    <row r="267" spans="1:817" ht="26.1" customHeight="1" x14ac:dyDescent="0.25">
      <c r="A267" s="627"/>
      <c r="B267" s="182"/>
      <c r="C267" s="595"/>
      <c r="D267" s="19">
        <v>1</v>
      </c>
      <c r="E267" s="253" t="s">
        <v>978</v>
      </c>
      <c r="F267" s="254"/>
      <c r="G267" s="19"/>
      <c r="H267" s="19"/>
      <c r="I267" s="19"/>
      <c r="J267" s="255"/>
      <c r="K267" s="19">
        <v>1</v>
      </c>
      <c r="L267" s="19" t="s">
        <v>33</v>
      </c>
      <c r="M267" s="19"/>
      <c r="N267" s="90"/>
      <c r="O267" s="19">
        <v>1971</v>
      </c>
      <c r="P267" s="290"/>
      <c r="Q267" s="255"/>
      <c r="R267" s="258"/>
      <c r="S267" s="259"/>
      <c r="T267" s="228" t="s">
        <v>979</v>
      </c>
      <c r="U267" t="s">
        <v>977</v>
      </c>
      <c r="V267" s="33"/>
      <c r="W267" s="18" t="s">
        <v>128</v>
      </c>
      <c r="X267" s="249" t="str">
        <f>F268</f>
        <v>P</v>
      </c>
      <c r="AD267" s="19"/>
      <c r="AE267" s="19"/>
      <c r="AH267" s="252">
        <f>Q268/1896653</f>
        <v>4.7452011517130437</v>
      </c>
      <c r="AI267" s="252">
        <f>(R268/39)</f>
        <v>3.0769230769230771</v>
      </c>
      <c r="AJ267" s="252">
        <f>S268/14</f>
        <v>0</v>
      </c>
      <c r="AK267" s="252">
        <f t="shared" si="85"/>
        <v>7.8221242286361203</v>
      </c>
      <c r="AL267" s="262"/>
      <c r="AM267" s="251">
        <f>IF(B268=1,AK267,0)</f>
        <v>7.8221242286361203</v>
      </c>
      <c r="AN267" s="251">
        <f>IF(B268=2,AK267,0)</f>
        <v>0</v>
      </c>
      <c r="AO267" s="251">
        <f>IF(B268=3,AK267,0)</f>
        <v>0</v>
      </c>
      <c r="AP267" s="147"/>
      <c r="AQ267" s="147"/>
      <c r="AR267" s="147"/>
      <c r="AS267" s="147"/>
      <c r="AT267" s="147"/>
      <c r="AU267" s="147"/>
      <c r="AV267" s="147"/>
      <c r="AW267" s="147"/>
      <c r="AX267" s="147"/>
      <c r="AY267" s="147"/>
      <c r="BE267" s="4"/>
      <c r="BF267" s="4"/>
      <c r="BG267" s="4"/>
      <c r="BJ267" s="4"/>
      <c r="BK267" s="4"/>
      <c r="BL267" s="4"/>
      <c r="BM267" s="4"/>
      <c r="BN267" s="4"/>
      <c r="BO267" s="4"/>
      <c r="BP267" s="4"/>
      <c r="BQ267" s="4"/>
      <c r="BR267" s="4"/>
      <c r="BS267" s="4"/>
      <c r="BT267" s="4"/>
      <c r="BU267" s="147"/>
      <c r="BV267" s="4"/>
      <c r="BW267" s="147"/>
      <c r="BX267" s="4"/>
      <c r="BY267" s="147"/>
      <c r="FM267" s="1"/>
      <c r="AEK267" s="21"/>
    </row>
    <row r="268" spans="1:817" ht="26.1" customHeight="1" x14ac:dyDescent="0.25">
      <c r="A268" s="629"/>
      <c r="B268" s="182">
        <v>1</v>
      </c>
      <c r="C268" s="595">
        <f>AK267</f>
        <v>7.8221242286361203</v>
      </c>
      <c r="D268" s="19">
        <v>1</v>
      </c>
      <c r="E268" s="253" t="s">
        <v>449</v>
      </c>
      <c r="F268" s="254" t="s">
        <v>26</v>
      </c>
      <c r="G268" s="19"/>
      <c r="H268" s="19"/>
      <c r="I268" s="19"/>
      <c r="J268" s="255"/>
      <c r="K268" s="19">
        <v>1</v>
      </c>
      <c r="L268" s="19" t="s">
        <v>27</v>
      </c>
      <c r="M268" s="19" t="s">
        <v>38</v>
      </c>
      <c r="N268" s="19">
        <v>31</v>
      </c>
      <c r="O268" s="19">
        <v>1971</v>
      </c>
      <c r="P268" s="275">
        <v>26270</v>
      </c>
      <c r="Q268" s="255">
        <v>9000000</v>
      </c>
      <c r="R268" s="258">
        <v>120</v>
      </c>
      <c r="S268" s="259"/>
      <c r="T268" s="228" t="s">
        <v>347</v>
      </c>
      <c r="U268" s="260"/>
      <c r="V268" s="33"/>
      <c r="W268" s="18"/>
      <c r="X268" s="249" t="str">
        <f>F269</f>
        <v>Au</v>
      </c>
      <c r="AD268" s="19"/>
      <c r="AE268" s="19"/>
      <c r="AH268" s="252">
        <f>Q269/1896653</f>
        <v>0.15817337172376814</v>
      </c>
      <c r="AI268" s="252">
        <f>(R269/39)</f>
        <v>0</v>
      </c>
      <c r="AJ268" s="252">
        <f>S269/14</f>
        <v>6.3571428571428568</v>
      </c>
      <c r="AK268" s="252">
        <f t="shared" si="85"/>
        <v>6.5153162288666246</v>
      </c>
      <c r="AL268" s="262"/>
      <c r="AM268" s="251">
        <f>IF(B269=1,AK268,0)</f>
        <v>6.5153162288666246</v>
      </c>
      <c r="AN268" s="251">
        <f>IF(B269=2,AK268,0)</f>
        <v>0</v>
      </c>
      <c r="AO268" s="251">
        <f>IF(B269=3,AK268,0)</f>
        <v>0</v>
      </c>
      <c r="AP268" s="147"/>
      <c r="AQ268" s="147"/>
      <c r="AR268" s="147"/>
      <c r="AS268" s="147"/>
      <c r="AT268" s="147"/>
      <c r="AU268" s="147"/>
      <c r="AV268" s="147"/>
      <c r="AW268" s="147"/>
      <c r="AX268" s="147"/>
      <c r="AY268" s="147"/>
      <c r="BE268" s="4"/>
      <c r="BF268" s="4"/>
      <c r="BG268" s="4"/>
      <c r="BJ268" s="4"/>
      <c r="BK268" s="4"/>
      <c r="BL268" s="4"/>
      <c r="BM268" s="4"/>
      <c r="BN268" s="4"/>
      <c r="BO268" s="4"/>
      <c r="BP268" s="4"/>
      <c r="BQ268" s="4"/>
      <c r="BR268" s="4"/>
      <c r="BS268" s="4"/>
      <c r="BT268" s="4"/>
      <c r="BU268" s="147"/>
      <c r="BV268" s="4"/>
      <c r="BW268" s="147"/>
      <c r="BX268" s="4"/>
      <c r="BY268" s="147"/>
      <c r="FM268" s="1"/>
      <c r="AEK268" s="21"/>
    </row>
    <row r="269" spans="1:817" ht="26.1" customHeight="1" x14ac:dyDescent="0.25">
      <c r="A269" s="629"/>
      <c r="B269" s="182">
        <v>1</v>
      </c>
      <c r="C269" s="595">
        <f>AK268</f>
        <v>6.5153162288666246</v>
      </c>
      <c r="D269" s="19">
        <v>1</v>
      </c>
      <c r="E269" s="253" t="s">
        <v>450</v>
      </c>
      <c r="F269" s="254" t="s">
        <v>47</v>
      </c>
      <c r="G269" s="19"/>
      <c r="H269" s="19"/>
      <c r="I269" s="19">
        <v>25</v>
      </c>
      <c r="J269" s="255"/>
      <c r="K269" s="19">
        <v>1</v>
      </c>
      <c r="L269" s="19" t="s">
        <v>27</v>
      </c>
      <c r="M269" s="19" t="s">
        <v>28</v>
      </c>
      <c r="N269" s="90" t="s">
        <v>35</v>
      </c>
      <c r="O269" s="19">
        <v>1971</v>
      </c>
      <c r="P269" s="275">
        <v>26236</v>
      </c>
      <c r="Q269" s="255">
        <v>300000</v>
      </c>
      <c r="R269" s="258"/>
      <c r="S269" s="259">
        <v>89</v>
      </c>
      <c r="T269" s="228" t="s">
        <v>451</v>
      </c>
      <c r="U269" s="260" t="s">
        <v>452</v>
      </c>
      <c r="V269" s="33"/>
      <c r="W269" s="18" t="s">
        <v>146</v>
      </c>
      <c r="X269" s="249" t="str">
        <f>F270</f>
        <v>Hg</v>
      </c>
      <c r="Y269" s="19">
        <v>1.1000000000000001</v>
      </c>
      <c r="AC269" s="19">
        <v>1940</v>
      </c>
      <c r="AD269" s="19"/>
      <c r="AE269" s="19"/>
      <c r="AH269" s="252">
        <f>Q270/1896653</f>
        <v>0</v>
      </c>
      <c r="AI269" s="252">
        <f>(R270/39)</f>
        <v>0</v>
      </c>
      <c r="AJ269" s="252">
        <f>S270/14</f>
        <v>0</v>
      </c>
      <c r="AK269" s="252">
        <f t="shared" si="85"/>
        <v>0</v>
      </c>
      <c r="AL269" s="262"/>
      <c r="AM269" s="251">
        <f>IF(B270=1,AK269,0)</f>
        <v>0</v>
      </c>
      <c r="AN269" s="251">
        <f>IF(B270=2,AK269,0)</f>
        <v>0</v>
      </c>
      <c r="AO269" s="251">
        <f>IF(B270=3,AK269,0)</f>
        <v>0</v>
      </c>
      <c r="AP269" s="147"/>
      <c r="AQ269" s="147"/>
      <c r="AR269" s="147"/>
      <c r="AS269" s="147"/>
      <c r="AT269" s="147"/>
      <c r="AU269" s="147"/>
      <c r="AV269" s="147"/>
      <c r="AW269" s="147"/>
      <c r="AX269" s="147"/>
      <c r="AY269" s="147"/>
      <c r="BE269" s="4"/>
      <c r="BF269" s="4"/>
      <c r="BG269" s="4"/>
      <c r="BJ269" s="4"/>
      <c r="BK269" s="4"/>
      <c r="BL269" s="4"/>
      <c r="BM269" s="4"/>
      <c r="BN269" s="4"/>
      <c r="BO269" s="4"/>
      <c r="BP269" s="4"/>
      <c r="BQ269" s="4"/>
      <c r="BR269" s="4"/>
      <c r="BS269" s="4"/>
      <c r="BT269" s="4"/>
      <c r="BU269" s="147"/>
      <c r="BV269" s="4"/>
      <c r="BW269" s="147"/>
      <c r="BX269" s="4"/>
      <c r="BY269" s="147"/>
      <c r="FM269" s="1"/>
      <c r="AEK269" s="21"/>
    </row>
    <row r="270" spans="1:817" ht="26.1" customHeight="1" x14ac:dyDescent="0.25">
      <c r="A270" s="627"/>
      <c r="B270" s="182"/>
      <c r="C270" s="595"/>
      <c r="D270" s="19">
        <v>1</v>
      </c>
      <c r="E270" s="253" t="s">
        <v>453</v>
      </c>
      <c r="F270" s="254" t="s">
        <v>144</v>
      </c>
      <c r="G270" s="19" t="s">
        <v>145</v>
      </c>
      <c r="H270" s="19" t="s">
        <v>78</v>
      </c>
      <c r="I270" s="19">
        <v>13</v>
      </c>
      <c r="J270" s="255"/>
      <c r="K270" s="19">
        <v>2</v>
      </c>
      <c r="L270" s="19" t="s">
        <v>27</v>
      </c>
      <c r="M270" s="19" t="s">
        <v>94</v>
      </c>
      <c r="N270" s="19">
        <v>95</v>
      </c>
      <c r="O270" s="19">
        <v>1971</v>
      </c>
      <c r="P270" s="290">
        <v>1971</v>
      </c>
      <c r="Q270" s="255"/>
      <c r="R270" s="258"/>
      <c r="S270" s="259"/>
      <c r="T270" s="228" t="s">
        <v>233</v>
      </c>
      <c r="U270" s="260"/>
      <c r="V270" s="33"/>
      <c r="W270" s="18"/>
      <c r="X270" s="249"/>
      <c r="AD270" s="19"/>
      <c r="AE270" s="19"/>
      <c r="AH270" s="252"/>
      <c r="AI270" s="252"/>
      <c r="AJ270" s="252"/>
      <c r="AK270" s="252"/>
      <c r="AL270" s="262"/>
      <c r="AM270" s="251"/>
      <c r="AN270" s="251"/>
      <c r="AO270" s="251"/>
      <c r="AP270" s="147"/>
      <c r="AQ270" s="147"/>
      <c r="AR270" s="147"/>
      <c r="AS270" s="147"/>
      <c r="AT270" s="147"/>
      <c r="AU270" s="147"/>
      <c r="AV270" s="147"/>
      <c r="AW270" s="147"/>
      <c r="AX270" s="147"/>
      <c r="AY270" s="147"/>
      <c r="BE270" s="4"/>
      <c r="BF270" s="4"/>
      <c r="BG270" s="4"/>
      <c r="BJ270" s="4"/>
      <c r="BK270" s="4"/>
      <c r="BL270" s="4"/>
      <c r="BM270" s="4"/>
      <c r="BN270" s="4"/>
      <c r="BO270" s="4"/>
      <c r="BP270" s="4"/>
      <c r="BQ270" s="4"/>
      <c r="BR270" s="4"/>
      <c r="BS270" s="4"/>
      <c r="BT270" s="4"/>
      <c r="BU270" s="147"/>
      <c r="BV270" s="4"/>
      <c r="BW270" s="147"/>
      <c r="BX270" s="4"/>
      <c r="BY270" s="147"/>
      <c r="FM270" s="1"/>
      <c r="AEK270" s="21"/>
    </row>
    <row r="271" spans="1:817" ht="26.1" customHeight="1" x14ac:dyDescent="0.25">
      <c r="A271" s="626"/>
      <c r="B271" s="182">
        <v>2</v>
      </c>
      <c r="C271" s="595"/>
      <c r="D271" s="19">
        <v>1</v>
      </c>
      <c r="E271" s="253" t="s">
        <v>950</v>
      </c>
      <c r="F271" s="254"/>
      <c r="G271" s="19"/>
      <c r="H271" s="19"/>
      <c r="I271" s="19">
        <v>20</v>
      </c>
      <c r="J271" s="255"/>
      <c r="K271" s="19">
        <v>1</v>
      </c>
      <c r="L271" s="189" t="s">
        <v>33</v>
      </c>
      <c r="M271" s="19" t="s">
        <v>109</v>
      </c>
      <c r="N271" s="90"/>
      <c r="O271" s="19">
        <v>1971</v>
      </c>
      <c r="P271" s="290"/>
      <c r="Q271" s="255"/>
      <c r="R271" s="258"/>
      <c r="S271" s="259"/>
      <c r="T271" s="228" t="s">
        <v>949</v>
      </c>
      <c r="U271" s="260" t="s">
        <v>951</v>
      </c>
      <c r="V271" s="33"/>
      <c r="W271" s="18"/>
      <c r="X271" s="249"/>
      <c r="AD271" s="19"/>
      <c r="AE271" s="19"/>
      <c r="AH271" s="252">
        <f t="shared" ref="AH271:AH277" si="89">Q272/1896653</f>
        <v>0</v>
      </c>
      <c r="AI271" s="252"/>
      <c r="AJ271" s="252"/>
      <c r="AK271" s="252"/>
      <c r="AL271" s="262"/>
      <c r="AM271" s="251">
        <f t="shared" ref="AM271:AM277" si="90">IF(B272=1,AK271,0)</f>
        <v>0</v>
      </c>
      <c r="AN271" s="251">
        <f t="shared" ref="AN271:AN277" si="91">IF(B272=2,AK271,0)</f>
        <v>0</v>
      </c>
      <c r="AO271" s="251">
        <f t="shared" ref="AO271:AO277" si="92">IF(B272=3,AK271,0)</f>
        <v>0</v>
      </c>
      <c r="AP271" s="147"/>
      <c r="AQ271" s="147"/>
      <c r="AR271" s="147"/>
      <c r="AS271" s="147"/>
      <c r="AT271" s="147"/>
      <c r="AU271" s="147"/>
      <c r="AV271" s="147"/>
      <c r="AW271" s="147"/>
      <c r="AX271" s="147"/>
      <c r="AY271" s="147"/>
      <c r="BE271" s="4"/>
      <c r="BF271" s="4"/>
      <c r="BG271" s="4"/>
      <c r="BJ271" s="4"/>
      <c r="BK271" s="4"/>
      <c r="BL271" s="4"/>
      <c r="BM271" s="4"/>
      <c r="BN271" s="4"/>
      <c r="BO271" s="4"/>
      <c r="BP271" s="4"/>
      <c r="BQ271" s="4"/>
      <c r="BR271" s="4"/>
      <c r="BS271" s="4"/>
      <c r="BT271" s="4"/>
      <c r="BU271" s="147"/>
      <c r="BV271" s="4"/>
      <c r="BW271" s="147"/>
      <c r="BX271" s="4"/>
      <c r="BY271" s="147"/>
      <c r="FM271" s="1"/>
      <c r="AEK271" s="21"/>
    </row>
    <row r="272" spans="1:817" ht="26.1" customHeight="1" x14ac:dyDescent="0.25">
      <c r="A272" s="626"/>
      <c r="B272" s="182">
        <v>2</v>
      </c>
      <c r="C272" s="595"/>
      <c r="D272" s="19"/>
      <c r="E272" s="253" t="s">
        <v>835</v>
      </c>
      <c r="F272" s="254"/>
      <c r="G272" s="19"/>
      <c r="H272" s="19"/>
      <c r="I272" s="19"/>
      <c r="J272" s="255"/>
      <c r="K272" s="19"/>
      <c r="L272" s="19"/>
      <c r="M272" s="19"/>
      <c r="N272" s="90"/>
      <c r="O272" s="19">
        <v>1971</v>
      </c>
      <c r="P272" s="290" t="s">
        <v>837</v>
      </c>
      <c r="Q272" s="255"/>
      <c r="R272" s="258"/>
      <c r="S272" s="259"/>
      <c r="T272" s="228" t="s">
        <v>832</v>
      </c>
      <c r="U272" s="260" t="s">
        <v>836</v>
      </c>
      <c r="V272" s="33"/>
      <c r="W272" s="18" t="s">
        <v>128</v>
      </c>
      <c r="X272" s="249" t="str">
        <f t="shared" ref="X272:X277" si="93">F273</f>
        <v>U</v>
      </c>
      <c r="AD272" s="19"/>
      <c r="AE272" s="19"/>
      <c r="AH272" s="252">
        <f t="shared" si="89"/>
        <v>0</v>
      </c>
      <c r="AI272" s="252">
        <f t="shared" ref="AI272:AI277" si="94">(R273/39)</f>
        <v>0</v>
      </c>
      <c r="AJ272" s="252">
        <f t="shared" ref="AJ272:AJ277" si="95">S273/14</f>
        <v>0</v>
      </c>
      <c r="AK272" s="252">
        <f t="shared" si="85"/>
        <v>0</v>
      </c>
      <c r="AL272" s="262"/>
      <c r="AM272" s="251">
        <f t="shared" si="90"/>
        <v>0</v>
      </c>
      <c r="AN272" s="251">
        <f t="shared" si="91"/>
        <v>0</v>
      </c>
      <c r="AO272" s="251">
        <f t="shared" si="92"/>
        <v>0</v>
      </c>
      <c r="AP272" s="147"/>
      <c r="AQ272" s="147"/>
      <c r="AR272" s="147"/>
      <c r="AS272" s="147"/>
      <c r="AT272" s="147"/>
      <c r="AU272" s="147"/>
      <c r="AV272" s="147"/>
      <c r="AW272" s="147"/>
      <c r="AX272" s="147"/>
      <c r="AY272" s="147"/>
      <c r="BE272" s="4"/>
      <c r="BF272" s="4"/>
      <c r="BG272" s="4"/>
      <c r="BJ272" s="4"/>
      <c r="BK272" s="4"/>
      <c r="BL272" s="4"/>
      <c r="BM272" s="4"/>
      <c r="BN272" s="4"/>
      <c r="BO272" s="4"/>
      <c r="BP272" s="4"/>
      <c r="BQ272" s="4"/>
      <c r="BR272" s="4"/>
      <c r="BS272" s="4"/>
      <c r="BT272" s="4"/>
      <c r="BU272" s="147"/>
      <c r="BV272" s="4"/>
      <c r="BW272" s="147"/>
      <c r="BX272" s="4"/>
      <c r="BY272" s="147"/>
      <c r="FM272" s="1"/>
      <c r="AEK272" s="21"/>
    </row>
    <row r="273" spans="1:817" ht="26.1" customHeight="1" x14ac:dyDescent="0.25">
      <c r="A273" s="627"/>
      <c r="B273" s="182"/>
      <c r="C273" s="595"/>
      <c r="D273" s="19">
        <v>1</v>
      </c>
      <c r="E273" s="253" t="s">
        <v>454</v>
      </c>
      <c r="F273" s="254" t="s">
        <v>38</v>
      </c>
      <c r="G273" s="19"/>
      <c r="H273" s="19"/>
      <c r="I273" s="19"/>
      <c r="J273" s="255"/>
      <c r="K273" s="19">
        <v>1</v>
      </c>
      <c r="L273" s="19" t="s">
        <v>27</v>
      </c>
      <c r="M273" s="19" t="s">
        <v>34</v>
      </c>
      <c r="N273" s="19">
        <v>181</v>
      </c>
      <c r="O273" s="19">
        <v>1971</v>
      </c>
      <c r="P273" s="290">
        <v>1971</v>
      </c>
      <c r="Q273" s="255"/>
      <c r="R273" s="258"/>
      <c r="S273" s="259"/>
      <c r="T273" s="228" t="s">
        <v>233</v>
      </c>
      <c r="U273" s="260"/>
      <c r="V273" s="33"/>
      <c r="W273" s="18" t="s">
        <v>138</v>
      </c>
      <c r="X273" s="249" t="str">
        <f t="shared" si="93"/>
        <v>Cu</v>
      </c>
      <c r="Y273" s="19">
        <v>612</v>
      </c>
      <c r="Z273" s="19">
        <v>3</v>
      </c>
      <c r="AB273" s="19">
        <v>3</v>
      </c>
      <c r="AC273" s="19">
        <v>1967</v>
      </c>
      <c r="AD273" s="19">
        <v>50</v>
      </c>
      <c r="AE273" s="19"/>
      <c r="AH273" s="252">
        <f t="shared" si="89"/>
        <v>3.5852630924054107E-2</v>
      </c>
      <c r="AI273" s="252">
        <f t="shared" si="94"/>
        <v>0</v>
      </c>
      <c r="AJ273" s="252">
        <f t="shared" si="95"/>
        <v>6.3571428571428568</v>
      </c>
      <c r="AK273" s="252">
        <f t="shared" si="85"/>
        <v>6.3929954880669104</v>
      </c>
      <c r="AL273" s="262"/>
      <c r="AM273" s="251">
        <f t="shared" si="90"/>
        <v>6.3929954880669104</v>
      </c>
      <c r="AN273" s="251">
        <f t="shared" si="91"/>
        <v>0</v>
      </c>
      <c r="AO273" s="251">
        <f t="shared" si="92"/>
        <v>0</v>
      </c>
      <c r="AP273" s="147"/>
      <c r="AQ273" s="147"/>
      <c r="AR273" s="147"/>
      <c r="AS273" s="147"/>
      <c r="AT273" s="147"/>
      <c r="AU273" s="147"/>
      <c r="AV273" s="147"/>
      <c r="AW273" s="147"/>
      <c r="AX273" s="147"/>
      <c r="AY273" s="147"/>
      <c r="BE273" s="4"/>
      <c r="BF273" s="4"/>
      <c r="BG273" s="4"/>
      <c r="BJ273" s="4"/>
      <c r="BK273" s="4"/>
      <c r="BL273" s="4"/>
      <c r="BM273" s="4"/>
      <c r="BN273" s="4"/>
      <c r="BO273" s="4"/>
      <c r="BP273" s="4"/>
      <c r="BQ273" s="4"/>
      <c r="BR273" s="4"/>
      <c r="BS273" s="4"/>
      <c r="BT273" s="4"/>
      <c r="BU273" s="147"/>
      <c r="BV273" s="4"/>
      <c r="BW273" s="147"/>
      <c r="BX273" s="4"/>
      <c r="BY273" s="147"/>
      <c r="FM273" s="1"/>
      <c r="AEK273" s="21"/>
    </row>
    <row r="274" spans="1:817" ht="26.1" customHeight="1" x14ac:dyDescent="0.25">
      <c r="A274" s="629"/>
      <c r="B274" s="182">
        <v>1</v>
      </c>
      <c r="C274" s="595">
        <f>AK273</f>
        <v>6.3929954880669104</v>
      </c>
      <c r="D274" s="19">
        <v>1</v>
      </c>
      <c r="E274" s="253" t="s">
        <v>455</v>
      </c>
      <c r="F274" s="254" t="s">
        <v>54</v>
      </c>
      <c r="G274" s="19"/>
      <c r="H274" s="19"/>
      <c r="I274" s="19">
        <v>50</v>
      </c>
      <c r="J274" s="255">
        <v>1000000</v>
      </c>
      <c r="K274" s="19">
        <v>1</v>
      </c>
      <c r="L274" s="19" t="s">
        <v>27</v>
      </c>
      <c r="M274" s="470" t="s">
        <v>456</v>
      </c>
      <c r="N274" s="19">
        <v>88</v>
      </c>
      <c r="O274" s="19">
        <v>1970</v>
      </c>
      <c r="P274" s="277">
        <v>25812</v>
      </c>
      <c r="Q274" s="255">
        <v>68000</v>
      </c>
      <c r="R274" s="258"/>
      <c r="S274" s="259">
        <v>89</v>
      </c>
      <c r="T274" s="228" t="s">
        <v>961</v>
      </c>
      <c r="U274" s="260" t="s">
        <v>457</v>
      </c>
      <c r="V274" s="33"/>
      <c r="W274" s="18" t="s">
        <v>128</v>
      </c>
      <c r="X274" s="249" t="str">
        <f t="shared" si="93"/>
        <v>Clay</v>
      </c>
      <c r="AD274" s="19"/>
      <c r="AE274" s="19"/>
      <c r="AH274" s="252">
        <f t="shared" si="89"/>
        <v>7.9086685861884075E-3</v>
      </c>
      <c r="AI274" s="252">
        <f t="shared" si="94"/>
        <v>0</v>
      </c>
      <c r="AJ274" s="252">
        <f t="shared" si="95"/>
        <v>0</v>
      </c>
      <c r="AK274" s="252">
        <f t="shared" si="85"/>
        <v>7.9086685861884075E-3</v>
      </c>
      <c r="AL274" s="262"/>
      <c r="AM274" s="251">
        <f t="shared" si="90"/>
        <v>0</v>
      </c>
      <c r="AN274" s="251">
        <f t="shared" si="91"/>
        <v>0</v>
      </c>
      <c r="AO274" s="251">
        <f t="shared" si="92"/>
        <v>7.9086685861884075E-3</v>
      </c>
      <c r="AP274" s="147"/>
      <c r="AQ274" s="147"/>
      <c r="AR274" s="147"/>
      <c r="AS274" s="147"/>
      <c r="AT274" s="147"/>
      <c r="AU274" s="147"/>
      <c r="AV274" s="147"/>
      <c r="AW274" s="147"/>
      <c r="AX274" s="147"/>
      <c r="AY274" s="147"/>
      <c r="AZ274" s="180"/>
      <c r="BE274" s="4"/>
      <c r="BF274" s="4"/>
      <c r="BG274" s="4"/>
      <c r="BJ274" s="4"/>
      <c r="BK274" s="4"/>
      <c r="BL274" s="4"/>
      <c r="BM274" s="4"/>
      <c r="BN274" s="4"/>
      <c r="BO274" s="4"/>
      <c r="BP274" s="4"/>
      <c r="BQ274" s="4"/>
      <c r="BR274" s="4"/>
      <c r="BS274" s="4"/>
      <c r="BT274" s="4"/>
      <c r="BU274" s="147"/>
      <c r="BV274" s="4"/>
      <c r="BW274" s="147"/>
      <c r="BX274" s="4"/>
      <c r="BY274" s="147"/>
      <c r="FM274" s="1"/>
      <c r="AEK274" s="21"/>
    </row>
    <row r="275" spans="1:817" s="1" customFormat="1" ht="26.1" customHeight="1" x14ac:dyDescent="0.25">
      <c r="A275" s="624"/>
      <c r="B275" s="182">
        <v>3</v>
      </c>
      <c r="C275" s="595">
        <f>AK274</f>
        <v>7.9086685861884075E-3</v>
      </c>
      <c r="D275" s="19">
        <v>1</v>
      </c>
      <c r="E275" s="253" t="s">
        <v>458</v>
      </c>
      <c r="F275" s="254" t="s">
        <v>305</v>
      </c>
      <c r="G275" s="19" t="s">
        <v>44</v>
      </c>
      <c r="H275" s="19" t="s">
        <v>154</v>
      </c>
      <c r="I275" s="19">
        <v>18</v>
      </c>
      <c r="J275" s="255"/>
      <c r="K275" s="19">
        <v>1</v>
      </c>
      <c r="L275" s="19" t="s">
        <v>27</v>
      </c>
      <c r="M275" s="19" t="s">
        <v>28</v>
      </c>
      <c r="N275" s="19">
        <v>75</v>
      </c>
      <c r="O275" s="19">
        <v>1970</v>
      </c>
      <c r="P275" s="277">
        <v>25569</v>
      </c>
      <c r="Q275" s="255">
        <v>15000</v>
      </c>
      <c r="R275" s="258"/>
      <c r="S275" s="259"/>
      <c r="T275" s="228" t="s">
        <v>178</v>
      </c>
      <c r="U275" s="260"/>
      <c r="V275" s="33"/>
      <c r="W275" s="18" t="s">
        <v>128</v>
      </c>
      <c r="X275" s="249" t="str">
        <f t="shared" si="93"/>
        <v>Clay</v>
      </c>
      <c r="Y275" s="19"/>
      <c r="Z275" s="19"/>
      <c r="AA275" s="19"/>
      <c r="AB275" s="19"/>
      <c r="AC275" s="19"/>
      <c r="AD275" s="19"/>
      <c r="AE275" s="19"/>
      <c r="AH275" s="252">
        <f t="shared" si="89"/>
        <v>0</v>
      </c>
      <c r="AI275" s="252">
        <f t="shared" si="94"/>
        <v>0</v>
      </c>
      <c r="AJ275" s="252">
        <f t="shared" si="95"/>
        <v>0</v>
      </c>
      <c r="AK275" s="252">
        <f t="shared" si="85"/>
        <v>0</v>
      </c>
      <c r="AL275" s="262"/>
      <c r="AM275" s="251">
        <f t="shared" si="90"/>
        <v>0</v>
      </c>
      <c r="AN275" s="251">
        <f t="shared" si="91"/>
        <v>0</v>
      </c>
      <c r="AO275" s="251">
        <f t="shared" si="92"/>
        <v>0</v>
      </c>
      <c r="AP275" s="147"/>
      <c r="AQ275" s="147"/>
      <c r="AR275" s="147"/>
      <c r="AS275" s="147"/>
      <c r="AT275" s="147"/>
      <c r="AU275" s="147"/>
      <c r="AV275" s="147"/>
      <c r="AW275" s="147"/>
      <c r="AX275" s="147"/>
      <c r="AY275" s="147"/>
      <c r="BD275" s="180"/>
      <c r="BE275" s="4"/>
      <c r="BF275" s="4"/>
      <c r="BG275" s="4"/>
      <c r="BH275" s="180"/>
      <c r="BI275" s="180"/>
      <c r="BJ275" s="4"/>
      <c r="BK275" s="4"/>
      <c r="BL275" s="4"/>
      <c r="BM275" s="4"/>
      <c r="BN275" s="4"/>
      <c r="BO275" s="4"/>
      <c r="BP275" s="4"/>
      <c r="BQ275" s="4"/>
      <c r="BR275" s="4"/>
      <c r="BS275" s="4"/>
      <c r="BT275" s="4"/>
      <c r="BU275" s="147"/>
      <c r="BV275" s="4"/>
      <c r="BW275" s="147"/>
      <c r="BX275" s="4"/>
      <c r="BY275" s="147"/>
    </row>
    <row r="276" spans="1:817" s="1" customFormat="1" ht="26.1" customHeight="1" x14ac:dyDescent="0.25">
      <c r="A276" s="627"/>
      <c r="B276" s="182"/>
      <c r="C276" s="595"/>
      <c r="D276" s="19">
        <v>1</v>
      </c>
      <c r="E276" s="253" t="s">
        <v>459</v>
      </c>
      <c r="F276" s="254" t="s">
        <v>305</v>
      </c>
      <c r="G276" s="19" t="s">
        <v>145</v>
      </c>
      <c r="H276" s="19" t="s">
        <v>154</v>
      </c>
      <c r="I276" s="19">
        <v>3</v>
      </c>
      <c r="J276" s="255"/>
      <c r="K276" s="19">
        <v>1</v>
      </c>
      <c r="L276" s="19" t="s">
        <v>27</v>
      </c>
      <c r="M276" s="19" t="s">
        <v>73</v>
      </c>
      <c r="N276" s="19">
        <v>93</v>
      </c>
      <c r="O276" s="19">
        <v>1970</v>
      </c>
      <c r="P276" s="290">
        <v>1970</v>
      </c>
      <c r="Q276" s="255"/>
      <c r="R276" s="258"/>
      <c r="S276" s="259"/>
      <c r="T276" s="228" t="s">
        <v>233</v>
      </c>
      <c r="U276" s="260"/>
      <c r="V276" s="33"/>
      <c r="W276" s="18" t="s">
        <v>128</v>
      </c>
      <c r="X276" s="249" t="str">
        <f t="shared" si="93"/>
        <v>Clay</v>
      </c>
      <c r="Y276" s="19"/>
      <c r="Z276" s="19"/>
      <c r="AA276" s="19"/>
      <c r="AB276" s="19"/>
      <c r="AC276" s="19"/>
      <c r="AD276" s="19"/>
      <c r="AE276" s="19"/>
      <c r="AH276" s="252">
        <f t="shared" si="89"/>
        <v>0</v>
      </c>
      <c r="AI276" s="252">
        <f t="shared" si="94"/>
        <v>0</v>
      </c>
      <c r="AJ276" s="252">
        <f t="shared" si="95"/>
        <v>0</v>
      </c>
      <c r="AK276" s="252">
        <f t="shared" si="85"/>
        <v>0</v>
      </c>
      <c r="AL276" s="262"/>
      <c r="AM276" s="251">
        <f t="shared" si="90"/>
        <v>0</v>
      </c>
      <c r="AN276" s="251">
        <f t="shared" si="91"/>
        <v>0</v>
      </c>
      <c r="AO276" s="251">
        <f t="shared" si="92"/>
        <v>0</v>
      </c>
      <c r="AP276" s="147"/>
      <c r="AQ276" s="147"/>
      <c r="AR276" s="147"/>
      <c r="AS276" s="147"/>
      <c r="AT276" s="147"/>
      <c r="AU276" s="147"/>
      <c r="AV276" s="147"/>
      <c r="AW276" s="147"/>
      <c r="AX276" s="147"/>
      <c r="AY276" s="147"/>
      <c r="BE276" s="4"/>
      <c r="BF276" s="4"/>
      <c r="BG276" s="4"/>
      <c r="BJ276" s="4"/>
      <c r="BK276" s="4"/>
      <c r="BL276" s="4"/>
      <c r="BM276" s="4"/>
      <c r="BN276" s="4"/>
      <c r="BO276" s="4"/>
      <c r="BP276" s="4"/>
      <c r="BQ276" s="4"/>
      <c r="BR276" s="4"/>
      <c r="BS276" s="4"/>
      <c r="BT276" s="4"/>
      <c r="BU276" s="147"/>
      <c r="BV276" s="4"/>
      <c r="BW276" s="147"/>
      <c r="BX276" s="4"/>
      <c r="BY276" s="147"/>
      <c r="BZ276" s="180"/>
      <c r="CA276" s="180"/>
      <c r="CB276" s="180"/>
      <c r="CC276" s="180"/>
      <c r="CD276" s="180"/>
      <c r="CE276" s="180"/>
      <c r="CF276" s="180"/>
      <c r="CG276" s="180"/>
      <c r="CH276" s="180"/>
      <c r="CI276" s="180"/>
      <c r="CJ276" s="180"/>
      <c r="CK276" s="180"/>
      <c r="CL276" s="180"/>
      <c r="CM276" s="180"/>
      <c r="CN276" s="180"/>
      <c r="CO276" s="180"/>
      <c r="CP276" s="180"/>
      <c r="CQ276" s="180"/>
      <c r="CR276" s="180"/>
      <c r="CS276" s="180"/>
      <c r="CT276" s="180"/>
      <c r="CU276" s="180"/>
      <c r="CV276" s="180"/>
      <c r="CW276" s="180"/>
      <c r="CX276" s="180"/>
      <c r="CY276" s="180"/>
      <c r="CZ276" s="180"/>
      <c r="DA276" s="180"/>
      <c r="DB276" s="180"/>
      <c r="DC276" s="180"/>
      <c r="DD276" s="180"/>
      <c r="DE276" s="180"/>
      <c r="DF276" s="180"/>
      <c r="DG276" s="180"/>
      <c r="DH276" s="180"/>
      <c r="DI276" s="180"/>
      <c r="DJ276" s="180"/>
      <c r="DK276" s="180"/>
      <c r="DL276" s="180"/>
      <c r="DM276" s="180"/>
      <c r="DN276" s="180"/>
      <c r="DO276" s="180"/>
      <c r="DP276" s="180"/>
      <c r="DQ276" s="180"/>
      <c r="DR276" s="180"/>
      <c r="DS276" s="180"/>
      <c r="DT276" s="180"/>
      <c r="DU276" s="180"/>
      <c r="DV276" s="180"/>
      <c r="DW276" s="180"/>
      <c r="DX276" s="180"/>
      <c r="DY276" s="180"/>
      <c r="DZ276" s="180"/>
      <c r="EA276" s="180"/>
      <c r="EB276" s="180"/>
      <c r="EC276" s="180"/>
      <c r="ED276" s="180"/>
      <c r="EE276" s="180"/>
      <c r="EF276" s="180"/>
      <c r="EG276" s="180"/>
      <c r="EH276" s="180"/>
      <c r="EI276" s="180"/>
      <c r="EJ276" s="180"/>
      <c r="EK276" s="180"/>
      <c r="EL276" s="180"/>
      <c r="EM276" s="180"/>
      <c r="EN276" s="180"/>
      <c r="EO276" s="180"/>
      <c r="EP276" s="180"/>
      <c r="EQ276" s="180"/>
      <c r="ER276" s="180"/>
      <c r="ES276" s="180"/>
      <c r="ET276" s="180"/>
      <c r="EU276" s="180"/>
      <c r="EV276" s="180"/>
      <c r="EW276" s="180"/>
      <c r="EX276" s="180"/>
      <c r="EY276" s="180"/>
      <c r="EZ276" s="180"/>
      <c r="FA276" s="180"/>
      <c r="FB276" s="180"/>
      <c r="FC276" s="180"/>
      <c r="FD276" s="180"/>
      <c r="FE276" s="180"/>
      <c r="FF276" s="180"/>
      <c r="FG276" s="180"/>
      <c r="FH276" s="180"/>
      <c r="FI276" s="180"/>
      <c r="FJ276" s="180"/>
      <c r="FK276" s="180"/>
      <c r="FL276" s="180"/>
      <c r="FM276" s="180"/>
      <c r="FN276" s="180"/>
      <c r="FO276" s="180"/>
      <c r="FP276" s="180"/>
      <c r="FQ276" s="180"/>
      <c r="FR276" s="180"/>
      <c r="FS276" s="180"/>
      <c r="FT276" s="180"/>
      <c r="FU276" s="180"/>
      <c r="FV276" s="180"/>
      <c r="FW276" s="180"/>
      <c r="FX276" s="180"/>
      <c r="FY276" s="180"/>
      <c r="FZ276" s="180"/>
      <c r="GA276" s="180"/>
      <c r="GB276" s="180"/>
      <c r="GC276" s="180"/>
      <c r="GD276" s="180"/>
      <c r="GE276" s="180"/>
      <c r="GF276" s="180"/>
      <c r="GG276" s="180"/>
      <c r="GH276" s="180"/>
      <c r="GI276" s="180"/>
      <c r="GJ276" s="180"/>
      <c r="GK276" s="180"/>
      <c r="GL276" s="180"/>
      <c r="GM276" s="180"/>
      <c r="GN276" s="180"/>
      <c r="GO276" s="180"/>
      <c r="GP276" s="180"/>
      <c r="GQ276" s="180"/>
      <c r="GR276" s="180"/>
      <c r="GS276" s="180"/>
      <c r="GT276" s="180"/>
      <c r="GU276" s="180"/>
      <c r="GV276" s="180"/>
      <c r="GW276" s="180"/>
      <c r="GX276" s="180"/>
      <c r="GY276" s="180"/>
      <c r="GZ276" s="180"/>
      <c r="HA276" s="180"/>
      <c r="HB276" s="180"/>
      <c r="HC276" s="180"/>
      <c r="HD276" s="180"/>
      <c r="HE276" s="180"/>
      <c r="HF276" s="180"/>
      <c r="HG276" s="180"/>
      <c r="HH276" s="180"/>
      <c r="HI276" s="180"/>
      <c r="HJ276" s="180"/>
      <c r="HK276" s="180"/>
      <c r="HL276" s="180"/>
      <c r="HM276" s="180"/>
      <c r="HN276" s="180"/>
      <c r="HO276" s="180"/>
      <c r="HP276" s="180"/>
      <c r="HQ276" s="180"/>
      <c r="HR276" s="180"/>
      <c r="HS276" s="180"/>
      <c r="HT276" s="180"/>
      <c r="HU276" s="180"/>
      <c r="HV276" s="180"/>
      <c r="HW276" s="180"/>
      <c r="HX276" s="180"/>
      <c r="HY276" s="180"/>
      <c r="HZ276" s="180"/>
      <c r="IA276" s="180"/>
      <c r="IB276" s="180"/>
      <c r="IC276" s="180"/>
      <c r="ID276" s="180"/>
      <c r="IE276" s="180"/>
      <c r="IF276" s="180"/>
      <c r="IG276" s="180"/>
      <c r="IH276" s="180"/>
      <c r="II276" s="180"/>
      <c r="IJ276" s="180"/>
      <c r="IK276" s="180"/>
      <c r="IL276" s="180"/>
      <c r="IM276" s="180"/>
      <c r="IN276" s="180"/>
      <c r="IO276" s="180"/>
      <c r="IP276" s="180"/>
      <c r="IQ276" s="180"/>
      <c r="IR276" s="180"/>
      <c r="IS276" s="180"/>
      <c r="IT276" s="180"/>
      <c r="IU276" s="180"/>
      <c r="IV276" s="180"/>
      <c r="IW276" s="180"/>
      <c r="IX276" s="180"/>
      <c r="IY276" s="180"/>
      <c r="IZ276" s="180"/>
      <c r="JA276" s="180"/>
      <c r="JB276" s="180"/>
      <c r="JC276" s="180"/>
      <c r="JD276" s="180"/>
      <c r="JE276" s="180"/>
      <c r="JF276" s="180"/>
      <c r="JG276" s="180"/>
      <c r="JH276" s="180"/>
      <c r="JI276" s="180"/>
      <c r="JJ276" s="180"/>
      <c r="JK276" s="180"/>
      <c r="JL276" s="180"/>
      <c r="JM276" s="180"/>
      <c r="JN276" s="180"/>
      <c r="JO276" s="180"/>
      <c r="JP276" s="180"/>
      <c r="JQ276" s="180"/>
      <c r="JR276" s="180"/>
      <c r="JS276" s="180"/>
      <c r="JT276" s="180"/>
      <c r="JU276" s="180"/>
      <c r="JV276" s="180"/>
      <c r="JW276" s="180"/>
      <c r="JX276" s="180"/>
      <c r="JY276" s="180"/>
      <c r="JZ276" s="180"/>
      <c r="KA276" s="180"/>
      <c r="KB276" s="180"/>
      <c r="KC276" s="180"/>
      <c r="KD276" s="180"/>
      <c r="KE276" s="180"/>
      <c r="KF276" s="180"/>
      <c r="KG276" s="180"/>
      <c r="KH276" s="180"/>
      <c r="KI276" s="180"/>
      <c r="KJ276" s="180"/>
      <c r="KK276" s="180"/>
      <c r="KL276" s="180"/>
      <c r="KM276" s="180"/>
      <c r="KN276" s="180"/>
      <c r="KO276" s="180"/>
      <c r="KP276" s="180"/>
      <c r="KQ276" s="180"/>
      <c r="KR276" s="180"/>
      <c r="KS276" s="180"/>
      <c r="KT276" s="180"/>
      <c r="KU276" s="180"/>
      <c r="KV276" s="180"/>
      <c r="KW276" s="180"/>
      <c r="KX276" s="180"/>
      <c r="KY276" s="180"/>
      <c r="KZ276" s="180"/>
      <c r="LA276" s="180"/>
      <c r="LB276" s="180"/>
      <c r="LC276" s="180"/>
      <c r="LD276" s="180"/>
      <c r="LE276" s="180"/>
      <c r="LF276" s="180"/>
      <c r="LG276" s="180"/>
      <c r="LH276" s="180"/>
      <c r="LI276" s="180"/>
      <c r="LJ276" s="180"/>
      <c r="LK276" s="180"/>
      <c r="LL276" s="180"/>
      <c r="LM276" s="180"/>
      <c r="LN276" s="180"/>
      <c r="LO276" s="180"/>
      <c r="LP276" s="180"/>
      <c r="LQ276" s="180"/>
      <c r="LR276" s="180"/>
      <c r="LS276" s="180"/>
      <c r="LT276" s="180"/>
      <c r="LU276" s="180"/>
      <c r="LV276" s="180"/>
      <c r="LW276" s="180"/>
      <c r="LX276" s="180"/>
      <c r="LY276" s="180"/>
      <c r="LZ276" s="180"/>
      <c r="MA276" s="180"/>
      <c r="MB276" s="180"/>
      <c r="MC276" s="180"/>
      <c r="MD276" s="180"/>
      <c r="ME276" s="180"/>
      <c r="MF276" s="180"/>
      <c r="MG276" s="180"/>
      <c r="MH276" s="180"/>
      <c r="MI276" s="180"/>
      <c r="MJ276" s="180"/>
      <c r="MK276" s="180"/>
      <c r="ML276" s="180"/>
      <c r="MM276" s="180"/>
      <c r="MN276" s="180"/>
      <c r="MO276" s="180"/>
      <c r="MP276" s="180"/>
      <c r="MQ276" s="180"/>
      <c r="MR276" s="180"/>
      <c r="MS276" s="180"/>
      <c r="MT276" s="180"/>
      <c r="MU276" s="180"/>
      <c r="MV276" s="180"/>
      <c r="MW276" s="180"/>
      <c r="MX276" s="180"/>
      <c r="MY276" s="180"/>
      <c r="MZ276" s="180"/>
      <c r="NA276" s="180"/>
      <c r="NB276" s="180"/>
      <c r="NC276" s="180"/>
      <c r="ND276" s="180"/>
      <c r="NE276" s="180"/>
      <c r="NF276" s="180"/>
      <c r="NG276" s="180"/>
      <c r="NH276" s="180"/>
      <c r="NI276" s="180"/>
      <c r="NJ276" s="180"/>
      <c r="NK276" s="180"/>
      <c r="NL276" s="180"/>
      <c r="NM276" s="180"/>
      <c r="NN276" s="180"/>
      <c r="NO276" s="180"/>
      <c r="NP276" s="180"/>
      <c r="NQ276" s="180"/>
      <c r="NR276" s="180"/>
      <c r="NS276" s="180"/>
      <c r="NT276" s="180"/>
      <c r="NU276" s="180"/>
      <c r="NV276" s="180"/>
      <c r="NW276" s="180"/>
      <c r="NX276" s="180"/>
      <c r="NY276" s="180"/>
      <c r="NZ276" s="180"/>
      <c r="OA276" s="180"/>
      <c r="OB276" s="180"/>
      <c r="OC276" s="180"/>
      <c r="OD276" s="180"/>
      <c r="OE276" s="180"/>
      <c r="OF276" s="180"/>
      <c r="OG276" s="180"/>
      <c r="OH276" s="180"/>
      <c r="OI276" s="180"/>
      <c r="OJ276" s="180"/>
      <c r="OK276" s="180"/>
      <c r="OL276" s="180"/>
      <c r="OM276" s="180"/>
      <c r="ON276" s="180"/>
      <c r="OO276" s="180"/>
      <c r="OP276" s="180"/>
      <c r="OQ276" s="180"/>
      <c r="OR276" s="180"/>
      <c r="OS276" s="180"/>
      <c r="OT276" s="180"/>
      <c r="OU276" s="180"/>
      <c r="OV276" s="180"/>
      <c r="OW276" s="180"/>
      <c r="OX276" s="180"/>
      <c r="OY276" s="180"/>
      <c r="OZ276" s="180"/>
      <c r="PA276" s="180"/>
      <c r="PB276" s="180"/>
      <c r="PC276" s="180"/>
      <c r="PD276" s="180"/>
      <c r="PE276" s="180"/>
      <c r="PF276" s="180"/>
      <c r="PG276" s="180"/>
      <c r="PH276" s="180"/>
      <c r="PI276" s="180"/>
      <c r="PJ276" s="180"/>
      <c r="PK276" s="180"/>
      <c r="PL276" s="180"/>
      <c r="PM276" s="180"/>
      <c r="PN276" s="180"/>
      <c r="PO276" s="180"/>
      <c r="PP276" s="180"/>
      <c r="PQ276" s="180"/>
      <c r="PR276" s="180"/>
      <c r="PS276" s="180"/>
      <c r="PT276" s="180"/>
      <c r="PU276" s="180"/>
      <c r="PV276" s="180"/>
      <c r="PW276" s="180"/>
      <c r="PX276" s="180"/>
      <c r="PY276" s="180"/>
      <c r="PZ276" s="180"/>
      <c r="QA276" s="180"/>
      <c r="QB276" s="180"/>
      <c r="QC276" s="180"/>
      <c r="QD276" s="180"/>
      <c r="QE276" s="180"/>
      <c r="QF276" s="180"/>
      <c r="QG276" s="180"/>
      <c r="QH276" s="180"/>
      <c r="QI276" s="180"/>
      <c r="QJ276" s="180"/>
      <c r="QK276" s="180"/>
      <c r="QL276" s="180"/>
      <c r="QM276" s="180"/>
      <c r="QN276" s="180"/>
      <c r="QO276" s="180"/>
      <c r="QP276" s="180"/>
      <c r="QQ276" s="180"/>
      <c r="QR276" s="180"/>
      <c r="QS276" s="180"/>
      <c r="QT276" s="180"/>
      <c r="QU276" s="180"/>
      <c r="QV276" s="180"/>
      <c r="QW276" s="180"/>
      <c r="QX276" s="180"/>
      <c r="QY276" s="180"/>
      <c r="QZ276" s="180"/>
      <c r="RA276" s="180"/>
      <c r="RB276" s="180"/>
      <c r="RC276" s="180"/>
      <c r="RD276" s="180"/>
      <c r="RE276" s="180"/>
      <c r="RF276" s="180"/>
      <c r="RG276" s="180"/>
      <c r="RH276" s="180"/>
      <c r="RI276" s="180"/>
      <c r="RJ276" s="180"/>
      <c r="RK276" s="180"/>
      <c r="RL276" s="180"/>
      <c r="RM276" s="180"/>
      <c r="RN276" s="180"/>
      <c r="RO276" s="180"/>
      <c r="RP276" s="180"/>
      <c r="RQ276" s="180"/>
      <c r="RR276" s="180"/>
      <c r="RS276" s="180"/>
      <c r="RT276" s="180"/>
      <c r="RU276" s="180"/>
      <c r="RV276" s="180"/>
      <c r="RW276" s="180"/>
      <c r="RX276" s="180"/>
      <c r="RY276" s="180"/>
      <c r="RZ276" s="180"/>
      <c r="SA276" s="180"/>
      <c r="SB276" s="180"/>
      <c r="SC276" s="180"/>
      <c r="SD276" s="180"/>
      <c r="SE276" s="180"/>
      <c r="SF276" s="180"/>
      <c r="SG276" s="180"/>
      <c r="SH276" s="180"/>
      <c r="SI276" s="180"/>
      <c r="SJ276" s="180"/>
      <c r="SK276" s="180"/>
      <c r="SL276" s="180"/>
      <c r="SM276" s="180"/>
      <c r="SN276" s="180"/>
      <c r="SO276" s="180"/>
      <c r="SP276" s="180"/>
      <c r="SQ276" s="180"/>
      <c r="SR276" s="180"/>
      <c r="SS276" s="180"/>
      <c r="ST276" s="180"/>
      <c r="SU276" s="180"/>
      <c r="SV276" s="180"/>
      <c r="SW276" s="180"/>
      <c r="SX276" s="180"/>
      <c r="SY276" s="180"/>
      <c r="SZ276" s="180"/>
      <c r="TA276" s="180"/>
      <c r="TB276" s="180"/>
      <c r="TC276" s="180"/>
      <c r="TD276" s="180"/>
      <c r="TE276" s="180"/>
      <c r="TF276" s="180"/>
      <c r="TG276" s="180"/>
      <c r="TH276" s="180"/>
      <c r="TI276" s="180"/>
      <c r="TJ276" s="180"/>
      <c r="TK276" s="180"/>
      <c r="TL276" s="180"/>
      <c r="TM276" s="180"/>
      <c r="TN276" s="180"/>
      <c r="TO276" s="180"/>
      <c r="TP276" s="180"/>
      <c r="TQ276" s="180"/>
      <c r="TR276" s="180"/>
      <c r="TS276" s="180"/>
      <c r="TT276" s="180"/>
      <c r="TU276" s="180"/>
      <c r="TV276" s="180"/>
      <c r="TW276" s="180"/>
      <c r="TX276" s="180"/>
      <c r="TY276" s="180"/>
      <c r="TZ276" s="180"/>
      <c r="UA276" s="180"/>
      <c r="UB276" s="180"/>
      <c r="UC276" s="180"/>
      <c r="UD276" s="180"/>
      <c r="UE276" s="180"/>
      <c r="UF276" s="180"/>
      <c r="UG276" s="180"/>
      <c r="UH276" s="180"/>
      <c r="UI276" s="180"/>
      <c r="UJ276" s="180"/>
      <c r="UK276" s="180"/>
      <c r="UL276" s="180"/>
      <c r="UM276" s="180"/>
      <c r="UN276" s="180"/>
      <c r="UO276" s="180"/>
      <c r="UP276" s="180"/>
      <c r="UQ276" s="180"/>
      <c r="UR276" s="180"/>
      <c r="US276" s="180"/>
      <c r="UT276" s="180"/>
      <c r="UU276" s="180"/>
      <c r="UV276" s="180"/>
      <c r="UW276" s="180"/>
      <c r="UX276" s="180"/>
      <c r="UY276" s="180"/>
      <c r="UZ276" s="180"/>
      <c r="VA276" s="180"/>
      <c r="VB276" s="180"/>
      <c r="VC276" s="180"/>
      <c r="VD276" s="180"/>
      <c r="VE276" s="180"/>
      <c r="VF276" s="180"/>
      <c r="VG276" s="180"/>
      <c r="VH276" s="180"/>
      <c r="VI276" s="180"/>
      <c r="VJ276" s="180"/>
      <c r="VK276" s="180"/>
      <c r="VL276" s="180"/>
      <c r="VM276" s="180"/>
      <c r="VN276" s="180"/>
      <c r="VO276" s="180"/>
      <c r="VP276" s="180"/>
      <c r="VQ276" s="180"/>
      <c r="VR276" s="180"/>
      <c r="VS276" s="180"/>
      <c r="VT276" s="180"/>
      <c r="VU276" s="180"/>
      <c r="VV276" s="180"/>
      <c r="VW276" s="180"/>
      <c r="VX276" s="180"/>
      <c r="VY276" s="180"/>
      <c r="VZ276" s="180"/>
      <c r="WA276" s="180"/>
      <c r="WB276" s="180"/>
      <c r="WC276" s="180"/>
      <c r="WD276" s="180"/>
      <c r="WE276" s="180"/>
      <c r="WF276" s="180"/>
      <c r="WG276" s="180"/>
      <c r="WH276" s="180"/>
      <c r="WI276" s="180"/>
      <c r="WJ276" s="180"/>
      <c r="WK276" s="180"/>
      <c r="WL276" s="180"/>
      <c r="WM276" s="180"/>
      <c r="WN276" s="180"/>
      <c r="WO276" s="180"/>
      <c r="WP276" s="180"/>
      <c r="WQ276" s="180"/>
      <c r="WR276" s="180"/>
      <c r="WS276" s="180"/>
      <c r="WT276" s="180"/>
      <c r="WU276" s="180"/>
      <c r="WV276" s="180"/>
      <c r="WW276" s="180"/>
      <c r="WX276" s="180"/>
      <c r="WY276" s="180"/>
      <c r="WZ276" s="180"/>
      <c r="XA276" s="180"/>
      <c r="XB276" s="180"/>
      <c r="XC276" s="180"/>
      <c r="XD276" s="180"/>
      <c r="XE276" s="180"/>
      <c r="XF276" s="180"/>
      <c r="XG276" s="180"/>
      <c r="XH276" s="180"/>
      <c r="XI276" s="180"/>
      <c r="XJ276" s="180"/>
      <c r="XK276" s="180"/>
      <c r="XL276" s="180"/>
      <c r="XM276" s="180"/>
      <c r="XN276" s="180"/>
      <c r="XO276" s="180"/>
      <c r="XP276" s="180"/>
      <c r="XQ276" s="180"/>
      <c r="XR276" s="180"/>
      <c r="XS276" s="180"/>
      <c r="XT276" s="180"/>
      <c r="XU276" s="180"/>
      <c r="XV276" s="180"/>
      <c r="XW276" s="180"/>
      <c r="XX276" s="180"/>
      <c r="XY276" s="180"/>
      <c r="XZ276" s="180"/>
      <c r="YA276" s="180"/>
      <c r="YB276" s="180"/>
      <c r="YC276" s="180"/>
      <c r="YD276" s="180"/>
      <c r="YE276" s="180"/>
      <c r="YF276" s="180"/>
      <c r="YG276" s="180"/>
      <c r="YH276" s="180"/>
      <c r="YI276" s="180"/>
      <c r="YJ276" s="180"/>
      <c r="YK276" s="180"/>
      <c r="YL276" s="180"/>
      <c r="YM276" s="180"/>
      <c r="YN276" s="180"/>
      <c r="YO276" s="180"/>
      <c r="YP276" s="180"/>
      <c r="YQ276" s="180"/>
      <c r="YR276" s="180"/>
      <c r="YS276" s="180"/>
      <c r="YT276" s="180"/>
      <c r="YU276" s="180"/>
      <c r="YV276" s="180"/>
      <c r="YW276" s="180"/>
      <c r="YX276" s="180"/>
      <c r="YY276" s="180"/>
      <c r="YZ276" s="180"/>
      <c r="ZA276" s="180"/>
      <c r="ZB276" s="180"/>
      <c r="ZC276" s="180"/>
      <c r="ZD276" s="180"/>
      <c r="ZE276" s="180"/>
      <c r="ZF276" s="180"/>
      <c r="ZG276" s="180"/>
      <c r="ZH276" s="180"/>
      <c r="ZI276" s="180"/>
      <c r="ZJ276" s="180"/>
      <c r="ZK276" s="180"/>
      <c r="ZL276" s="180"/>
      <c r="ZM276" s="180"/>
      <c r="ZN276" s="180"/>
      <c r="ZO276" s="180"/>
      <c r="ZP276" s="180"/>
      <c r="ZQ276" s="180"/>
      <c r="ZR276" s="180"/>
      <c r="ZS276" s="180"/>
      <c r="ZT276" s="180"/>
      <c r="ZU276" s="180"/>
      <c r="ZV276" s="180"/>
      <c r="ZW276" s="180"/>
      <c r="ZX276" s="180"/>
      <c r="ZY276" s="180"/>
      <c r="ZZ276" s="180"/>
      <c r="AAA276" s="180"/>
      <c r="AAB276" s="180"/>
      <c r="AAC276" s="180"/>
      <c r="AAD276" s="180"/>
      <c r="AAE276" s="180"/>
      <c r="AAF276" s="180"/>
      <c r="AAG276" s="180"/>
      <c r="AAH276" s="180"/>
      <c r="AAI276" s="180"/>
      <c r="AAJ276" s="180"/>
      <c r="AAK276" s="180"/>
      <c r="AAL276" s="180"/>
      <c r="AAM276" s="180"/>
      <c r="AAN276" s="180"/>
      <c r="AAO276" s="180"/>
      <c r="AAP276" s="180"/>
      <c r="AAQ276" s="180"/>
      <c r="AAR276" s="180"/>
      <c r="AAS276" s="180"/>
      <c r="AAT276" s="180"/>
      <c r="AAU276" s="180"/>
      <c r="AAV276" s="180"/>
      <c r="AAW276" s="180"/>
      <c r="AAX276" s="180"/>
      <c r="AAY276" s="180"/>
      <c r="AAZ276" s="180"/>
      <c r="ABA276" s="180"/>
      <c r="ABB276" s="180"/>
      <c r="ABC276" s="180"/>
      <c r="ABD276" s="180"/>
      <c r="ABE276" s="180"/>
      <c r="ABF276" s="180"/>
      <c r="ABG276" s="180"/>
      <c r="ABH276" s="180"/>
      <c r="ABI276" s="180"/>
      <c r="ABJ276" s="180"/>
      <c r="ABK276" s="180"/>
      <c r="ABL276" s="180"/>
      <c r="ABM276" s="180"/>
      <c r="ABN276" s="180"/>
      <c r="ABO276" s="180"/>
      <c r="ABP276" s="180"/>
      <c r="ABQ276" s="180"/>
      <c r="ABR276" s="180"/>
      <c r="ABS276" s="180"/>
      <c r="ABT276" s="180"/>
      <c r="ABU276" s="180"/>
      <c r="ABV276" s="180"/>
      <c r="ABW276" s="180"/>
      <c r="ABX276" s="180"/>
      <c r="ABY276" s="180"/>
      <c r="ABZ276" s="180"/>
      <c r="ACA276" s="180"/>
      <c r="ACB276" s="180"/>
      <c r="ACC276" s="180"/>
      <c r="ACD276" s="180"/>
      <c r="ACE276" s="180"/>
      <c r="ACF276" s="180"/>
      <c r="ACG276" s="180"/>
      <c r="ACH276" s="180"/>
      <c r="ACI276" s="180"/>
      <c r="ACJ276" s="180"/>
      <c r="ACK276" s="180"/>
      <c r="ACL276" s="180"/>
      <c r="ACM276" s="180"/>
      <c r="ACN276" s="180"/>
      <c r="ACO276" s="180"/>
      <c r="ACP276" s="180"/>
      <c r="ACQ276" s="180"/>
      <c r="ACR276" s="180"/>
      <c r="ACS276" s="180"/>
      <c r="ACT276" s="180"/>
      <c r="ACU276" s="180"/>
      <c r="ACV276" s="180"/>
      <c r="ACW276" s="180"/>
      <c r="ACX276" s="180"/>
      <c r="ACY276" s="180"/>
      <c r="ACZ276" s="180"/>
      <c r="ADA276" s="180"/>
      <c r="ADB276" s="180"/>
      <c r="ADC276" s="180"/>
      <c r="ADD276" s="180"/>
      <c r="ADE276" s="180"/>
      <c r="ADF276" s="180"/>
      <c r="ADG276" s="180"/>
      <c r="ADH276" s="180"/>
      <c r="ADI276" s="180"/>
      <c r="ADJ276" s="180"/>
      <c r="ADK276" s="180"/>
      <c r="ADL276" s="180"/>
      <c r="ADM276" s="180"/>
      <c r="ADN276" s="180"/>
      <c r="ADO276" s="180"/>
      <c r="ADP276" s="180"/>
      <c r="ADQ276" s="180"/>
      <c r="ADR276" s="180"/>
      <c r="ADS276" s="180"/>
      <c r="ADT276" s="180"/>
      <c r="ADU276" s="180"/>
      <c r="ADV276" s="180"/>
      <c r="ADW276" s="180"/>
      <c r="ADX276" s="180"/>
      <c r="ADY276" s="180"/>
      <c r="ADZ276" s="180"/>
      <c r="AEA276" s="180"/>
      <c r="AEB276" s="180"/>
      <c r="AEC276" s="180"/>
      <c r="AED276" s="180"/>
      <c r="AEE276" s="180"/>
      <c r="AEF276" s="180"/>
      <c r="AEG276" s="180"/>
      <c r="AEH276" s="180"/>
      <c r="AEI276" s="180"/>
      <c r="AEJ276" s="180"/>
      <c r="AEK276" s="180"/>
    </row>
    <row r="277" spans="1:817" s="1" customFormat="1" ht="26.1" customHeight="1" x14ac:dyDescent="0.25">
      <c r="A277" s="627"/>
      <c r="B277" s="182"/>
      <c r="C277" s="595"/>
      <c r="D277" s="19">
        <v>1</v>
      </c>
      <c r="E277" s="253" t="s">
        <v>460</v>
      </c>
      <c r="F277" s="254" t="s">
        <v>305</v>
      </c>
      <c r="G277" s="19" t="s">
        <v>77</v>
      </c>
      <c r="H277" s="19" t="s">
        <v>207</v>
      </c>
      <c r="I277" s="19">
        <v>15</v>
      </c>
      <c r="J277" s="255"/>
      <c r="K277" s="19">
        <v>1</v>
      </c>
      <c r="L277" s="19" t="s">
        <v>27</v>
      </c>
      <c r="M277" s="19" t="s">
        <v>34</v>
      </c>
      <c r="N277" s="19">
        <v>97</v>
      </c>
      <c r="O277" s="19">
        <v>1970</v>
      </c>
      <c r="P277" s="290">
        <v>1970</v>
      </c>
      <c r="Q277" s="255"/>
      <c r="R277" s="258"/>
      <c r="S277" s="259"/>
      <c r="T277" s="228" t="s">
        <v>233</v>
      </c>
      <c r="U277" s="260"/>
      <c r="V277" s="33"/>
      <c r="W277" s="18" t="s">
        <v>128</v>
      </c>
      <c r="X277" s="249" t="str">
        <f t="shared" si="93"/>
        <v>Gypsum</v>
      </c>
      <c r="Y277" s="19"/>
      <c r="Z277" s="19"/>
      <c r="AA277" s="19"/>
      <c r="AB277" s="19"/>
      <c r="AC277" s="19"/>
      <c r="AD277" s="19"/>
      <c r="AE277" s="19"/>
      <c r="AH277" s="252">
        <f t="shared" si="89"/>
        <v>0</v>
      </c>
      <c r="AI277" s="252">
        <f t="shared" si="94"/>
        <v>0</v>
      </c>
      <c r="AJ277" s="252">
        <f t="shared" si="95"/>
        <v>0</v>
      </c>
      <c r="AK277" s="252">
        <f t="shared" si="85"/>
        <v>0</v>
      </c>
      <c r="AL277" s="262"/>
      <c r="AM277" s="251">
        <f t="shared" si="90"/>
        <v>0</v>
      </c>
      <c r="AN277" s="251">
        <f t="shared" si="91"/>
        <v>0</v>
      </c>
      <c r="AO277" s="251">
        <f t="shared" si="92"/>
        <v>0</v>
      </c>
      <c r="AP277" s="397"/>
      <c r="AQ277" s="397"/>
      <c r="AR277" s="397"/>
      <c r="AS277" s="397"/>
      <c r="AT277" s="397"/>
      <c r="AU277" s="397"/>
      <c r="AV277" s="397"/>
      <c r="AW277" s="397"/>
      <c r="AX277" s="397"/>
      <c r="AY277" s="397"/>
      <c r="BE277" s="251"/>
      <c r="BF277" s="251"/>
      <c r="BG277" s="251"/>
      <c r="BJ277" s="251"/>
      <c r="BK277" s="251"/>
      <c r="BL277" s="251"/>
      <c r="BM277" s="251"/>
      <c r="BN277" s="251"/>
      <c r="BO277" s="251"/>
      <c r="BP277" s="251"/>
      <c r="BQ277" s="251"/>
      <c r="BR277" s="251"/>
      <c r="BS277" s="251"/>
      <c r="BT277" s="251"/>
      <c r="BU277" s="397"/>
      <c r="BV277" s="251"/>
      <c r="BW277" s="397"/>
      <c r="BX277" s="251"/>
      <c r="BY277" s="397"/>
    </row>
    <row r="278" spans="1:817" s="1" customFormat="1" ht="26.1" customHeight="1" x14ac:dyDescent="0.25">
      <c r="A278" s="627"/>
      <c r="B278" s="182"/>
      <c r="C278" s="595"/>
      <c r="D278" s="19">
        <v>1</v>
      </c>
      <c r="E278" s="253" t="s">
        <v>461</v>
      </c>
      <c r="F278" s="254" t="s">
        <v>370</v>
      </c>
      <c r="G278" s="19" t="s">
        <v>44</v>
      </c>
      <c r="H278" s="19" t="s">
        <v>154</v>
      </c>
      <c r="I278" s="19">
        <v>15</v>
      </c>
      <c r="J278" s="255"/>
      <c r="K278" s="19">
        <v>1</v>
      </c>
      <c r="L278" s="19" t="s">
        <v>27</v>
      </c>
      <c r="M278" s="19" t="s">
        <v>73</v>
      </c>
      <c r="N278" s="19">
        <v>152</v>
      </c>
      <c r="O278" s="19">
        <v>1970</v>
      </c>
      <c r="P278" s="290">
        <v>1970</v>
      </c>
      <c r="Q278" s="255"/>
      <c r="R278" s="258"/>
      <c r="S278" s="259"/>
      <c r="T278" s="228" t="s">
        <v>233</v>
      </c>
      <c r="U278" s="260"/>
      <c r="V278" s="33"/>
      <c r="W278" s="18"/>
      <c r="X278" s="249"/>
      <c r="Y278" s="19"/>
      <c r="Z278" s="19"/>
      <c r="AA278" s="19"/>
      <c r="AB278" s="19"/>
      <c r="AC278" s="19"/>
      <c r="AD278" s="19"/>
      <c r="AE278" s="19"/>
      <c r="AH278" s="252"/>
      <c r="AI278" s="252"/>
      <c r="AJ278" s="252"/>
      <c r="AK278" s="252"/>
      <c r="AL278" s="262"/>
      <c r="AM278" s="251"/>
      <c r="AN278" s="251"/>
      <c r="AO278" s="251"/>
      <c r="AP278" s="397"/>
      <c r="AQ278" s="397"/>
      <c r="AR278" s="397"/>
      <c r="AS278" s="397"/>
      <c r="AT278" s="397"/>
      <c r="AU278" s="397"/>
      <c r="AV278" s="397"/>
      <c r="AW278" s="397"/>
      <c r="AX278" s="397"/>
      <c r="AY278" s="397"/>
      <c r="BE278" s="251"/>
      <c r="BF278" s="251"/>
      <c r="BG278" s="251"/>
      <c r="BJ278" s="251"/>
      <c r="BK278" s="251"/>
      <c r="BL278" s="251"/>
      <c r="BM278" s="251"/>
      <c r="BN278" s="251"/>
      <c r="BO278" s="251"/>
      <c r="BP278" s="251"/>
      <c r="BQ278" s="251"/>
      <c r="BR278" s="251"/>
      <c r="BS278" s="251"/>
      <c r="BT278" s="251"/>
      <c r="BU278" s="397"/>
      <c r="BV278" s="251"/>
      <c r="BW278" s="397"/>
      <c r="BX278" s="251"/>
      <c r="BY278" s="397"/>
    </row>
    <row r="279" spans="1:817" s="1" customFormat="1" ht="26.1" customHeight="1" x14ac:dyDescent="0.25">
      <c r="A279" s="638"/>
      <c r="B279" s="182">
        <v>3</v>
      </c>
      <c r="C279" s="595"/>
      <c r="D279" s="19">
        <v>1</v>
      </c>
      <c r="E279" s="253" t="s">
        <v>948</v>
      </c>
      <c r="F279" s="254"/>
      <c r="G279" s="19"/>
      <c r="H279" s="19"/>
      <c r="I279" s="19">
        <v>40</v>
      </c>
      <c r="J279" s="255"/>
      <c r="K279" s="19">
        <v>1</v>
      </c>
      <c r="L279" s="19" t="s">
        <v>33</v>
      </c>
      <c r="M279" s="19" t="s">
        <v>109</v>
      </c>
      <c r="N279" s="90"/>
      <c r="O279" s="19"/>
      <c r="P279" s="290"/>
      <c r="Q279" s="255"/>
      <c r="R279" s="258"/>
      <c r="S279" s="259"/>
      <c r="T279" s="228" t="s">
        <v>949</v>
      </c>
      <c r="U279" s="260"/>
      <c r="V279" s="33"/>
      <c r="W279" s="18" t="s">
        <v>128</v>
      </c>
      <c r="X279" s="249" t="str">
        <f>F280</f>
        <v>P</v>
      </c>
      <c r="Y279" s="19"/>
      <c r="Z279" s="19"/>
      <c r="AA279" s="19"/>
      <c r="AB279" s="19"/>
      <c r="AC279" s="19"/>
      <c r="AD279" s="19"/>
      <c r="AE279" s="19"/>
      <c r="AH279" s="252">
        <f t="shared" ref="AH279:AH310" si="96">Q280/1896653</f>
        <v>0</v>
      </c>
      <c r="AI279" s="252">
        <f>(R280/39)</f>
        <v>0</v>
      </c>
      <c r="AJ279" s="252">
        <f>S280/14</f>
        <v>0</v>
      </c>
      <c r="AK279" s="252">
        <f t="shared" si="85"/>
        <v>0</v>
      </c>
      <c r="AL279" s="262"/>
      <c r="AM279" s="251">
        <f t="shared" ref="AM279:AM324" si="97">IF(B280=1,AK279,0)</f>
        <v>0</v>
      </c>
      <c r="AN279" s="251">
        <f t="shared" ref="AN279:AN324" si="98">IF(B280=2,AK279,0)</f>
        <v>0</v>
      </c>
      <c r="AO279" s="251">
        <f t="shared" ref="AO279:AO324" si="99">IF(B280=3,AK279,0)</f>
        <v>0</v>
      </c>
      <c r="AP279" s="147"/>
      <c r="AQ279" s="147"/>
      <c r="AR279" s="147"/>
      <c r="AS279" s="147"/>
      <c r="AT279" s="147"/>
      <c r="AU279" s="147"/>
      <c r="AV279" s="147"/>
      <c r="AW279" s="147"/>
      <c r="AX279" s="147"/>
      <c r="AY279" s="147"/>
      <c r="BE279" s="4"/>
      <c r="BF279" s="4"/>
      <c r="BG279" s="4"/>
      <c r="BJ279" s="4"/>
      <c r="BK279" s="4"/>
      <c r="BL279" s="4"/>
      <c r="BM279" s="4"/>
      <c r="BN279" s="4"/>
      <c r="BO279" s="4"/>
      <c r="BP279" s="4"/>
      <c r="BQ279" s="4"/>
      <c r="BR279" s="4"/>
      <c r="BS279" s="4"/>
      <c r="BT279" s="4"/>
      <c r="BU279" s="147"/>
      <c r="BV279" s="4"/>
      <c r="BW279" s="147"/>
      <c r="BX279" s="4"/>
      <c r="BY279" s="147"/>
    </row>
    <row r="280" spans="1:817" s="1" customFormat="1" ht="26.1" customHeight="1" x14ac:dyDescent="0.25">
      <c r="A280" s="624"/>
      <c r="B280" s="182">
        <v>3</v>
      </c>
      <c r="C280" s="595">
        <f>AK279</f>
        <v>0</v>
      </c>
      <c r="D280" s="19">
        <v>1</v>
      </c>
      <c r="E280" s="253" t="s">
        <v>462</v>
      </c>
      <c r="F280" s="254" t="s">
        <v>26</v>
      </c>
      <c r="G280" s="19"/>
      <c r="H280" s="19"/>
      <c r="I280" s="19">
        <v>21</v>
      </c>
      <c r="J280" s="255"/>
      <c r="K280" s="19">
        <v>1</v>
      </c>
      <c r="L280" s="19" t="s">
        <v>27</v>
      </c>
      <c r="M280" s="19" t="s">
        <v>38</v>
      </c>
      <c r="N280" s="19">
        <v>182</v>
      </c>
      <c r="O280" s="19">
        <v>1970</v>
      </c>
      <c r="P280" s="290">
        <v>1970</v>
      </c>
      <c r="Q280" s="255"/>
      <c r="R280" s="258"/>
      <c r="S280" s="259"/>
      <c r="T280" s="228" t="s">
        <v>233</v>
      </c>
      <c r="U280" s="260"/>
      <c r="V280" s="33"/>
      <c r="W280" s="18"/>
      <c r="X280" s="249"/>
      <c r="Y280" s="19"/>
      <c r="Z280" s="19"/>
      <c r="AA280" s="19"/>
      <c r="AB280" s="19"/>
      <c r="AC280" s="19"/>
      <c r="AD280" s="19"/>
      <c r="AE280" s="19"/>
      <c r="AH280" s="252">
        <f t="shared" si="96"/>
        <v>0</v>
      </c>
      <c r="AI280" s="252"/>
      <c r="AJ280" s="252"/>
      <c r="AK280" s="252"/>
      <c r="AL280" s="262"/>
      <c r="AM280" s="251">
        <f t="shared" si="97"/>
        <v>0</v>
      </c>
      <c r="AN280" s="251">
        <f t="shared" si="98"/>
        <v>0</v>
      </c>
      <c r="AO280" s="251">
        <f t="shared" si="99"/>
        <v>0</v>
      </c>
      <c r="AP280" s="147"/>
      <c r="AQ280" s="147"/>
      <c r="AR280" s="147"/>
      <c r="AS280" s="147"/>
      <c r="AT280" s="147"/>
      <c r="AU280" s="147"/>
      <c r="AV280" s="147"/>
      <c r="AW280" s="147"/>
      <c r="AX280" s="147"/>
      <c r="AY280" s="147"/>
      <c r="BE280" s="4"/>
      <c r="BF280" s="4"/>
      <c r="BG280" s="4"/>
      <c r="BJ280" s="4"/>
      <c r="BK280" s="4"/>
      <c r="BL280" s="4"/>
      <c r="BM280" s="4"/>
      <c r="BN280" s="4"/>
      <c r="BO280" s="4"/>
      <c r="BP280" s="4"/>
      <c r="BQ280" s="4"/>
      <c r="BR280" s="4"/>
      <c r="BS280" s="4"/>
      <c r="BT280" s="4"/>
      <c r="BU280" s="147"/>
      <c r="BV280" s="4"/>
      <c r="BW280" s="147"/>
      <c r="BX280" s="4"/>
      <c r="BY280" s="147"/>
    </row>
    <row r="281" spans="1:817" s="1" customFormat="1" ht="26.1" customHeight="1" x14ac:dyDescent="0.25">
      <c r="A281" s="627"/>
      <c r="B281" s="182"/>
      <c r="C281" s="595">
        <f>AK280</f>
        <v>0</v>
      </c>
      <c r="D281" s="19">
        <v>1</v>
      </c>
      <c r="E281" s="253" t="s">
        <v>841</v>
      </c>
      <c r="F281" s="254"/>
      <c r="G281" s="19"/>
      <c r="H281" s="19"/>
      <c r="I281" s="19"/>
      <c r="J281" s="255"/>
      <c r="K281" s="19">
        <v>1</v>
      </c>
      <c r="L281" s="19" t="s">
        <v>33</v>
      </c>
      <c r="M281" s="19" t="s">
        <v>109</v>
      </c>
      <c r="N281" s="90"/>
      <c r="O281" s="19">
        <v>1969</v>
      </c>
      <c r="P281" s="290"/>
      <c r="Q281" s="255"/>
      <c r="R281" s="258"/>
      <c r="S281" s="259"/>
      <c r="T281" s="253" t="s">
        <v>838</v>
      </c>
      <c r="U281" s="260"/>
      <c r="V281" s="33"/>
      <c r="W281" s="18"/>
      <c r="X281" s="249" t="str">
        <f>F282</f>
        <v>Cu</v>
      </c>
      <c r="Y281" s="19"/>
      <c r="Z281" s="19"/>
      <c r="AA281" s="19"/>
      <c r="AB281" s="19"/>
      <c r="AC281" s="19"/>
      <c r="AD281" s="19"/>
      <c r="AE281" s="19"/>
      <c r="AH281" s="252">
        <f t="shared" si="96"/>
        <v>5.9873893643170367E-3</v>
      </c>
      <c r="AI281" s="252">
        <f>(R282/39)</f>
        <v>0</v>
      </c>
      <c r="AJ281" s="252">
        <f>S282/14</f>
        <v>0</v>
      </c>
      <c r="AK281" s="252">
        <f t="shared" si="85"/>
        <v>5.9873893643170367E-3</v>
      </c>
      <c r="AL281" s="262"/>
      <c r="AM281" s="251">
        <f t="shared" si="97"/>
        <v>0</v>
      </c>
      <c r="AN281" s="251">
        <f t="shared" si="98"/>
        <v>0</v>
      </c>
      <c r="AO281" s="251">
        <f t="shared" si="99"/>
        <v>5.9873893643170367E-3</v>
      </c>
      <c r="AP281" s="147"/>
      <c r="AQ281" s="147"/>
      <c r="AR281" s="147"/>
      <c r="AS281" s="147"/>
      <c r="AT281" s="147"/>
      <c r="AU281" s="147"/>
      <c r="AV281" s="147"/>
      <c r="AW281" s="147"/>
      <c r="AX281" s="147"/>
      <c r="AY281" s="147"/>
      <c r="BE281" s="4"/>
      <c r="BF281" s="4"/>
      <c r="BG281" s="4"/>
      <c r="BJ281" s="4"/>
      <c r="BK281" s="4"/>
      <c r="BL281" s="4"/>
      <c r="BM281" s="4"/>
      <c r="BN281" s="4"/>
      <c r="BO281" s="4"/>
      <c r="BP281" s="4"/>
      <c r="BQ281" s="4"/>
      <c r="BR281" s="4"/>
      <c r="BS281" s="4"/>
      <c r="BT281" s="4"/>
      <c r="BU281" s="147"/>
      <c r="BV281" s="4"/>
      <c r="BW281" s="147"/>
      <c r="BX281" s="4"/>
      <c r="BY281" s="147"/>
    </row>
    <row r="282" spans="1:817" s="1" customFormat="1" ht="26.1" customHeight="1" x14ac:dyDescent="0.25">
      <c r="A282" s="624"/>
      <c r="B282" s="182">
        <v>3</v>
      </c>
      <c r="C282" s="595">
        <f>AK281</f>
        <v>5.9873893643170367E-3</v>
      </c>
      <c r="D282" s="19">
        <v>1</v>
      </c>
      <c r="E282" s="253" t="s">
        <v>465</v>
      </c>
      <c r="F282" s="254" t="s">
        <v>54</v>
      </c>
      <c r="G282" s="19" t="s">
        <v>44</v>
      </c>
      <c r="H282" s="19"/>
      <c r="I282" s="19"/>
      <c r="J282" s="255"/>
      <c r="K282" s="19">
        <v>2</v>
      </c>
      <c r="L282" s="19" t="s">
        <v>27</v>
      </c>
      <c r="M282" s="19" t="s">
        <v>83</v>
      </c>
      <c r="N282" s="90"/>
      <c r="O282" s="19">
        <v>1969</v>
      </c>
      <c r="P282" s="292">
        <v>25458</v>
      </c>
      <c r="Q282" s="255">
        <v>11356</v>
      </c>
      <c r="R282" s="258"/>
      <c r="S282" s="259"/>
      <c r="T282" s="228" t="s">
        <v>197</v>
      </c>
      <c r="U282" s="260" t="s">
        <v>466</v>
      </c>
      <c r="V282" s="33"/>
      <c r="W282" s="378"/>
      <c r="X282" s="249" t="str">
        <f>F283</f>
        <v>Fe</v>
      </c>
      <c r="Y282" s="293"/>
      <c r="Z282" s="293"/>
      <c r="AA282" s="293"/>
      <c r="AB282" s="293"/>
      <c r="AC282" s="293"/>
      <c r="AD282" s="293"/>
      <c r="AE282" s="293"/>
      <c r="AF282" s="17"/>
      <c r="AG282" s="180"/>
      <c r="AH282" s="252">
        <f t="shared" si="96"/>
        <v>6.0633125827444449E-2</v>
      </c>
      <c r="AI282" s="252">
        <f>(R283/39)</f>
        <v>8.9743589743589754E-4</v>
      </c>
      <c r="AJ282" s="252">
        <f>S283/14</f>
        <v>0</v>
      </c>
      <c r="AK282" s="252">
        <f t="shared" si="85"/>
        <v>6.1530561724880348E-2</v>
      </c>
      <c r="AL282" s="262"/>
      <c r="AM282" s="251">
        <f t="shared" si="97"/>
        <v>0</v>
      </c>
      <c r="AN282" s="251">
        <f t="shared" si="98"/>
        <v>6.1530561724880348E-2</v>
      </c>
      <c r="AO282" s="251">
        <f t="shared" si="99"/>
        <v>0</v>
      </c>
      <c r="AP282" s="397"/>
      <c r="AQ282" s="397"/>
      <c r="AR282" s="397"/>
      <c r="AS282" s="397"/>
      <c r="AT282" s="397"/>
      <c r="AU282" s="397"/>
      <c r="AV282" s="397"/>
      <c r="AW282" s="397"/>
      <c r="AX282" s="397"/>
      <c r="AY282" s="397"/>
      <c r="BE282" s="251"/>
      <c r="BF282" s="251"/>
      <c r="BG282" s="251"/>
      <c r="BJ282" s="251"/>
      <c r="BK282" s="251"/>
      <c r="BL282" s="251"/>
      <c r="BM282" s="251"/>
      <c r="BN282" s="251"/>
      <c r="BO282" s="251"/>
      <c r="BP282" s="251"/>
      <c r="BQ282" s="251"/>
      <c r="BR282" s="251"/>
      <c r="BS282" s="251"/>
      <c r="BT282" s="251"/>
      <c r="BU282" s="397"/>
      <c r="BV282" s="251"/>
      <c r="BW282" s="397"/>
      <c r="BX282" s="251"/>
      <c r="BY282" s="397"/>
    </row>
    <row r="283" spans="1:817" s="1" customFormat="1" ht="26.1" customHeight="1" x14ac:dyDescent="0.25">
      <c r="A283" s="626"/>
      <c r="B283" s="182">
        <v>2</v>
      </c>
      <c r="C283" s="595">
        <f>AK282</f>
        <v>6.1530561724880348E-2</v>
      </c>
      <c r="D283" s="19">
        <v>1</v>
      </c>
      <c r="E283" s="253" t="s">
        <v>463</v>
      </c>
      <c r="F283" s="254" t="s">
        <v>43</v>
      </c>
      <c r="G283" s="19"/>
      <c r="H283" s="19"/>
      <c r="I283" s="19"/>
      <c r="J283" s="255"/>
      <c r="K283" s="19">
        <v>1</v>
      </c>
      <c r="L283" s="19" t="s">
        <v>27</v>
      </c>
      <c r="M283" s="437" t="s">
        <v>28</v>
      </c>
      <c r="N283" s="19">
        <v>15</v>
      </c>
      <c r="O283" s="19">
        <v>1969</v>
      </c>
      <c r="P283" s="290">
        <v>1969</v>
      </c>
      <c r="Q283" s="255">
        <v>115000</v>
      </c>
      <c r="R283" s="258">
        <v>3.5000000000000003E-2</v>
      </c>
      <c r="S283" s="259"/>
      <c r="T283" s="228" t="s">
        <v>178</v>
      </c>
      <c r="U283" s="260" t="s">
        <v>939</v>
      </c>
      <c r="V283" s="33"/>
      <c r="W283" s="18" t="s">
        <v>128</v>
      </c>
      <c r="X283" s="249" t="str">
        <f>F284</f>
        <v>P</v>
      </c>
      <c r="Y283" s="19"/>
      <c r="Z283" s="19"/>
      <c r="AA283" s="19"/>
      <c r="AB283" s="19"/>
      <c r="AC283" s="19"/>
      <c r="AD283" s="19"/>
      <c r="AE283" s="19"/>
      <c r="AH283" s="252">
        <f t="shared" si="96"/>
        <v>0</v>
      </c>
      <c r="AI283" s="252">
        <f>(R284/39)</f>
        <v>0</v>
      </c>
      <c r="AJ283" s="252">
        <f>S284/14</f>
        <v>0</v>
      </c>
      <c r="AK283" s="252">
        <f t="shared" si="85"/>
        <v>0</v>
      </c>
      <c r="AL283" s="262"/>
      <c r="AM283" s="251">
        <f t="shared" si="97"/>
        <v>0</v>
      </c>
      <c r="AN283" s="251">
        <f t="shared" si="98"/>
        <v>0</v>
      </c>
      <c r="AO283" s="251">
        <f t="shared" si="99"/>
        <v>0</v>
      </c>
      <c r="AP283" s="147"/>
      <c r="AQ283" s="147"/>
      <c r="AR283" s="147"/>
      <c r="AS283" s="147"/>
      <c r="AT283" s="147"/>
      <c r="AU283" s="147"/>
      <c r="AV283" s="147"/>
      <c r="AW283" s="147"/>
      <c r="AX283" s="147"/>
      <c r="AY283" s="147"/>
      <c r="BE283" s="4"/>
      <c r="BF283" s="4"/>
      <c r="BG283" s="4"/>
      <c r="BJ283" s="4"/>
      <c r="BK283" s="4"/>
      <c r="BL283" s="4"/>
      <c r="BM283" s="4"/>
      <c r="BN283" s="4"/>
      <c r="BO283" s="4"/>
      <c r="BP283" s="4"/>
      <c r="BQ283" s="4"/>
      <c r="BR283" s="4"/>
      <c r="BS283" s="4"/>
      <c r="BT283" s="4"/>
      <c r="BU283" s="147"/>
      <c r="BV283" s="4"/>
      <c r="BW283" s="147"/>
      <c r="BX283" s="4"/>
      <c r="BY283" s="147"/>
    </row>
    <row r="284" spans="1:817" s="1" customFormat="1" ht="26.1" customHeight="1" x14ac:dyDescent="0.25">
      <c r="A284" s="624"/>
      <c r="B284" s="182">
        <v>3</v>
      </c>
      <c r="C284" s="595">
        <f>AK283</f>
        <v>0</v>
      </c>
      <c r="D284" s="19">
        <v>1</v>
      </c>
      <c r="E284" s="253" t="s">
        <v>464</v>
      </c>
      <c r="F284" s="254" t="s">
        <v>26</v>
      </c>
      <c r="G284" s="19" t="s">
        <v>77</v>
      </c>
      <c r="H284" s="19" t="s">
        <v>78</v>
      </c>
      <c r="I284" s="19">
        <v>43</v>
      </c>
      <c r="J284" s="255">
        <v>1230000</v>
      </c>
      <c r="K284" s="19">
        <v>2</v>
      </c>
      <c r="L284" s="19" t="s">
        <v>27</v>
      </c>
      <c r="M284" s="19" t="s">
        <v>83</v>
      </c>
      <c r="N284" s="19">
        <v>86</v>
      </c>
      <c r="O284" s="19">
        <v>1969</v>
      </c>
      <c r="P284" s="290">
        <v>1969</v>
      </c>
      <c r="Q284" s="255"/>
      <c r="R284" s="258"/>
      <c r="S284" s="259"/>
      <c r="T284" s="228" t="s">
        <v>233</v>
      </c>
      <c r="U284" s="260"/>
      <c r="V284" s="392"/>
      <c r="W284" s="392"/>
      <c r="X284" s="392"/>
      <c r="Y284" s="392"/>
      <c r="Z284" s="392"/>
      <c r="AA284" s="392"/>
      <c r="AB284" s="392"/>
      <c r="AC284" s="392"/>
      <c r="AD284" s="392"/>
      <c r="AE284" s="392"/>
      <c r="AF284" s="392"/>
      <c r="AG284" s="392"/>
      <c r="AH284" s="252">
        <f t="shared" si="96"/>
        <v>0</v>
      </c>
      <c r="AI284" s="392"/>
      <c r="AJ284" s="392"/>
      <c r="AK284" s="392"/>
      <c r="AL284" s="392"/>
      <c r="AM284" s="251">
        <f t="shared" si="97"/>
        <v>0</v>
      </c>
      <c r="AN284" s="251">
        <f t="shared" si="98"/>
        <v>0</v>
      </c>
      <c r="AO284" s="251">
        <f t="shared" si="99"/>
        <v>0</v>
      </c>
      <c r="AP284" s="147"/>
      <c r="AQ284" s="147"/>
      <c r="AR284" s="147"/>
      <c r="AS284" s="147"/>
      <c r="AT284" s="147"/>
      <c r="AU284" s="147"/>
      <c r="AV284" s="147"/>
      <c r="AW284" s="147"/>
      <c r="AX284" s="147"/>
      <c r="AY284" s="147"/>
      <c r="BE284" s="4"/>
      <c r="BF284" s="4"/>
      <c r="BG284" s="4"/>
      <c r="BJ284" s="4"/>
      <c r="BK284" s="4"/>
      <c r="BL284" s="4"/>
      <c r="BM284" s="4"/>
      <c r="BN284" s="4"/>
      <c r="BO284" s="4"/>
      <c r="BP284" s="4"/>
      <c r="BQ284" s="4"/>
      <c r="BR284" s="4"/>
      <c r="BS284" s="4"/>
      <c r="BT284" s="4"/>
      <c r="BU284" s="147"/>
      <c r="BV284" s="4"/>
      <c r="BW284" s="147"/>
      <c r="BX284" s="4"/>
      <c r="BY284" s="147"/>
    </row>
    <row r="285" spans="1:817" s="1" customFormat="1" ht="26.1" customHeight="1" x14ac:dyDescent="0.25">
      <c r="A285" s="639"/>
      <c r="B285" s="601"/>
      <c r="C285" s="595"/>
      <c r="D285" s="254">
        <v>1</v>
      </c>
      <c r="E285" s="253" t="s">
        <v>840</v>
      </c>
      <c r="F285" s="392"/>
      <c r="G285" s="253" t="s">
        <v>44</v>
      </c>
      <c r="H285" s="392"/>
      <c r="I285" s="254">
        <v>80</v>
      </c>
      <c r="J285" s="392"/>
      <c r="K285" s="254">
        <v>1</v>
      </c>
      <c r="L285" s="254" t="s">
        <v>33</v>
      </c>
      <c r="M285" s="254" t="s">
        <v>109</v>
      </c>
      <c r="N285" s="609"/>
      <c r="O285" s="254">
        <v>1968</v>
      </c>
      <c r="P285" s="392"/>
      <c r="Q285" s="392"/>
      <c r="R285" s="392"/>
      <c r="S285" s="392"/>
      <c r="T285" s="253" t="s">
        <v>947</v>
      </c>
      <c r="U285" s="253" t="s">
        <v>839</v>
      </c>
      <c r="V285" s="33"/>
      <c r="W285" s="18"/>
      <c r="X285" s="249" t="str">
        <f>F286</f>
        <v>?</v>
      </c>
      <c r="Y285" s="19"/>
      <c r="Z285" s="19"/>
      <c r="AA285" s="19"/>
      <c r="AB285" s="19"/>
      <c r="AC285" s="19"/>
      <c r="AD285" s="19"/>
      <c r="AE285" s="19"/>
      <c r="AH285" s="252">
        <f t="shared" si="96"/>
        <v>0</v>
      </c>
      <c r="AI285" s="252">
        <f t="shared" ref="AI285:AI316" si="100">(R286/39)</f>
        <v>0</v>
      </c>
      <c r="AJ285" s="252">
        <f t="shared" ref="AJ285:AJ316" si="101">S286/14</f>
        <v>0</v>
      </c>
      <c r="AK285" s="252">
        <f t="shared" si="85"/>
        <v>0</v>
      </c>
      <c r="AL285" s="262"/>
      <c r="AM285" s="251">
        <f t="shared" si="97"/>
        <v>0</v>
      </c>
      <c r="AN285" s="251">
        <f t="shared" si="98"/>
        <v>0</v>
      </c>
      <c r="AO285" s="251">
        <f t="shared" si="99"/>
        <v>0</v>
      </c>
      <c r="AP285" s="147"/>
      <c r="AQ285" s="147"/>
      <c r="AR285" s="147"/>
      <c r="AS285" s="147"/>
      <c r="AT285" s="147"/>
      <c r="AU285" s="147"/>
      <c r="AV285" s="147"/>
      <c r="AW285" s="147"/>
      <c r="AX285" s="147"/>
      <c r="AY285" s="147"/>
      <c r="BE285" s="4"/>
      <c r="BF285" s="4"/>
      <c r="BG285" s="4"/>
      <c r="BJ285" s="4"/>
      <c r="BK285" s="4"/>
      <c r="BL285" s="4"/>
      <c r="BM285" s="4"/>
      <c r="BN285" s="4"/>
      <c r="BO285" s="4"/>
      <c r="BP285" s="4"/>
      <c r="BQ285" s="4"/>
      <c r="BR285" s="4"/>
      <c r="BS285" s="4"/>
      <c r="BT285" s="4"/>
      <c r="BU285" s="147"/>
      <c r="BV285" s="4"/>
      <c r="BW285" s="147"/>
      <c r="BX285" s="4"/>
      <c r="BY285" s="147"/>
    </row>
    <row r="286" spans="1:817" s="1" customFormat="1" ht="26.1" customHeight="1" x14ac:dyDescent="0.25">
      <c r="A286" s="627"/>
      <c r="B286" s="182"/>
      <c r="C286" s="595"/>
      <c r="D286" s="19">
        <v>1</v>
      </c>
      <c r="E286" s="253" t="s">
        <v>467</v>
      </c>
      <c r="F286" s="254" t="s">
        <v>135</v>
      </c>
      <c r="G286" s="19"/>
      <c r="H286" s="19"/>
      <c r="I286" s="19"/>
      <c r="J286" s="255"/>
      <c r="K286" s="19">
        <v>1</v>
      </c>
      <c r="L286" s="19" t="s">
        <v>27</v>
      </c>
      <c r="M286" s="19" t="s">
        <v>28</v>
      </c>
      <c r="N286" s="19">
        <v>217</v>
      </c>
      <c r="O286" s="19">
        <v>1968</v>
      </c>
      <c r="P286" s="275">
        <v>24876</v>
      </c>
      <c r="Q286" s="255"/>
      <c r="R286" s="258"/>
      <c r="S286" s="259"/>
      <c r="T286" s="228" t="s">
        <v>233</v>
      </c>
      <c r="U286" s="260"/>
      <c r="V286" s="33"/>
      <c r="W286" s="18"/>
      <c r="X286" s="249" t="str">
        <f>F287</f>
        <v>Pb Zn</v>
      </c>
      <c r="Y286" s="19"/>
      <c r="Z286" s="19"/>
      <c r="AA286" s="19"/>
      <c r="AB286" s="19"/>
      <c r="AC286" s="19"/>
      <c r="AD286" s="19"/>
      <c r="AE286" s="19"/>
      <c r="AH286" s="252">
        <f t="shared" si="96"/>
        <v>4.7452011517130438E-2</v>
      </c>
      <c r="AI286" s="252">
        <f t="shared" si="100"/>
        <v>3.8461538461538459E-3</v>
      </c>
      <c r="AJ286" s="252">
        <f t="shared" si="101"/>
        <v>0</v>
      </c>
      <c r="AK286" s="252">
        <f t="shared" si="85"/>
        <v>5.1298165363284284E-2</v>
      </c>
      <c r="AL286" s="262"/>
      <c r="AM286" s="251">
        <f t="shared" si="97"/>
        <v>0</v>
      </c>
      <c r="AN286" s="251">
        <f t="shared" si="98"/>
        <v>0</v>
      </c>
      <c r="AO286" s="251">
        <f t="shared" si="99"/>
        <v>5.1298165363284284E-2</v>
      </c>
      <c r="AP286" s="147"/>
      <c r="AQ286" s="147"/>
      <c r="AR286" s="147"/>
      <c r="AS286" s="147"/>
      <c r="AT286" s="147"/>
      <c r="AU286" s="147"/>
      <c r="AV286" s="147"/>
      <c r="AW286" s="147"/>
      <c r="AX286" s="147"/>
      <c r="AY286" s="147"/>
      <c r="BE286" s="4"/>
      <c r="BF286" s="4"/>
      <c r="BG286" s="4"/>
      <c r="BJ286" s="4"/>
      <c r="BK286" s="4"/>
      <c r="BL286" s="4"/>
      <c r="BM286" s="4"/>
      <c r="BN286" s="4"/>
      <c r="BO286" s="4"/>
      <c r="BP286" s="4"/>
      <c r="BQ286" s="4"/>
      <c r="BR286" s="4"/>
      <c r="BS286" s="4"/>
      <c r="BT286" s="4"/>
      <c r="BU286" s="147"/>
      <c r="BV286" s="4"/>
      <c r="BW286" s="147"/>
      <c r="BX286" s="4"/>
      <c r="BY286" s="147"/>
    </row>
    <row r="287" spans="1:817" s="1" customFormat="1" ht="26.1" customHeight="1" x14ac:dyDescent="0.25">
      <c r="A287" s="624"/>
      <c r="B287" s="182">
        <v>3</v>
      </c>
      <c r="C287" s="595">
        <f>AK286</f>
        <v>5.1298165363284284E-2</v>
      </c>
      <c r="D287" s="19">
        <v>1</v>
      </c>
      <c r="E287" s="253" t="s">
        <v>468</v>
      </c>
      <c r="F287" s="254" t="s">
        <v>90</v>
      </c>
      <c r="G287" s="19" t="s">
        <v>44</v>
      </c>
      <c r="H287" s="19" t="s">
        <v>154</v>
      </c>
      <c r="I287" s="19">
        <v>12</v>
      </c>
      <c r="J287" s="255">
        <v>300000</v>
      </c>
      <c r="K287" s="19">
        <v>1</v>
      </c>
      <c r="L287" s="19" t="s">
        <v>27</v>
      </c>
      <c r="M287" s="19" t="s">
        <v>109</v>
      </c>
      <c r="N287" s="19">
        <v>57</v>
      </c>
      <c r="O287" s="19">
        <v>1968</v>
      </c>
      <c r="P287" s="290">
        <v>1968</v>
      </c>
      <c r="Q287" s="255">
        <v>90000</v>
      </c>
      <c r="R287" s="258">
        <v>0.15</v>
      </c>
      <c r="S287" s="259"/>
      <c r="T287" s="228" t="s">
        <v>187</v>
      </c>
      <c r="U287" s="260"/>
      <c r="V287" s="33"/>
      <c r="W287" s="18" t="s">
        <v>128</v>
      </c>
      <c r="X287" s="249" t="str">
        <f>F288</f>
        <v>P</v>
      </c>
      <c r="Y287" s="19"/>
      <c r="Z287" s="19"/>
      <c r="AA287" s="19"/>
      <c r="AB287" s="19"/>
      <c r="AC287" s="19"/>
      <c r="AD287" s="19"/>
      <c r="AE287" s="19"/>
      <c r="AH287" s="252">
        <f t="shared" si="96"/>
        <v>0</v>
      </c>
      <c r="AI287" s="252">
        <f t="shared" si="100"/>
        <v>0</v>
      </c>
      <c r="AJ287" s="252">
        <f t="shared" si="101"/>
        <v>0</v>
      </c>
      <c r="AK287" s="252">
        <f t="shared" si="85"/>
        <v>0</v>
      </c>
      <c r="AL287" s="262"/>
      <c r="AM287" s="251">
        <f t="shared" si="97"/>
        <v>0</v>
      </c>
      <c r="AN287" s="251">
        <f t="shared" si="98"/>
        <v>0</v>
      </c>
      <c r="AO287" s="251">
        <f t="shared" si="99"/>
        <v>0</v>
      </c>
      <c r="AP287" s="147"/>
      <c r="AQ287" s="147"/>
      <c r="AR287" s="147"/>
      <c r="AS287" s="147"/>
      <c r="AT287" s="147"/>
      <c r="AU287" s="147"/>
      <c r="AV287" s="147"/>
      <c r="AW287" s="147"/>
      <c r="AX287" s="147"/>
      <c r="AY287" s="147"/>
      <c r="AZ287" s="180"/>
      <c r="BD287" s="185"/>
      <c r="BE287" s="4"/>
      <c r="BF287" s="4"/>
      <c r="BG287" s="4"/>
      <c r="BH287" s="185"/>
      <c r="BI287" s="185"/>
      <c r="BJ287" s="4"/>
      <c r="BK287" s="4"/>
      <c r="BL287" s="4"/>
      <c r="BM287" s="4"/>
      <c r="BN287" s="4"/>
      <c r="BO287" s="4"/>
      <c r="BP287" s="4"/>
      <c r="BQ287" s="4"/>
      <c r="BR287" s="4"/>
      <c r="BS287" s="4"/>
      <c r="BT287" s="4"/>
      <c r="BU287" s="147"/>
      <c r="BV287" s="4"/>
      <c r="BW287" s="147"/>
      <c r="BX287" s="4"/>
      <c r="BY287" s="147"/>
    </row>
    <row r="288" spans="1:817" s="1" customFormat="1" ht="26.1" customHeight="1" x14ac:dyDescent="0.25">
      <c r="A288" s="627"/>
      <c r="B288" s="182">
        <v>3</v>
      </c>
      <c r="C288" s="595">
        <f>AK287</f>
        <v>0</v>
      </c>
      <c r="D288" s="19">
        <v>1</v>
      </c>
      <c r="E288" s="253" t="s">
        <v>469</v>
      </c>
      <c r="F288" s="254" t="s">
        <v>26</v>
      </c>
      <c r="G288" s="19"/>
      <c r="H288" s="19"/>
      <c r="I288" s="19"/>
      <c r="J288" s="255"/>
      <c r="K288" s="19">
        <v>1</v>
      </c>
      <c r="L288" s="19" t="s">
        <v>27</v>
      </c>
      <c r="M288" s="19" t="s">
        <v>38</v>
      </c>
      <c r="N288" s="19">
        <v>1</v>
      </c>
      <c r="O288" s="19">
        <v>1968</v>
      </c>
      <c r="P288" s="290">
        <v>1968</v>
      </c>
      <c r="Q288" s="255"/>
      <c r="R288" s="258"/>
      <c r="S288" s="259"/>
      <c r="T288" s="228" t="s">
        <v>233</v>
      </c>
      <c r="U288" s="260"/>
      <c r="V288" s="33"/>
      <c r="W288" s="18" t="s">
        <v>128</v>
      </c>
      <c r="X288" s="249" t="str">
        <f>F289</f>
        <v>K</v>
      </c>
      <c r="Y288" s="19"/>
      <c r="Z288" s="19"/>
      <c r="AA288" s="19"/>
      <c r="AB288" s="19"/>
      <c r="AC288" s="19"/>
      <c r="AD288" s="19"/>
      <c r="AE288" s="19"/>
      <c r="AH288" s="252">
        <f t="shared" si="96"/>
        <v>0</v>
      </c>
      <c r="AI288" s="252">
        <f t="shared" si="100"/>
        <v>0</v>
      </c>
      <c r="AJ288" s="252">
        <f t="shared" si="101"/>
        <v>0</v>
      </c>
      <c r="AK288" s="252">
        <f t="shared" si="85"/>
        <v>0</v>
      </c>
      <c r="AL288" s="262"/>
      <c r="AM288" s="251">
        <f t="shared" si="97"/>
        <v>0</v>
      </c>
      <c r="AN288" s="251">
        <f t="shared" si="98"/>
        <v>0</v>
      </c>
      <c r="AO288" s="251">
        <f t="shared" si="99"/>
        <v>0</v>
      </c>
      <c r="AP288" s="147"/>
      <c r="AQ288" s="147"/>
      <c r="AR288" s="147"/>
      <c r="AS288" s="147"/>
      <c r="AT288" s="147"/>
      <c r="AU288" s="147"/>
      <c r="AV288" s="147"/>
      <c r="AW288" s="147"/>
      <c r="AX288" s="147"/>
      <c r="AY288" s="147"/>
      <c r="AZ288" s="185"/>
      <c r="BE288" s="4"/>
      <c r="BF288" s="4"/>
      <c r="BG288" s="4"/>
      <c r="BJ288" s="4"/>
      <c r="BK288" s="4"/>
      <c r="BL288" s="4"/>
      <c r="BM288" s="4"/>
      <c r="BN288" s="4"/>
      <c r="BO288" s="4"/>
      <c r="BP288" s="4"/>
      <c r="BQ288" s="4"/>
      <c r="BR288" s="4"/>
      <c r="BS288" s="4"/>
      <c r="BT288" s="4"/>
      <c r="BU288" s="147"/>
      <c r="BV288" s="4"/>
      <c r="BW288" s="147"/>
      <c r="BX288" s="4"/>
      <c r="BY288" s="147"/>
    </row>
    <row r="289" spans="1:817" s="1" customFormat="1" ht="26.1" customHeight="1" x14ac:dyDescent="0.25">
      <c r="A289" s="627"/>
      <c r="B289" s="182"/>
      <c r="C289" s="595"/>
      <c r="D289" s="19">
        <v>1</v>
      </c>
      <c r="E289" s="253" t="s">
        <v>470</v>
      </c>
      <c r="F289" s="254" t="s">
        <v>428</v>
      </c>
      <c r="G289" s="19" t="s">
        <v>44</v>
      </c>
      <c r="H289" s="19" t="s">
        <v>154</v>
      </c>
      <c r="I289" s="19">
        <v>30</v>
      </c>
      <c r="J289" s="255"/>
      <c r="K289" s="19">
        <v>3</v>
      </c>
      <c r="L289" s="19" t="s">
        <v>38</v>
      </c>
      <c r="M289" s="19" t="s">
        <v>38</v>
      </c>
      <c r="N289" s="19">
        <v>60</v>
      </c>
      <c r="O289" s="19">
        <v>1968</v>
      </c>
      <c r="P289" s="290">
        <v>1968</v>
      </c>
      <c r="Q289" s="255"/>
      <c r="R289" s="258"/>
      <c r="S289" s="259"/>
      <c r="T289" s="228" t="s">
        <v>233</v>
      </c>
      <c r="U289" s="260"/>
      <c r="V289" s="33"/>
      <c r="W289" s="18"/>
      <c r="X289" s="249"/>
      <c r="Y289" s="19"/>
      <c r="Z289" s="19"/>
      <c r="AA289" s="19"/>
      <c r="AB289" s="19"/>
      <c r="AC289" s="19"/>
      <c r="AD289" s="19"/>
      <c r="AE289" s="19"/>
      <c r="AH289" s="252">
        <f t="shared" si="96"/>
        <v>2.4253250330977782</v>
      </c>
      <c r="AI289" s="252">
        <f t="shared" si="100"/>
        <v>0</v>
      </c>
      <c r="AJ289" s="252">
        <f t="shared" si="101"/>
        <v>1.2857142857142858</v>
      </c>
      <c r="AK289" s="252">
        <f t="shared" si="85"/>
        <v>3.7110393188120643</v>
      </c>
      <c r="AL289" s="262"/>
      <c r="AM289" s="251">
        <f t="shared" si="97"/>
        <v>3.7110393188120643</v>
      </c>
      <c r="AN289" s="251">
        <f t="shared" si="98"/>
        <v>0</v>
      </c>
      <c r="AO289" s="251">
        <f t="shared" si="99"/>
        <v>0</v>
      </c>
      <c r="AP289" s="147"/>
      <c r="AQ289" s="147"/>
      <c r="AR289" s="147"/>
      <c r="AS289" s="147"/>
      <c r="AT289" s="147"/>
      <c r="AU289" s="147"/>
      <c r="AV289" s="147"/>
      <c r="AW289" s="147"/>
      <c r="AX289" s="147"/>
      <c r="AY289" s="147"/>
      <c r="AZ289" s="180"/>
      <c r="BD289" s="180"/>
      <c r="BE289" s="4"/>
      <c r="BF289" s="4"/>
      <c r="BG289" s="4"/>
      <c r="BH289" s="180"/>
      <c r="BI289" s="180"/>
      <c r="BJ289" s="4"/>
      <c r="BK289" s="4"/>
      <c r="BL289" s="4"/>
      <c r="BM289" s="4"/>
      <c r="BN289" s="4"/>
      <c r="BO289" s="4"/>
      <c r="BP289" s="4"/>
      <c r="BQ289" s="4"/>
      <c r="BR289" s="4"/>
      <c r="BS289" s="4"/>
      <c r="BT289" s="4"/>
      <c r="BU289" s="147"/>
      <c r="BV289" s="4"/>
      <c r="BW289" s="147"/>
      <c r="BX289" s="4"/>
      <c r="BY289" s="147"/>
    </row>
    <row r="290" spans="1:817" s="185" customFormat="1" ht="26.1" customHeight="1" x14ac:dyDescent="0.25">
      <c r="A290" s="629"/>
      <c r="B290" s="182">
        <v>1</v>
      </c>
      <c r="C290" s="595">
        <f>AK289</f>
        <v>3.7110393188120643</v>
      </c>
      <c r="D290" s="19" t="s">
        <v>619</v>
      </c>
      <c r="E290" s="253" t="s">
        <v>616</v>
      </c>
      <c r="F290" s="254"/>
      <c r="G290" s="19"/>
      <c r="H290" s="19"/>
      <c r="I290" s="19"/>
      <c r="J290" s="255"/>
      <c r="K290" s="19">
        <v>2</v>
      </c>
      <c r="L290" s="19" t="s">
        <v>27</v>
      </c>
      <c r="M290" s="19" t="s">
        <v>456</v>
      </c>
      <c r="N290" s="19">
        <v>73</v>
      </c>
      <c r="O290" s="19">
        <v>1967</v>
      </c>
      <c r="P290" s="292">
        <v>24819</v>
      </c>
      <c r="Q290" s="255">
        <v>4600000</v>
      </c>
      <c r="R290" s="258"/>
      <c r="S290" s="259">
        <v>18</v>
      </c>
      <c r="T290" s="228" t="s">
        <v>615</v>
      </c>
      <c r="U290" s="260" t="s">
        <v>802</v>
      </c>
      <c r="V290" s="33"/>
      <c r="W290" s="18"/>
      <c r="X290" s="249" t="str">
        <f t="shared" ref="X290:X334" si="102">F291</f>
        <v>Mo</v>
      </c>
      <c r="Y290" s="19"/>
      <c r="Z290" s="19"/>
      <c r="AA290" s="19"/>
      <c r="AB290" s="19"/>
      <c r="AC290" s="19"/>
      <c r="AD290" s="19"/>
      <c r="AE290" s="19"/>
      <c r="AF290" s="1"/>
      <c r="AG290" s="1"/>
      <c r="AH290" s="252">
        <f t="shared" si="96"/>
        <v>6.3269348689507249E-3</v>
      </c>
      <c r="AI290" s="252">
        <f t="shared" si="100"/>
        <v>0</v>
      </c>
      <c r="AJ290" s="252">
        <f t="shared" si="101"/>
        <v>0</v>
      </c>
      <c r="AK290" s="252">
        <f t="shared" si="85"/>
        <v>6.3269348689507249E-3</v>
      </c>
      <c r="AL290" s="262"/>
      <c r="AM290" s="251">
        <f t="shared" si="97"/>
        <v>0</v>
      </c>
      <c r="AN290" s="251">
        <f t="shared" si="98"/>
        <v>0</v>
      </c>
      <c r="AO290" s="251">
        <f t="shared" si="99"/>
        <v>6.3269348689507249E-3</v>
      </c>
      <c r="AP290" s="147"/>
      <c r="AQ290" s="147"/>
      <c r="AR290" s="147"/>
      <c r="AS290" s="147"/>
      <c r="AT290" s="147"/>
      <c r="AU290" s="147"/>
      <c r="AV290" s="147"/>
      <c r="AW290" s="147"/>
      <c r="AX290" s="147"/>
      <c r="AY290" s="147"/>
      <c r="AZ290" s="1"/>
      <c r="BD290" s="180"/>
      <c r="BE290" s="4"/>
      <c r="BF290" s="4"/>
      <c r="BG290" s="4"/>
      <c r="BH290" s="180"/>
      <c r="BI290" s="180"/>
      <c r="BJ290" s="4"/>
      <c r="BK290" s="4"/>
      <c r="BL290" s="4"/>
      <c r="BM290" s="4"/>
      <c r="BN290" s="4"/>
      <c r="BO290" s="4"/>
      <c r="BP290" s="4"/>
      <c r="BQ290" s="4"/>
      <c r="BR290" s="4"/>
      <c r="BS290" s="4"/>
      <c r="BT290" s="4"/>
      <c r="BU290" s="147"/>
      <c r="BV290" s="4"/>
      <c r="BW290" s="147"/>
      <c r="BX290" s="4"/>
      <c r="BY290" s="147"/>
    </row>
    <row r="291" spans="1:817" s="15" customFormat="1" ht="26.1" customHeight="1" x14ac:dyDescent="0.25">
      <c r="A291" s="624"/>
      <c r="B291" s="182">
        <v>3</v>
      </c>
      <c r="C291" s="595">
        <f>AK290</f>
        <v>6.3269348689507249E-3</v>
      </c>
      <c r="D291" s="19">
        <v>2</v>
      </c>
      <c r="E291" s="253" t="s">
        <v>471</v>
      </c>
      <c r="F291" s="254" t="s">
        <v>303</v>
      </c>
      <c r="G291" s="19"/>
      <c r="H291" s="19"/>
      <c r="I291" s="19"/>
      <c r="J291" s="255"/>
      <c r="K291" s="19">
        <v>1</v>
      </c>
      <c r="L291" s="19" t="s">
        <v>27</v>
      </c>
      <c r="M291" s="19" t="s">
        <v>38</v>
      </c>
      <c r="N291" s="19">
        <v>33</v>
      </c>
      <c r="O291" s="19">
        <v>1967</v>
      </c>
      <c r="P291" s="275">
        <v>24655</v>
      </c>
      <c r="Q291" s="255">
        <v>12000</v>
      </c>
      <c r="R291" s="258"/>
      <c r="S291" s="259"/>
      <c r="T291" s="228" t="s">
        <v>233</v>
      </c>
      <c r="U291" s="260" t="s">
        <v>472</v>
      </c>
      <c r="V291" s="33"/>
      <c r="W291" s="18" t="s">
        <v>128</v>
      </c>
      <c r="X291" s="249" t="str">
        <f t="shared" si="102"/>
        <v>P</v>
      </c>
      <c r="Y291" s="19"/>
      <c r="Z291" s="19"/>
      <c r="AA291" s="19"/>
      <c r="AB291" s="19"/>
      <c r="AC291" s="19"/>
      <c r="AD291" s="19"/>
      <c r="AE291" s="19"/>
      <c r="AF291" s="1"/>
      <c r="AG291" s="1"/>
      <c r="AH291" s="252">
        <f t="shared" si="96"/>
        <v>1.0544891448251208</v>
      </c>
      <c r="AI291" s="252">
        <f t="shared" si="100"/>
        <v>0</v>
      </c>
      <c r="AJ291" s="252">
        <f t="shared" si="101"/>
        <v>0</v>
      </c>
      <c r="AK291" s="252">
        <f t="shared" si="85"/>
        <v>1.0544891448251208</v>
      </c>
      <c r="AL291" s="262"/>
      <c r="AM291" s="251">
        <f t="shared" si="97"/>
        <v>1.0544891448251208</v>
      </c>
      <c r="AN291" s="251">
        <f t="shared" si="98"/>
        <v>0</v>
      </c>
      <c r="AO291" s="251">
        <f t="shared" si="99"/>
        <v>0</v>
      </c>
      <c r="AP291" s="147"/>
      <c r="AQ291" s="147"/>
      <c r="AR291" s="147"/>
      <c r="AS291" s="147"/>
      <c r="AT291" s="147"/>
      <c r="AU291" s="147"/>
      <c r="AV291" s="147"/>
      <c r="AW291" s="147"/>
      <c r="AX291" s="147"/>
      <c r="AY291" s="147"/>
      <c r="AZ291" s="1"/>
      <c r="BD291" s="1"/>
      <c r="BE291" s="4"/>
      <c r="BF291" s="4"/>
      <c r="BG291" s="4"/>
      <c r="BH291" s="1"/>
      <c r="BI291" s="1"/>
      <c r="BJ291" s="4"/>
      <c r="BK291" s="4"/>
      <c r="BL291" s="4"/>
      <c r="BM291" s="4"/>
      <c r="BN291" s="4"/>
      <c r="BO291" s="4"/>
      <c r="BP291" s="4"/>
      <c r="BQ291" s="4"/>
      <c r="BR291" s="4"/>
      <c r="BS291" s="4"/>
      <c r="BT291" s="4"/>
      <c r="BU291" s="147"/>
      <c r="BV291" s="4"/>
      <c r="BW291" s="147"/>
      <c r="BX291" s="4"/>
      <c r="BY291" s="147"/>
      <c r="BZ291" s="180"/>
      <c r="CA291" s="180"/>
      <c r="CB291" s="180"/>
      <c r="CC291" s="180"/>
      <c r="CD291" s="180"/>
      <c r="CE291" s="180"/>
      <c r="CF291" s="180"/>
      <c r="CG291" s="180"/>
      <c r="CH291" s="180"/>
      <c r="CI291" s="180"/>
      <c r="CJ291" s="180"/>
      <c r="CK291" s="180"/>
      <c r="CL291" s="180"/>
      <c r="CM291" s="180"/>
      <c r="CN291" s="180"/>
      <c r="CO291" s="180"/>
      <c r="CP291" s="180"/>
      <c r="CQ291" s="180"/>
      <c r="CR291" s="180"/>
      <c r="CS291" s="180"/>
      <c r="CT291" s="180"/>
      <c r="CU291" s="180"/>
      <c r="CV291" s="180"/>
      <c r="CW291" s="180"/>
      <c r="CX291" s="180"/>
      <c r="CY291" s="180"/>
      <c r="CZ291" s="180"/>
      <c r="DA291" s="180"/>
      <c r="DB291" s="180"/>
      <c r="DC291" s="180"/>
      <c r="DD291" s="180"/>
      <c r="DE291" s="180"/>
      <c r="DF291" s="180"/>
      <c r="DG291" s="180"/>
      <c r="DH291" s="180"/>
      <c r="DI291" s="180"/>
      <c r="DJ291" s="180"/>
      <c r="DK291" s="180"/>
      <c r="DL291" s="180"/>
      <c r="DM291" s="180"/>
      <c r="DN291" s="180"/>
      <c r="DO291" s="180"/>
      <c r="DP291" s="180"/>
      <c r="DQ291" s="180"/>
      <c r="DR291" s="180"/>
      <c r="DS291" s="180"/>
      <c r="DT291" s="180"/>
      <c r="DU291" s="180"/>
      <c r="DV291" s="180"/>
      <c r="DW291" s="180"/>
      <c r="DX291" s="180"/>
      <c r="DY291" s="180"/>
      <c r="DZ291" s="180"/>
      <c r="EA291" s="180"/>
      <c r="EB291" s="180"/>
      <c r="EC291" s="180"/>
      <c r="ED291" s="180"/>
      <c r="EE291" s="180"/>
      <c r="EF291" s="180"/>
      <c r="EG291" s="180"/>
      <c r="EH291" s="180"/>
      <c r="EI291" s="180"/>
      <c r="EJ291" s="180"/>
      <c r="EK291" s="180"/>
      <c r="EL291" s="180"/>
      <c r="EM291" s="180"/>
      <c r="EN291" s="180"/>
      <c r="EO291" s="180"/>
      <c r="EP291" s="180"/>
      <c r="EQ291" s="180"/>
      <c r="ER291" s="180"/>
      <c r="ES291" s="180"/>
      <c r="ET291" s="180"/>
      <c r="EU291" s="180"/>
      <c r="EV291" s="180"/>
      <c r="EW291" s="180"/>
      <c r="EX291" s="180"/>
      <c r="EY291" s="180"/>
      <c r="EZ291" s="180"/>
      <c r="FA291" s="180"/>
      <c r="FB291" s="180"/>
      <c r="FC291" s="180"/>
      <c r="FD291" s="180"/>
      <c r="FE291" s="180"/>
      <c r="FF291" s="180"/>
      <c r="FG291" s="180"/>
      <c r="FH291" s="180"/>
      <c r="FI291" s="180"/>
      <c r="FJ291" s="180"/>
      <c r="FK291" s="180"/>
      <c r="FL291" s="180"/>
      <c r="FM291" s="180"/>
      <c r="FN291" s="180"/>
      <c r="FO291" s="180"/>
      <c r="FP291" s="180"/>
      <c r="FQ291" s="180"/>
      <c r="FR291" s="180"/>
      <c r="FS291" s="180"/>
      <c r="FT291" s="180"/>
      <c r="FU291" s="180"/>
      <c r="FV291" s="180"/>
      <c r="FW291" s="180"/>
      <c r="FX291" s="180"/>
      <c r="FY291" s="180"/>
      <c r="FZ291" s="180"/>
      <c r="GA291" s="180"/>
      <c r="GB291" s="180"/>
      <c r="GC291" s="180"/>
      <c r="GD291" s="180"/>
      <c r="GE291" s="180"/>
      <c r="GF291" s="180"/>
      <c r="GG291" s="180"/>
      <c r="GH291" s="180"/>
      <c r="GI291" s="180"/>
      <c r="GJ291" s="180"/>
      <c r="GK291" s="180"/>
      <c r="GL291" s="180"/>
      <c r="GM291" s="180"/>
      <c r="GN291" s="180"/>
      <c r="GO291" s="180"/>
      <c r="GP291" s="180"/>
      <c r="GQ291" s="180"/>
      <c r="GR291" s="180"/>
      <c r="GS291" s="180"/>
      <c r="GT291" s="180"/>
      <c r="GU291" s="180"/>
      <c r="GV291" s="180"/>
      <c r="GW291" s="180"/>
      <c r="GX291" s="180"/>
      <c r="GY291" s="180"/>
      <c r="GZ291" s="180"/>
      <c r="HA291" s="180"/>
      <c r="HB291" s="180"/>
      <c r="HC291" s="180"/>
      <c r="HD291" s="180"/>
      <c r="HE291" s="180"/>
      <c r="HF291" s="180"/>
      <c r="HG291" s="180"/>
      <c r="HH291" s="180"/>
      <c r="HI291" s="180"/>
      <c r="HJ291" s="180"/>
      <c r="HK291" s="180"/>
      <c r="HL291" s="180"/>
      <c r="HM291" s="180"/>
      <c r="HN291" s="180"/>
      <c r="HO291" s="180"/>
      <c r="HP291" s="180"/>
      <c r="HQ291" s="180"/>
      <c r="HR291" s="180"/>
      <c r="HS291" s="180"/>
      <c r="HT291" s="180"/>
      <c r="HU291" s="180"/>
      <c r="HV291" s="180"/>
      <c r="HW291" s="180"/>
      <c r="HX291" s="180"/>
      <c r="HY291" s="180"/>
      <c r="HZ291" s="180"/>
      <c r="IA291" s="180"/>
      <c r="IB291" s="180"/>
      <c r="IC291" s="180"/>
      <c r="ID291" s="180"/>
      <c r="IE291" s="180"/>
      <c r="IF291" s="180"/>
      <c r="IG291" s="180"/>
      <c r="IH291" s="180"/>
      <c r="II291" s="180"/>
      <c r="IJ291" s="180"/>
      <c r="IK291" s="180"/>
      <c r="IL291" s="180"/>
      <c r="IM291" s="180"/>
      <c r="IN291" s="180"/>
      <c r="IO291" s="180"/>
      <c r="IP291" s="180"/>
      <c r="IQ291" s="180"/>
      <c r="IR291" s="180"/>
      <c r="IS291" s="180"/>
      <c r="IT291" s="180"/>
      <c r="IU291" s="180"/>
      <c r="IV291" s="180"/>
      <c r="IW291" s="180"/>
      <c r="IX291" s="180"/>
      <c r="IY291" s="180"/>
      <c r="IZ291" s="180"/>
      <c r="JA291" s="180"/>
      <c r="JB291" s="180"/>
      <c r="JC291" s="180"/>
      <c r="JD291" s="180"/>
      <c r="JE291" s="180"/>
      <c r="JF291" s="180"/>
      <c r="JG291" s="180"/>
      <c r="JH291" s="180"/>
      <c r="JI291" s="180"/>
      <c r="JJ291" s="180"/>
      <c r="JK291" s="180"/>
      <c r="JL291" s="180"/>
      <c r="JM291" s="180"/>
      <c r="JN291" s="180"/>
      <c r="JO291" s="180"/>
      <c r="JP291" s="180"/>
      <c r="JQ291" s="180"/>
      <c r="JR291" s="180"/>
      <c r="JS291" s="180"/>
      <c r="JT291" s="180"/>
      <c r="JU291" s="180"/>
      <c r="JV291" s="180"/>
      <c r="JW291" s="180"/>
      <c r="JX291" s="180"/>
      <c r="JY291" s="180"/>
      <c r="JZ291" s="180"/>
      <c r="KA291" s="180"/>
      <c r="KB291" s="180"/>
      <c r="KC291" s="180"/>
      <c r="KD291" s="180"/>
      <c r="KE291" s="180"/>
      <c r="KF291" s="180"/>
      <c r="KG291" s="180"/>
      <c r="KH291" s="180"/>
      <c r="KI291" s="180"/>
      <c r="KJ291" s="180"/>
      <c r="KK291" s="180"/>
      <c r="KL291" s="180"/>
      <c r="KM291" s="180"/>
      <c r="KN291" s="180"/>
      <c r="KO291" s="180"/>
      <c r="KP291" s="180"/>
      <c r="KQ291" s="180"/>
      <c r="KR291" s="180"/>
      <c r="KS291" s="180"/>
      <c r="KT291" s="180"/>
      <c r="KU291" s="180"/>
      <c r="KV291" s="180"/>
      <c r="KW291" s="180"/>
      <c r="KX291" s="180"/>
      <c r="KY291" s="180"/>
      <c r="KZ291" s="180"/>
      <c r="LA291" s="180"/>
      <c r="LB291" s="180"/>
      <c r="LC291" s="180"/>
      <c r="LD291" s="180"/>
      <c r="LE291" s="180"/>
      <c r="LF291" s="180"/>
      <c r="LG291" s="180"/>
      <c r="LH291" s="180"/>
      <c r="LI291" s="180"/>
      <c r="LJ291" s="180"/>
      <c r="LK291" s="180"/>
      <c r="LL291" s="180"/>
      <c r="LM291" s="180"/>
      <c r="LN291" s="180"/>
      <c r="LO291" s="180"/>
      <c r="LP291" s="180"/>
      <c r="LQ291" s="180"/>
      <c r="LR291" s="180"/>
      <c r="LS291" s="180"/>
      <c r="LT291" s="180"/>
      <c r="LU291" s="180"/>
      <c r="LV291" s="180"/>
      <c r="LW291" s="180"/>
      <c r="LX291" s="180"/>
      <c r="LY291" s="180"/>
      <c r="LZ291" s="180"/>
      <c r="MA291" s="180"/>
      <c r="MB291" s="180"/>
      <c r="MC291" s="180"/>
      <c r="MD291" s="180"/>
      <c r="ME291" s="180"/>
      <c r="MF291" s="180"/>
      <c r="MG291" s="180"/>
      <c r="MH291" s="180"/>
      <c r="MI291" s="180"/>
      <c r="MJ291" s="180"/>
      <c r="MK291" s="180"/>
      <c r="ML291" s="180"/>
      <c r="MM291" s="180"/>
      <c r="MN291" s="180"/>
      <c r="MO291" s="180"/>
      <c r="MP291" s="180"/>
      <c r="MQ291" s="180"/>
      <c r="MR291" s="180"/>
      <c r="MS291" s="180"/>
      <c r="MT291" s="180"/>
      <c r="MU291" s="180"/>
      <c r="MV291" s="180"/>
      <c r="MW291" s="180"/>
      <c r="MX291" s="180"/>
      <c r="MY291" s="180"/>
      <c r="MZ291" s="180"/>
      <c r="NA291" s="180"/>
      <c r="NB291" s="180"/>
      <c r="NC291" s="180"/>
      <c r="ND291" s="180"/>
      <c r="NE291" s="180"/>
      <c r="NF291" s="180"/>
      <c r="NG291" s="180"/>
      <c r="NH291" s="180"/>
      <c r="NI291" s="180"/>
      <c r="NJ291" s="180"/>
      <c r="NK291" s="180"/>
      <c r="NL291" s="180"/>
      <c r="NM291" s="180"/>
      <c r="NN291" s="180"/>
      <c r="NO291" s="180"/>
      <c r="NP291" s="180"/>
      <c r="NQ291" s="180"/>
      <c r="NR291" s="180"/>
      <c r="NS291" s="180"/>
      <c r="NT291" s="180"/>
      <c r="NU291" s="180"/>
      <c r="NV291" s="180"/>
      <c r="NW291" s="180"/>
      <c r="NX291" s="180"/>
      <c r="NY291" s="180"/>
      <c r="NZ291" s="180"/>
      <c r="OA291" s="180"/>
      <c r="OB291" s="180"/>
      <c r="OC291" s="180"/>
      <c r="OD291" s="180"/>
      <c r="OE291" s="180"/>
      <c r="OF291" s="180"/>
      <c r="OG291" s="180"/>
      <c r="OH291" s="180"/>
      <c r="OI291" s="180"/>
      <c r="OJ291" s="180"/>
      <c r="OK291" s="180"/>
      <c r="OL291" s="180"/>
      <c r="OM291" s="180"/>
      <c r="ON291" s="180"/>
      <c r="OO291" s="180"/>
      <c r="OP291" s="180"/>
      <c r="OQ291" s="180"/>
      <c r="OR291" s="180"/>
      <c r="OS291" s="180"/>
      <c r="OT291" s="180"/>
      <c r="OU291" s="180"/>
      <c r="OV291" s="180"/>
      <c r="OW291" s="180"/>
      <c r="OX291" s="180"/>
      <c r="OY291" s="180"/>
      <c r="OZ291" s="180"/>
      <c r="PA291" s="180"/>
      <c r="PB291" s="180"/>
      <c r="PC291" s="180"/>
      <c r="PD291" s="180"/>
      <c r="PE291" s="180"/>
      <c r="PF291" s="180"/>
      <c r="PG291" s="180"/>
      <c r="PH291" s="180"/>
      <c r="PI291" s="180"/>
      <c r="PJ291" s="180"/>
      <c r="PK291" s="180"/>
      <c r="PL291" s="180"/>
      <c r="PM291" s="180"/>
      <c r="PN291" s="180"/>
      <c r="PO291" s="180"/>
      <c r="PP291" s="180"/>
      <c r="PQ291" s="180"/>
      <c r="PR291" s="180"/>
      <c r="PS291" s="180"/>
      <c r="PT291" s="180"/>
      <c r="PU291" s="180"/>
      <c r="PV291" s="180"/>
      <c r="PW291" s="180"/>
      <c r="PX291" s="180"/>
      <c r="PY291" s="180"/>
      <c r="PZ291" s="180"/>
      <c r="QA291" s="180"/>
      <c r="QB291" s="180"/>
      <c r="QC291" s="180"/>
      <c r="QD291" s="180"/>
      <c r="QE291" s="180"/>
      <c r="QF291" s="180"/>
      <c r="QG291" s="180"/>
      <c r="QH291" s="180"/>
      <c r="QI291" s="180"/>
      <c r="QJ291" s="180"/>
      <c r="QK291" s="180"/>
      <c r="QL291" s="180"/>
      <c r="QM291" s="180"/>
      <c r="QN291" s="180"/>
      <c r="QO291" s="180"/>
      <c r="QP291" s="180"/>
      <c r="QQ291" s="180"/>
      <c r="QR291" s="180"/>
      <c r="QS291" s="180"/>
      <c r="QT291" s="180"/>
      <c r="QU291" s="180"/>
      <c r="QV291" s="180"/>
      <c r="QW291" s="180"/>
      <c r="QX291" s="180"/>
      <c r="QY291" s="180"/>
      <c r="QZ291" s="180"/>
      <c r="RA291" s="180"/>
      <c r="RB291" s="180"/>
      <c r="RC291" s="180"/>
      <c r="RD291" s="180"/>
      <c r="RE291" s="180"/>
      <c r="RF291" s="180"/>
      <c r="RG291" s="180"/>
      <c r="RH291" s="180"/>
      <c r="RI291" s="180"/>
      <c r="RJ291" s="180"/>
      <c r="RK291" s="180"/>
      <c r="RL291" s="180"/>
      <c r="RM291" s="180"/>
      <c r="RN291" s="180"/>
      <c r="RO291" s="180"/>
      <c r="RP291" s="180"/>
      <c r="RQ291" s="180"/>
      <c r="RR291" s="180"/>
      <c r="RS291" s="180"/>
      <c r="RT291" s="180"/>
      <c r="RU291" s="180"/>
      <c r="RV291" s="180"/>
      <c r="RW291" s="180"/>
      <c r="RX291" s="180"/>
      <c r="RY291" s="180"/>
      <c r="RZ291" s="180"/>
      <c r="SA291" s="180"/>
      <c r="SB291" s="180"/>
      <c r="SC291" s="180"/>
      <c r="SD291" s="180"/>
      <c r="SE291" s="180"/>
      <c r="SF291" s="180"/>
      <c r="SG291" s="180"/>
      <c r="SH291" s="180"/>
      <c r="SI291" s="180"/>
      <c r="SJ291" s="180"/>
      <c r="SK291" s="180"/>
      <c r="SL291" s="180"/>
      <c r="SM291" s="180"/>
      <c r="SN291" s="180"/>
      <c r="SO291" s="180"/>
      <c r="SP291" s="180"/>
      <c r="SQ291" s="180"/>
      <c r="SR291" s="180"/>
      <c r="SS291" s="180"/>
      <c r="ST291" s="180"/>
      <c r="SU291" s="180"/>
      <c r="SV291" s="180"/>
      <c r="SW291" s="180"/>
      <c r="SX291" s="180"/>
      <c r="SY291" s="180"/>
      <c r="SZ291" s="180"/>
      <c r="TA291" s="180"/>
      <c r="TB291" s="180"/>
      <c r="TC291" s="180"/>
      <c r="TD291" s="180"/>
      <c r="TE291" s="180"/>
      <c r="TF291" s="180"/>
      <c r="TG291" s="180"/>
      <c r="TH291" s="180"/>
      <c r="TI291" s="180"/>
      <c r="TJ291" s="180"/>
      <c r="TK291" s="180"/>
      <c r="TL291" s="180"/>
      <c r="TM291" s="180"/>
      <c r="TN291" s="180"/>
      <c r="TO291" s="180"/>
      <c r="TP291" s="180"/>
      <c r="TQ291" s="180"/>
      <c r="TR291" s="180"/>
      <c r="TS291" s="180"/>
      <c r="TT291" s="180"/>
      <c r="TU291" s="180"/>
      <c r="TV291" s="180"/>
      <c r="TW291" s="180"/>
      <c r="TX291" s="180"/>
      <c r="TY291" s="180"/>
      <c r="TZ291" s="180"/>
      <c r="UA291" s="180"/>
      <c r="UB291" s="180"/>
      <c r="UC291" s="180"/>
      <c r="UD291" s="180"/>
      <c r="UE291" s="180"/>
      <c r="UF291" s="180"/>
      <c r="UG291" s="180"/>
      <c r="UH291" s="180"/>
      <c r="UI291" s="180"/>
      <c r="UJ291" s="180"/>
      <c r="UK291" s="180"/>
      <c r="UL291" s="180"/>
      <c r="UM291" s="180"/>
      <c r="UN291" s="180"/>
      <c r="UO291" s="180"/>
      <c r="UP291" s="180"/>
      <c r="UQ291" s="180"/>
      <c r="UR291" s="180"/>
      <c r="US291" s="180"/>
      <c r="UT291" s="180"/>
      <c r="UU291" s="180"/>
      <c r="UV291" s="180"/>
      <c r="UW291" s="180"/>
      <c r="UX291" s="180"/>
      <c r="UY291" s="180"/>
      <c r="UZ291" s="180"/>
      <c r="VA291" s="180"/>
      <c r="VB291" s="180"/>
      <c r="VC291" s="180"/>
      <c r="VD291" s="180"/>
      <c r="VE291" s="180"/>
      <c r="VF291" s="180"/>
      <c r="VG291" s="180"/>
      <c r="VH291" s="180"/>
      <c r="VI291" s="180"/>
      <c r="VJ291" s="180"/>
      <c r="VK291" s="180"/>
      <c r="VL291" s="180"/>
      <c r="VM291" s="180"/>
      <c r="VN291" s="180"/>
      <c r="VO291" s="180"/>
      <c r="VP291" s="180"/>
      <c r="VQ291" s="180"/>
      <c r="VR291" s="180"/>
      <c r="VS291" s="180"/>
      <c r="VT291" s="180"/>
      <c r="VU291" s="180"/>
      <c r="VV291" s="180"/>
      <c r="VW291" s="180"/>
      <c r="VX291" s="180"/>
      <c r="VY291" s="180"/>
      <c r="VZ291" s="180"/>
      <c r="WA291" s="180"/>
      <c r="WB291" s="180"/>
      <c r="WC291" s="180"/>
      <c r="WD291" s="180"/>
      <c r="WE291" s="180"/>
      <c r="WF291" s="180"/>
      <c r="WG291" s="180"/>
      <c r="WH291" s="180"/>
      <c r="WI291" s="180"/>
      <c r="WJ291" s="180"/>
      <c r="WK291" s="180"/>
      <c r="WL291" s="180"/>
      <c r="WM291" s="180"/>
      <c r="WN291" s="180"/>
      <c r="WO291" s="180"/>
      <c r="WP291" s="180"/>
      <c r="WQ291" s="180"/>
      <c r="WR291" s="180"/>
      <c r="WS291" s="180"/>
      <c r="WT291" s="180"/>
      <c r="WU291" s="180"/>
      <c r="WV291" s="180"/>
      <c r="WW291" s="180"/>
      <c r="WX291" s="180"/>
      <c r="WY291" s="180"/>
      <c r="WZ291" s="180"/>
      <c r="XA291" s="180"/>
      <c r="XB291" s="180"/>
      <c r="XC291" s="180"/>
      <c r="XD291" s="180"/>
      <c r="XE291" s="180"/>
      <c r="XF291" s="180"/>
      <c r="XG291" s="180"/>
      <c r="XH291" s="180"/>
      <c r="XI291" s="180"/>
      <c r="XJ291" s="180"/>
      <c r="XK291" s="180"/>
      <c r="XL291" s="180"/>
      <c r="XM291" s="180"/>
      <c r="XN291" s="180"/>
      <c r="XO291" s="180"/>
      <c r="XP291" s="180"/>
      <c r="XQ291" s="180"/>
      <c r="XR291" s="180"/>
      <c r="XS291" s="180"/>
      <c r="XT291" s="180"/>
      <c r="XU291" s="180"/>
      <c r="XV291" s="180"/>
      <c r="XW291" s="180"/>
      <c r="XX291" s="180"/>
      <c r="XY291" s="180"/>
      <c r="XZ291" s="180"/>
      <c r="YA291" s="180"/>
      <c r="YB291" s="180"/>
      <c r="YC291" s="180"/>
      <c r="YD291" s="180"/>
      <c r="YE291" s="180"/>
      <c r="YF291" s="180"/>
      <c r="YG291" s="180"/>
      <c r="YH291" s="180"/>
      <c r="YI291" s="180"/>
      <c r="YJ291" s="180"/>
      <c r="YK291" s="180"/>
      <c r="YL291" s="180"/>
      <c r="YM291" s="180"/>
      <c r="YN291" s="180"/>
      <c r="YO291" s="180"/>
      <c r="YP291" s="180"/>
      <c r="YQ291" s="180"/>
      <c r="YR291" s="180"/>
      <c r="YS291" s="180"/>
      <c r="YT291" s="180"/>
      <c r="YU291" s="180"/>
      <c r="YV291" s="180"/>
      <c r="YW291" s="180"/>
      <c r="YX291" s="180"/>
      <c r="YY291" s="180"/>
      <c r="YZ291" s="180"/>
      <c r="ZA291" s="180"/>
      <c r="ZB291" s="180"/>
      <c r="ZC291" s="180"/>
      <c r="ZD291" s="180"/>
      <c r="ZE291" s="180"/>
      <c r="ZF291" s="180"/>
      <c r="ZG291" s="180"/>
      <c r="ZH291" s="180"/>
      <c r="ZI291" s="180"/>
      <c r="ZJ291" s="180"/>
      <c r="ZK291" s="180"/>
      <c r="ZL291" s="180"/>
      <c r="ZM291" s="180"/>
      <c r="ZN291" s="180"/>
      <c r="ZO291" s="180"/>
      <c r="ZP291" s="180"/>
      <c r="ZQ291" s="180"/>
      <c r="ZR291" s="180"/>
      <c r="ZS291" s="180"/>
      <c r="ZT291" s="180"/>
      <c r="ZU291" s="180"/>
      <c r="ZV291" s="180"/>
      <c r="ZW291" s="180"/>
      <c r="ZX291" s="180"/>
      <c r="ZY291" s="180"/>
      <c r="ZZ291" s="180"/>
      <c r="AAA291" s="180"/>
      <c r="AAB291" s="180"/>
      <c r="AAC291" s="180"/>
      <c r="AAD291" s="180"/>
      <c r="AAE291" s="180"/>
      <c r="AAF291" s="180"/>
      <c r="AAG291" s="180"/>
      <c r="AAH291" s="180"/>
      <c r="AAI291" s="180"/>
      <c r="AAJ291" s="180"/>
      <c r="AAK291" s="180"/>
      <c r="AAL291" s="180"/>
      <c r="AAM291" s="180"/>
      <c r="AAN291" s="180"/>
      <c r="AAO291" s="180"/>
      <c r="AAP291" s="180"/>
      <c r="AAQ291" s="180"/>
      <c r="AAR291" s="180"/>
      <c r="AAS291" s="180"/>
      <c r="AAT291" s="180"/>
      <c r="AAU291" s="180"/>
      <c r="AAV291" s="180"/>
      <c r="AAW291" s="180"/>
      <c r="AAX291" s="180"/>
      <c r="AAY291" s="180"/>
      <c r="AAZ291" s="180"/>
      <c r="ABA291" s="180"/>
      <c r="ABB291" s="180"/>
      <c r="ABC291" s="180"/>
      <c r="ABD291" s="180"/>
      <c r="ABE291" s="180"/>
      <c r="ABF291" s="180"/>
      <c r="ABG291" s="180"/>
      <c r="ABH291" s="180"/>
      <c r="ABI291" s="180"/>
      <c r="ABJ291" s="180"/>
      <c r="ABK291" s="180"/>
      <c r="ABL291" s="180"/>
      <c r="ABM291" s="180"/>
      <c r="ABN291" s="180"/>
      <c r="ABO291" s="180"/>
      <c r="ABP291" s="180"/>
      <c r="ABQ291" s="180"/>
      <c r="ABR291" s="180"/>
      <c r="ABS291" s="180"/>
      <c r="ABT291" s="180"/>
      <c r="ABU291" s="180"/>
      <c r="ABV291" s="180"/>
      <c r="ABW291" s="180"/>
      <c r="ABX291" s="180"/>
      <c r="ABY291" s="180"/>
      <c r="ABZ291" s="180"/>
      <c r="ACA291" s="180"/>
      <c r="ACB291" s="180"/>
      <c r="ACC291" s="180"/>
      <c r="ACD291" s="180"/>
      <c r="ACE291" s="180"/>
      <c r="ACF291" s="180"/>
      <c r="ACG291" s="180"/>
      <c r="ACH291" s="180"/>
      <c r="ACI291" s="180"/>
      <c r="ACJ291" s="180"/>
      <c r="ACK291" s="180"/>
      <c r="ACL291" s="180"/>
      <c r="ACM291" s="180"/>
      <c r="ACN291" s="180"/>
      <c r="ACO291" s="180"/>
      <c r="ACP291" s="180"/>
      <c r="ACQ291" s="180"/>
      <c r="ACR291" s="180"/>
      <c r="ACS291" s="180"/>
      <c r="ACT291" s="180"/>
      <c r="ACU291" s="180"/>
      <c r="ACV291" s="180"/>
      <c r="ACW291" s="180"/>
      <c r="ACX291" s="180"/>
      <c r="ACY291" s="180"/>
      <c r="ACZ291" s="180"/>
      <c r="ADA291" s="180"/>
      <c r="ADB291" s="180"/>
      <c r="ADC291" s="180"/>
      <c r="ADD291" s="180"/>
      <c r="ADE291" s="180"/>
      <c r="ADF291" s="180"/>
      <c r="ADG291" s="180"/>
      <c r="ADH291" s="180"/>
      <c r="ADI291" s="180"/>
      <c r="ADJ291" s="180"/>
      <c r="ADK291" s="180"/>
      <c r="ADL291" s="180"/>
      <c r="ADM291" s="180"/>
      <c r="ADN291" s="180"/>
      <c r="ADO291" s="180"/>
      <c r="ADP291" s="180"/>
      <c r="ADQ291" s="180"/>
      <c r="ADR291" s="180"/>
      <c r="ADS291" s="180"/>
      <c r="ADT291" s="180"/>
      <c r="ADU291" s="180"/>
      <c r="ADV291" s="180"/>
      <c r="ADW291" s="180"/>
      <c r="ADX291" s="180"/>
      <c r="ADY291" s="180"/>
      <c r="ADZ291" s="180"/>
      <c r="AEA291" s="180"/>
      <c r="AEB291" s="180"/>
      <c r="AEC291" s="180"/>
      <c r="AED291" s="180"/>
      <c r="AEE291" s="180"/>
      <c r="AEF291" s="180"/>
      <c r="AEG291" s="180"/>
      <c r="AEH291" s="180"/>
      <c r="AEI291" s="180"/>
      <c r="AEJ291" s="180"/>
      <c r="AEK291" s="180"/>
    </row>
    <row r="292" spans="1:817" s="1" customFormat="1" ht="26.1" customHeight="1" x14ac:dyDescent="0.25">
      <c r="A292" s="629"/>
      <c r="B292" s="182">
        <v>1</v>
      </c>
      <c r="C292" s="595">
        <f>AK291</f>
        <v>1.0544891448251208</v>
      </c>
      <c r="D292" s="19">
        <v>1</v>
      </c>
      <c r="E292" s="253" t="s">
        <v>473</v>
      </c>
      <c r="F292" s="254" t="s">
        <v>26</v>
      </c>
      <c r="G292" s="19"/>
      <c r="H292" s="19"/>
      <c r="I292" s="19"/>
      <c r="J292" s="255"/>
      <c r="K292" s="19">
        <v>1</v>
      </c>
      <c r="L292" s="19" t="s">
        <v>27</v>
      </c>
      <c r="M292" s="19" t="s">
        <v>38</v>
      </c>
      <c r="N292" s="19">
        <v>83</v>
      </c>
      <c r="O292" s="19">
        <v>1967</v>
      </c>
      <c r="P292" s="277">
        <v>24532</v>
      </c>
      <c r="Q292" s="255">
        <v>2000000</v>
      </c>
      <c r="R292" s="258"/>
      <c r="S292" s="259"/>
      <c r="T292" s="228" t="s">
        <v>178</v>
      </c>
      <c r="U292" s="260" t="s">
        <v>474</v>
      </c>
      <c r="V292" s="33"/>
      <c r="W292" s="18" t="s">
        <v>128</v>
      </c>
      <c r="X292" s="249" t="str">
        <f t="shared" si="102"/>
        <v>Coal</v>
      </c>
      <c r="Y292" s="19"/>
      <c r="Z292" s="19"/>
      <c r="AA292" s="19"/>
      <c r="AB292" s="19"/>
      <c r="AC292" s="19"/>
      <c r="AD292" s="19"/>
      <c r="AE292" s="19"/>
      <c r="AH292" s="252">
        <f t="shared" si="96"/>
        <v>0</v>
      </c>
      <c r="AI292" s="252">
        <f t="shared" si="100"/>
        <v>0</v>
      </c>
      <c r="AJ292" s="252">
        <f t="shared" si="101"/>
        <v>0</v>
      </c>
      <c r="AK292" s="252">
        <f t="shared" si="85"/>
        <v>0</v>
      </c>
      <c r="AL292" s="262"/>
      <c r="AM292" s="251">
        <f t="shared" si="97"/>
        <v>0</v>
      </c>
      <c r="AN292" s="251">
        <f t="shared" si="98"/>
        <v>0</v>
      </c>
      <c r="AO292" s="251">
        <f t="shared" si="99"/>
        <v>0</v>
      </c>
      <c r="AP292" s="147"/>
      <c r="AQ292" s="147"/>
      <c r="AR292" s="147"/>
      <c r="AS292" s="147"/>
      <c r="AT292" s="147"/>
      <c r="AU292" s="147"/>
      <c r="AV292" s="147"/>
      <c r="AW292" s="147"/>
      <c r="AX292" s="147"/>
      <c r="AY292" s="147"/>
      <c r="BE292" s="4"/>
      <c r="BF292" s="4"/>
      <c r="BG292" s="4"/>
      <c r="BJ292" s="4"/>
      <c r="BK292" s="4"/>
      <c r="BL292" s="4"/>
      <c r="BM292" s="4"/>
      <c r="BN292" s="4"/>
      <c r="BO292" s="4"/>
      <c r="BP292" s="4"/>
      <c r="BQ292" s="4"/>
      <c r="BR292" s="4"/>
      <c r="BS292" s="4"/>
      <c r="BT292" s="4"/>
      <c r="BU292" s="147"/>
      <c r="BV292" s="4"/>
      <c r="BW292" s="147"/>
      <c r="BX292" s="4"/>
      <c r="BY292" s="147"/>
      <c r="BZ292" s="180"/>
      <c r="CA292" s="180"/>
      <c r="CB292" s="180"/>
      <c r="CC292" s="180"/>
      <c r="CD292" s="180"/>
      <c r="CE292" s="180"/>
      <c r="CF292" s="180"/>
      <c r="CG292" s="180"/>
      <c r="CH292" s="180"/>
      <c r="CI292" s="180"/>
      <c r="CJ292" s="180"/>
      <c r="CK292" s="180"/>
      <c r="CL292" s="180"/>
      <c r="CM292" s="180"/>
      <c r="CN292" s="180"/>
      <c r="CO292" s="180"/>
      <c r="CP292" s="180"/>
      <c r="CQ292" s="180"/>
      <c r="CR292" s="180"/>
      <c r="CS292" s="180"/>
      <c r="CT292" s="180"/>
      <c r="CU292" s="180"/>
      <c r="CV292" s="180"/>
      <c r="CW292" s="180"/>
      <c r="CX292" s="180"/>
      <c r="CY292" s="180"/>
      <c r="CZ292" s="180"/>
      <c r="DA292" s="180"/>
      <c r="DB292" s="180"/>
      <c r="DC292" s="180"/>
      <c r="DD292" s="180"/>
      <c r="DE292" s="180"/>
      <c r="DF292" s="180"/>
      <c r="DG292" s="180"/>
      <c r="DH292" s="180"/>
      <c r="DI292" s="180"/>
      <c r="DJ292" s="180"/>
      <c r="DK292" s="180"/>
      <c r="DL292" s="180"/>
      <c r="DM292" s="180"/>
      <c r="DN292" s="180"/>
      <c r="DO292" s="180"/>
      <c r="DP292" s="180"/>
      <c r="DQ292" s="180"/>
      <c r="DR292" s="180"/>
      <c r="DS292" s="180"/>
      <c r="DT292" s="180"/>
      <c r="DU292" s="180"/>
      <c r="DV292" s="180"/>
      <c r="DW292" s="180"/>
      <c r="DX292" s="180"/>
      <c r="DY292" s="180"/>
      <c r="DZ292" s="180"/>
      <c r="EA292" s="180"/>
      <c r="EB292" s="180"/>
      <c r="EC292" s="180"/>
      <c r="ED292" s="180"/>
      <c r="EE292" s="180"/>
      <c r="EF292" s="180"/>
      <c r="EG292" s="180"/>
      <c r="EH292" s="180"/>
      <c r="EI292" s="180"/>
      <c r="EJ292" s="180"/>
      <c r="EK292" s="180"/>
      <c r="EL292" s="180"/>
      <c r="EM292" s="180"/>
      <c r="EN292" s="180"/>
      <c r="EO292" s="180"/>
      <c r="EP292" s="180"/>
      <c r="EQ292" s="180"/>
      <c r="ER292" s="180"/>
      <c r="ES292" s="180"/>
      <c r="ET292" s="180"/>
      <c r="EU292" s="180"/>
      <c r="EV292" s="180"/>
      <c r="EW292" s="180"/>
      <c r="EX292" s="180"/>
      <c r="EY292" s="180"/>
      <c r="EZ292" s="180"/>
      <c r="FA292" s="180"/>
      <c r="FB292" s="180"/>
      <c r="FC292" s="180"/>
      <c r="FD292" s="180"/>
      <c r="FE292" s="180"/>
      <c r="FF292" s="180"/>
      <c r="FG292" s="180"/>
      <c r="FH292" s="180"/>
      <c r="FI292" s="180"/>
      <c r="FJ292" s="180"/>
      <c r="FK292" s="180"/>
      <c r="FL292" s="180"/>
      <c r="FM292" s="180"/>
      <c r="FN292" s="180"/>
      <c r="FO292" s="180"/>
      <c r="FP292" s="180"/>
      <c r="FQ292" s="180"/>
      <c r="FR292" s="180"/>
      <c r="FS292" s="180"/>
      <c r="FT292" s="180"/>
      <c r="FU292" s="180"/>
      <c r="FV292" s="180"/>
      <c r="FW292" s="180"/>
      <c r="FX292" s="180"/>
      <c r="FY292" s="180"/>
      <c r="FZ292" s="180"/>
      <c r="GA292" s="180"/>
      <c r="GB292" s="180"/>
      <c r="GC292" s="180"/>
      <c r="GD292" s="180"/>
      <c r="GE292" s="180"/>
      <c r="GF292" s="180"/>
      <c r="GG292" s="180"/>
      <c r="GH292" s="180"/>
      <c r="GI292" s="180"/>
      <c r="GJ292" s="180"/>
      <c r="GK292" s="180"/>
      <c r="GL292" s="180"/>
      <c r="GM292" s="180"/>
      <c r="GN292" s="180"/>
      <c r="GO292" s="180"/>
      <c r="GP292" s="180"/>
      <c r="GQ292" s="180"/>
      <c r="GR292" s="180"/>
      <c r="GS292" s="180"/>
      <c r="GT292" s="180"/>
      <c r="GU292" s="180"/>
      <c r="GV292" s="180"/>
      <c r="GW292" s="180"/>
      <c r="GX292" s="180"/>
      <c r="GY292" s="180"/>
      <c r="GZ292" s="180"/>
      <c r="HA292" s="180"/>
      <c r="HB292" s="180"/>
      <c r="HC292" s="180"/>
      <c r="HD292" s="180"/>
      <c r="HE292" s="180"/>
      <c r="HF292" s="180"/>
      <c r="HG292" s="180"/>
      <c r="HH292" s="180"/>
      <c r="HI292" s="180"/>
      <c r="HJ292" s="180"/>
      <c r="HK292" s="180"/>
      <c r="HL292" s="180"/>
      <c r="HM292" s="180"/>
      <c r="HN292" s="180"/>
      <c r="HO292" s="180"/>
      <c r="HP292" s="180"/>
      <c r="HQ292" s="180"/>
      <c r="HR292" s="180"/>
      <c r="HS292" s="180"/>
      <c r="HT292" s="180"/>
      <c r="HU292" s="180"/>
      <c r="HV292" s="180"/>
      <c r="HW292" s="180"/>
      <c r="HX292" s="180"/>
      <c r="HY292" s="180"/>
      <c r="HZ292" s="180"/>
      <c r="IA292" s="180"/>
      <c r="IB292" s="180"/>
      <c r="IC292" s="180"/>
      <c r="ID292" s="180"/>
      <c r="IE292" s="180"/>
      <c r="IF292" s="180"/>
      <c r="IG292" s="180"/>
      <c r="IH292" s="180"/>
      <c r="II292" s="180"/>
      <c r="IJ292" s="180"/>
      <c r="IK292" s="180"/>
      <c r="IL292" s="180"/>
      <c r="IM292" s="180"/>
      <c r="IN292" s="180"/>
      <c r="IO292" s="180"/>
      <c r="IP292" s="180"/>
      <c r="IQ292" s="180"/>
      <c r="IR292" s="180"/>
      <c r="IS292" s="180"/>
      <c r="IT292" s="180"/>
      <c r="IU292" s="180"/>
      <c r="IV292" s="180"/>
      <c r="IW292" s="180"/>
      <c r="IX292" s="180"/>
      <c r="IY292" s="180"/>
      <c r="IZ292" s="180"/>
      <c r="JA292" s="180"/>
      <c r="JB292" s="180"/>
      <c r="JC292" s="180"/>
      <c r="JD292" s="180"/>
      <c r="JE292" s="180"/>
      <c r="JF292" s="180"/>
      <c r="JG292" s="180"/>
      <c r="JH292" s="180"/>
      <c r="JI292" s="180"/>
      <c r="JJ292" s="180"/>
      <c r="JK292" s="180"/>
      <c r="JL292" s="180"/>
      <c r="JM292" s="180"/>
      <c r="JN292" s="180"/>
      <c r="JO292" s="180"/>
      <c r="JP292" s="180"/>
      <c r="JQ292" s="180"/>
      <c r="JR292" s="180"/>
      <c r="JS292" s="180"/>
      <c r="JT292" s="180"/>
      <c r="JU292" s="180"/>
      <c r="JV292" s="180"/>
      <c r="JW292" s="180"/>
      <c r="JX292" s="180"/>
      <c r="JY292" s="180"/>
      <c r="JZ292" s="180"/>
      <c r="KA292" s="180"/>
      <c r="KB292" s="180"/>
      <c r="KC292" s="180"/>
      <c r="KD292" s="180"/>
      <c r="KE292" s="180"/>
      <c r="KF292" s="180"/>
      <c r="KG292" s="180"/>
      <c r="KH292" s="180"/>
      <c r="KI292" s="180"/>
      <c r="KJ292" s="180"/>
      <c r="KK292" s="180"/>
      <c r="KL292" s="180"/>
      <c r="KM292" s="180"/>
      <c r="KN292" s="180"/>
      <c r="KO292" s="180"/>
      <c r="KP292" s="180"/>
      <c r="KQ292" s="180"/>
      <c r="KR292" s="180"/>
      <c r="KS292" s="180"/>
      <c r="KT292" s="180"/>
      <c r="KU292" s="180"/>
      <c r="KV292" s="180"/>
      <c r="KW292" s="180"/>
      <c r="KX292" s="180"/>
      <c r="KY292" s="180"/>
      <c r="KZ292" s="180"/>
      <c r="LA292" s="180"/>
      <c r="LB292" s="180"/>
      <c r="LC292" s="180"/>
      <c r="LD292" s="180"/>
      <c r="LE292" s="180"/>
      <c r="LF292" s="180"/>
      <c r="LG292" s="180"/>
      <c r="LH292" s="180"/>
      <c r="LI292" s="180"/>
      <c r="LJ292" s="180"/>
      <c r="LK292" s="180"/>
      <c r="LL292" s="180"/>
      <c r="LM292" s="180"/>
      <c r="LN292" s="180"/>
      <c r="LO292" s="180"/>
      <c r="LP292" s="180"/>
      <c r="LQ292" s="180"/>
      <c r="LR292" s="180"/>
      <c r="LS292" s="180"/>
      <c r="LT292" s="180"/>
      <c r="LU292" s="180"/>
      <c r="LV292" s="180"/>
      <c r="LW292" s="180"/>
      <c r="LX292" s="180"/>
      <c r="LY292" s="180"/>
      <c r="LZ292" s="180"/>
      <c r="MA292" s="180"/>
      <c r="MB292" s="180"/>
      <c r="MC292" s="180"/>
      <c r="MD292" s="180"/>
      <c r="ME292" s="180"/>
      <c r="MF292" s="180"/>
      <c r="MG292" s="180"/>
      <c r="MH292" s="180"/>
      <c r="MI292" s="180"/>
      <c r="MJ292" s="180"/>
      <c r="MK292" s="180"/>
      <c r="ML292" s="180"/>
      <c r="MM292" s="180"/>
      <c r="MN292" s="180"/>
      <c r="MO292" s="180"/>
      <c r="MP292" s="180"/>
      <c r="MQ292" s="180"/>
      <c r="MR292" s="180"/>
      <c r="MS292" s="180"/>
      <c r="MT292" s="180"/>
      <c r="MU292" s="180"/>
      <c r="MV292" s="180"/>
      <c r="MW292" s="180"/>
      <c r="MX292" s="180"/>
      <c r="MY292" s="180"/>
      <c r="MZ292" s="180"/>
      <c r="NA292" s="180"/>
      <c r="NB292" s="180"/>
      <c r="NC292" s="180"/>
      <c r="ND292" s="180"/>
      <c r="NE292" s="180"/>
      <c r="NF292" s="180"/>
      <c r="NG292" s="180"/>
      <c r="NH292" s="180"/>
      <c r="NI292" s="180"/>
      <c r="NJ292" s="180"/>
      <c r="NK292" s="180"/>
      <c r="NL292" s="180"/>
      <c r="NM292" s="180"/>
      <c r="NN292" s="180"/>
      <c r="NO292" s="180"/>
      <c r="NP292" s="180"/>
      <c r="NQ292" s="180"/>
      <c r="NR292" s="180"/>
      <c r="NS292" s="180"/>
      <c r="NT292" s="180"/>
      <c r="NU292" s="180"/>
      <c r="NV292" s="180"/>
      <c r="NW292" s="180"/>
      <c r="NX292" s="180"/>
      <c r="NY292" s="180"/>
      <c r="NZ292" s="180"/>
      <c r="OA292" s="180"/>
      <c r="OB292" s="180"/>
      <c r="OC292" s="180"/>
      <c r="OD292" s="180"/>
      <c r="OE292" s="180"/>
      <c r="OF292" s="180"/>
      <c r="OG292" s="180"/>
      <c r="OH292" s="180"/>
      <c r="OI292" s="180"/>
      <c r="OJ292" s="180"/>
      <c r="OK292" s="180"/>
      <c r="OL292" s="180"/>
      <c r="OM292" s="180"/>
      <c r="ON292" s="180"/>
      <c r="OO292" s="180"/>
      <c r="OP292" s="180"/>
      <c r="OQ292" s="180"/>
      <c r="OR292" s="180"/>
      <c r="OS292" s="180"/>
      <c r="OT292" s="180"/>
      <c r="OU292" s="180"/>
      <c r="OV292" s="180"/>
      <c r="OW292" s="180"/>
      <c r="OX292" s="180"/>
      <c r="OY292" s="180"/>
      <c r="OZ292" s="180"/>
      <c r="PA292" s="180"/>
      <c r="PB292" s="180"/>
      <c r="PC292" s="180"/>
      <c r="PD292" s="180"/>
      <c r="PE292" s="180"/>
      <c r="PF292" s="180"/>
      <c r="PG292" s="180"/>
      <c r="PH292" s="180"/>
      <c r="PI292" s="180"/>
      <c r="PJ292" s="180"/>
      <c r="PK292" s="180"/>
      <c r="PL292" s="180"/>
      <c r="PM292" s="180"/>
      <c r="PN292" s="180"/>
      <c r="PO292" s="180"/>
      <c r="PP292" s="180"/>
      <c r="PQ292" s="180"/>
      <c r="PR292" s="180"/>
      <c r="PS292" s="180"/>
      <c r="PT292" s="180"/>
      <c r="PU292" s="180"/>
      <c r="PV292" s="180"/>
      <c r="PW292" s="180"/>
      <c r="PX292" s="180"/>
      <c r="PY292" s="180"/>
      <c r="PZ292" s="180"/>
      <c r="QA292" s="180"/>
      <c r="QB292" s="180"/>
      <c r="QC292" s="180"/>
      <c r="QD292" s="180"/>
      <c r="QE292" s="180"/>
      <c r="QF292" s="180"/>
      <c r="QG292" s="180"/>
      <c r="QH292" s="180"/>
      <c r="QI292" s="180"/>
      <c r="QJ292" s="180"/>
      <c r="QK292" s="180"/>
      <c r="QL292" s="180"/>
      <c r="QM292" s="180"/>
      <c r="QN292" s="180"/>
      <c r="QO292" s="180"/>
      <c r="QP292" s="180"/>
      <c r="QQ292" s="180"/>
      <c r="QR292" s="180"/>
      <c r="QS292" s="180"/>
      <c r="QT292" s="180"/>
      <c r="QU292" s="180"/>
      <c r="QV292" s="180"/>
      <c r="QW292" s="180"/>
      <c r="QX292" s="180"/>
      <c r="QY292" s="180"/>
      <c r="QZ292" s="180"/>
      <c r="RA292" s="180"/>
      <c r="RB292" s="180"/>
      <c r="RC292" s="180"/>
      <c r="RD292" s="180"/>
      <c r="RE292" s="180"/>
      <c r="RF292" s="180"/>
      <c r="RG292" s="180"/>
      <c r="RH292" s="180"/>
      <c r="RI292" s="180"/>
      <c r="RJ292" s="180"/>
      <c r="RK292" s="180"/>
      <c r="RL292" s="180"/>
      <c r="RM292" s="180"/>
      <c r="RN292" s="180"/>
      <c r="RO292" s="180"/>
      <c r="RP292" s="180"/>
      <c r="RQ292" s="180"/>
      <c r="RR292" s="180"/>
      <c r="RS292" s="180"/>
      <c r="RT292" s="180"/>
      <c r="RU292" s="180"/>
      <c r="RV292" s="180"/>
      <c r="RW292" s="180"/>
      <c r="RX292" s="180"/>
      <c r="RY292" s="180"/>
      <c r="RZ292" s="180"/>
      <c r="SA292" s="180"/>
      <c r="SB292" s="180"/>
      <c r="SC292" s="180"/>
      <c r="SD292" s="180"/>
      <c r="SE292" s="180"/>
      <c r="SF292" s="180"/>
      <c r="SG292" s="180"/>
      <c r="SH292" s="180"/>
      <c r="SI292" s="180"/>
      <c r="SJ292" s="180"/>
      <c r="SK292" s="180"/>
      <c r="SL292" s="180"/>
      <c r="SM292" s="180"/>
      <c r="SN292" s="180"/>
      <c r="SO292" s="180"/>
      <c r="SP292" s="180"/>
      <c r="SQ292" s="180"/>
      <c r="SR292" s="180"/>
      <c r="SS292" s="180"/>
      <c r="ST292" s="180"/>
      <c r="SU292" s="180"/>
      <c r="SV292" s="180"/>
      <c r="SW292" s="180"/>
      <c r="SX292" s="180"/>
      <c r="SY292" s="180"/>
      <c r="SZ292" s="180"/>
      <c r="TA292" s="180"/>
      <c r="TB292" s="180"/>
      <c r="TC292" s="180"/>
      <c r="TD292" s="180"/>
      <c r="TE292" s="180"/>
      <c r="TF292" s="180"/>
      <c r="TG292" s="180"/>
      <c r="TH292" s="180"/>
      <c r="TI292" s="180"/>
      <c r="TJ292" s="180"/>
      <c r="TK292" s="180"/>
      <c r="TL292" s="180"/>
      <c r="TM292" s="180"/>
      <c r="TN292" s="180"/>
      <c r="TO292" s="180"/>
      <c r="TP292" s="180"/>
      <c r="TQ292" s="180"/>
      <c r="TR292" s="180"/>
      <c r="TS292" s="180"/>
      <c r="TT292" s="180"/>
      <c r="TU292" s="180"/>
      <c r="TV292" s="180"/>
      <c r="TW292" s="180"/>
      <c r="TX292" s="180"/>
      <c r="TY292" s="180"/>
      <c r="TZ292" s="180"/>
      <c r="UA292" s="180"/>
      <c r="UB292" s="180"/>
      <c r="UC292" s="180"/>
      <c r="UD292" s="180"/>
      <c r="UE292" s="180"/>
      <c r="UF292" s="180"/>
      <c r="UG292" s="180"/>
      <c r="UH292" s="180"/>
      <c r="UI292" s="180"/>
      <c r="UJ292" s="180"/>
      <c r="UK292" s="180"/>
      <c r="UL292" s="180"/>
      <c r="UM292" s="180"/>
      <c r="UN292" s="180"/>
      <c r="UO292" s="180"/>
      <c r="UP292" s="180"/>
      <c r="UQ292" s="180"/>
      <c r="UR292" s="180"/>
      <c r="US292" s="180"/>
      <c r="UT292" s="180"/>
      <c r="UU292" s="180"/>
      <c r="UV292" s="180"/>
      <c r="UW292" s="180"/>
      <c r="UX292" s="180"/>
      <c r="UY292" s="180"/>
      <c r="UZ292" s="180"/>
      <c r="VA292" s="180"/>
      <c r="VB292" s="180"/>
      <c r="VC292" s="180"/>
      <c r="VD292" s="180"/>
      <c r="VE292" s="180"/>
      <c r="VF292" s="180"/>
      <c r="VG292" s="180"/>
      <c r="VH292" s="180"/>
      <c r="VI292" s="180"/>
      <c r="VJ292" s="180"/>
      <c r="VK292" s="180"/>
      <c r="VL292" s="180"/>
      <c r="VM292" s="180"/>
      <c r="VN292" s="180"/>
      <c r="VO292" s="180"/>
      <c r="VP292" s="180"/>
      <c r="VQ292" s="180"/>
      <c r="VR292" s="180"/>
      <c r="VS292" s="180"/>
      <c r="VT292" s="180"/>
      <c r="VU292" s="180"/>
      <c r="VV292" s="180"/>
      <c r="VW292" s="180"/>
      <c r="VX292" s="180"/>
      <c r="VY292" s="180"/>
      <c r="VZ292" s="180"/>
      <c r="WA292" s="180"/>
      <c r="WB292" s="180"/>
      <c r="WC292" s="180"/>
      <c r="WD292" s="180"/>
      <c r="WE292" s="180"/>
      <c r="WF292" s="180"/>
      <c r="WG292" s="180"/>
      <c r="WH292" s="180"/>
      <c r="WI292" s="180"/>
      <c r="WJ292" s="180"/>
      <c r="WK292" s="180"/>
      <c r="WL292" s="180"/>
      <c r="WM292" s="180"/>
      <c r="WN292" s="180"/>
      <c r="WO292" s="180"/>
      <c r="WP292" s="180"/>
      <c r="WQ292" s="180"/>
      <c r="WR292" s="180"/>
      <c r="WS292" s="180"/>
      <c r="WT292" s="180"/>
      <c r="WU292" s="180"/>
      <c r="WV292" s="180"/>
      <c r="WW292" s="180"/>
      <c r="WX292" s="180"/>
      <c r="WY292" s="180"/>
      <c r="WZ292" s="180"/>
      <c r="XA292" s="180"/>
      <c r="XB292" s="180"/>
      <c r="XC292" s="180"/>
      <c r="XD292" s="180"/>
      <c r="XE292" s="180"/>
      <c r="XF292" s="180"/>
      <c r="XG292" s="180"/>
      <c r="XH292" s="180"/>
      <c r="XI292" s="180"/>
      <c r="XJ292" s="180"/>
      <c r="XK292" s="180"/>
      <c r="XL292" s="180"/>
      <c r="XM292" s="180"/>
      <c r="XN292" s="180"/>
      <c r="XO292" s="180"/>
      <c r="XP292" s="180"/>
      <c r="XQ292" s="180"/>
      <c r="XR292" s="180"/>
      <c r="XS292" s="180"/>
      <c r="XT292" s="180"/>
      <c r="XU292" s="180"/>
      <c r="XV292" s="180"/>
      <c r="XW292" s="180"/>
      <c r="XX292" s="180"/>
      <c r="XY292" s="180"/>
      <c r="XZ292" s="180"/>
      <c r="YA292" s="180"/>
      <c r="YB292" s="180"/>
      <c r="YC292" s="180"/>
      <c r="YD292" s="180"/>
      <c r="YE292" s="180"/>
      <c r="YF292" s="180"/>
      <c r="YG292" s="180"/>
      <c r="YH292" s="180"/>
      <c r="YI292" s="180"/>
      <c r="YJ292" s="180"/>
      <c r="YK292" s="180"/>
      <c r="YL292" s="180"/>
      <c r="YM292" s="180"/>
      <c r="YN292" s="180"/>
      <c r="YO292" s="180"/>
      <c r="YP292" s="180"/>
      <c r="YQ292" s="180"/>
      <c r="YR292" s="180"/>
      <c r="YS292" s="180"/>
      <c r="YT292" s="180"/>
      <c r="YU292" s="180"/>
      <c r="YV292" s="180"/>
      <c r="YW292" s="180"/>
      <c r="YX292" s="180"/>
      <c r="YY292" s="180"/>
      <c r="YZ292" s="180"/>
      <c r="ZA292" s="180"/>
      <c r="ZB292" s="180"/>
      <c r="ZC292" s="180"/>
      <c r="ZD292" s="180"/>
      <c r="ZE292" s="180"/>
      <c r="ZF292" s="180"/>
      <c r="ZG292" s="180"/>
      <c r="ZH292" s="180"/>
      <c r="ZI292" s="180"/>
      <c r="ZJ292" s="180"/>
      <c r="ZK292" s="180"/>
      <c r="ZL292" s="180"/>
      <c r="ZM292" s="180"/>
      <c r="ZN292" s="180"/>
      <c r="ZO292" s="180"/>
      <c r="ZP292" s="180"/>
      <c r="ZQ292" s="180"/>
      <c r="ZR292" s="180"/>
      <c r="ZS292" s="180"/>
      <c r="ZT292" s="180"/>
      <c r="ZU292" s="180"/>
      <c r="ZV292" s="180"/>
      <c r="ZW292" s="180"/>
      <c r="ZX292" s="180"/>
      <c r="ZY292" s="180"/>
      <c r="ZZ292" s="180"/>
      <c r="AAA292" s="180"/>
      <c r="AAB292" s="180"/>
      <c r="AAC292" s="180"/>
      <c r="AAD292" s="180"/>
      <c r="AAE292" s="180"/>
      <c r="AAF292" s="180"/>
      <c r="AAG292" s="180"/>
      <c r="AAH292" s="180"/>
      <c r="AAI292" s="180"/>
      <c r="AAJ292" s="180"/>
      <c r="AAK292" s="180"/>
      <c r="AAL292" s="180"/>
      <c r="AAM292" s="180"/>
      <c r="AAN292" s="180"/>
      <c r="AAO292" s="180"/>
      <c r="AAP292" s="180"/>
      <c r="AAQ292" s="180"/>
      <c r="AAR292" s="180"/>
      <c r="AAS292" s="180"/>
      <c r="AAT292" s="180"/>
      <c r="AAU292" s="180"/>
      <c r="AAV292" s="180"/>
      <c r="AAW292" s="180"/>
      <c r="AAX292" s="180"/>
      <c r="AAY292" s="180"/>
      <c r="AAZ292" s="180"/>
      <c r="ABA292" s="180"/>
      <c r="ABB292" s="180"/>
      <c r="ABC292" s="180"/>
      <c r="ABD292" s="180"/>
      <c r="ABE292" s="180"/>
      <c r="ABF292" s="180"/>
      <c r="ABG292" s="180"/>
      <c r="ABH292" s="180"/>
      <c r="ABI292" s="180"/>
      <c r="ABJ292" s="180"/>
      <c r="ABK292" s="180"/>
      <c r="ABL292" s="180"/>
      <c r="ABM292" s="180"/>
      <c r="ABN292" s="180"/>
      <c r="ABO292" s="180"/>
      <c r="ABP292" s="180"/>
      <c r="ABQ292" s="180"/>
      <c r="ABR292" s="180"/>
      <c r="ABS292" s="180"/>
      <c r="ABT292" s="180"/>
      <c r="ABU292" s="180"/>
      <c r="ABV292" s="180"/>
      <c r="ABW292" s="180"/>
      <c r="ABX292" s="180"/>
      <c r="ABY292" s="180"/>
      <c r="ABZ292" s="180"/>
      <c r="ACA292" s="180"/>
      <c r="ACB292" s="180"/>
      <c r="ACC292" s="180"/>
      <c r="ACD292" s="180"/>
      <c r="ACE292" s="180"/>
      <c r="ACF292" s="180"/>
      <c r="ACG292" s="180"/>
      <c r="ACH292" s="180"/>
      <c r="ACI292" s="180"/>
      <c r="ACJ292" s="180"/>
      <c r="ACK292" s="180"/>
      <c r="ACL292" s="180"/>
      <c r="ACM292" s="180"/>
      <c r="ACN292" s="180"/>
      <c r="ACO292" s="180"/>
      <c r="ACP292" s="180"/>
      <c r="ACQ292" s="180"/>
      <c r="ACR292" s="180"/>
      <c r="ACS292" s="180"/>
      <c r="ACT292" s="180"/>
      <c r="ACU292" s="180"/>
      <c r="ACV292" s="180"/>
      <c r="ACW292" s="180"/>
      <c r="ACX292" s="180"/>
      <c r="ACY292" s="180"/>
      <c r="ACZ292" s="180"/>
      <c r="ADA292" s="180"/>
      <c r="ADB292" s="180"/>
      <c r="ADC292" s="180"/>
      <c r="ADD292" s="180"/>
      <c r="ADE292" s="180"/>
      <c r="ADF292" s="180"/>
      <c r="ADG292" s="180"/>
      <c r="ADH292" s="180"/>
      <c r="ADI292" s="180"/>
      <c r="ADJ292" s="180"/>
      <c r="ADK292" s="180"/>
      <c r="ADL292" s="180"/>
      <c r="ADM292" s="180"/>
      <c r="ADN292" s="180"/>
      <c r="ADO292" s="180"/>
      <c r="ADP292" s="180"/>
      <c r="ADQ292" s="180"/>
      <c r="ADR292" s="180"/>
      <c r="ADS292" s="180"/>
      <c r="ADT292" s="180"/>
      <c r="ADU292" s="180"/>
      <c r="ADV292" s="180"/>
      <c r="ADW292" s="180"/>
      <c r="ADX292" s="180"/>
      <c r="ADY292" s="180"/>
      <c r="ADZ292" s="180"/>
      <c r="AEA292" s="180"/>
      <c r="AEB292" s="180"/>
      <c r="AEC292" s="180"/>
      <c r="AED292" s="180"/>
      <c r="AEE292" s="180"/>
      <c r="AEF292" s="180"/>
      <c r="AEG292" s="180"/>
      <c r="AEH292" s="180"/>
      <c r="AEI292" s="180"/>
      <c r="AEJ292" s="180"/>
      <c r="AEK292" s="180"/>
    </row>
    <row r="293" spans="1:817" s="16" customFormat="1" ht="26.1" customHeight="1" x14ac:dyDescent="0.25">
      <c r="A293" s="627"/>
      <c r="B293" s="182"/>
      <c r="C293" s="595"/>
      <c r="D293" s="19">
        <v>1</v>
      </c>
      <c r="E293" s="253" t="s">
        <v>475</v>
      </c>
      <c r="F293" s="254" t="s">
        <v>64</v>
      </c>
      <c r="G293" s="19" t="s">
        <v>77</v>
      </c>
      <c r="H293" s="19"/>
      <c r="I293" s="19">
        <v>20</v>
      </c>
      <c r="J293" s="255"/>
      <c r="K293" s="19">
        <v>1</v>
      </c>
      <c r="L293" s="19" t="s">
        <v>27</v>
      </c>
      <c r="M293" s="19" t="s">
        <v>28</v>
      </c>
      <c r="N293" s="19">
        <v>144</v>
      </c>
      <c r="O293" s="19">
        <v>1967</v>
      </c>
      <c r="P293" s="290">
        <v>1967</v>
      </c>
      <c r="Q293" s="255"/>
      <c r="R293" s="258"/>
      <c r="S293" s="259"/>
      <c r="T293" s="228" t="s">
        <v>233</v>
      </c>
      <c r="U293" s="260"/>
      <c r="V293" s="33"/>
      <c r="W293" s="18" t="s">
        <v>128</v>
      </c>
      <c r="X293" s="249" t="str">
        <f t="shared" si="102"/>
        <v>Coal</v>
      </c>
      <c r="Y293" s="19"/>
      <c r="Z293" s="19"/>
      <c r="AA293" s="19"/>
      <c r="AB293" s="19"/>
      <c r="AC293" s="19"/>
      <c r="AD293" s="19"/>
      <c r="AE293" s="19"/>
      <c r="AF293" s="1"/>
      <c r="AG293" s="1"/>
      <c r="AH293" s="252">
        <f t="shared" si="96"/>
        <v>0</v>
      </c>
      <c r="AI293" s="252">
        <f t="shared" si="100"/>
        <v>0</v>
      </c>
      <c r="AJ293" s="252">
        <f t="shared" si="101"/>
        <v>0</v>
      </c>
      <c r="AK293" s="252">
        <f t="shared" si="85"/>
        <v>0</v>
      </c>
      <c r="AL293" s="262"/>
      <c r="AM293" s="251">
        <f t="shared" si="97"/>
        <v>0</v>
      </c>
      <c r="AN293" s="251">
        <f t="shared" si="98"/>
        <v>0</v>
      </c>
      <c r="AO293" s="251">
        <f t="shared" si="99"/>
        <v>0</v>
      </c>
      <c r="AP293" s="147"/>
      <c r="AQ293" s="147"/>
      <c r="AR293" s="147"/>
      <c r="AS293" s="147"/>
      <c r="AT293" s="147"/>
      <c r="AU293" s="147"/>
      <c r="AV293" s="147"/>
      <c r="AW293" s="147"/>
      <c r="AX293" s="147"/>
      <c r="AY293" s="147"/>
      <c r="AZ293" s="1"/>
      <c r="BD293" s="1"/>
      <c r="BE293" s="4"/>
      <c r="BF293" s="4"/>
      <c r="BG293" s="4"/>
      <c r="BH293" s="1"/>
      <c r="BI293" s="1"/>
      <c r="BJ293" s="4"/>
      <c r="BK293" s="4"/>
      <c r="BL293" s="4"/>
      <c r="BM293" s="4"/>
      <c r="BN293" s="4"/>
      <c r="BO293" s="4"/>
      <c r="BP293" s="4"/>
      <c r="BQ293" s="4"/>
      <c r="BR293" s="4"/>
      <c r="BS293" s="4"/>
      <c r="BT293" s="4"/>
      <c r="BU293" s="147"/>
      <c r="BV293" s="4"/>
      <c r="BW293" s="147"/>
      <c r="BX293" s="4"/>
      <c r="BY293" s="147"/>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c r="JL293" s="1"/>
      <c r="JM293" s="1"/>
      <c r="JN293" s="1"/>
      <c r="JO293" s="1"/>
      <c r="JP293" s="1"/>
      <c r="JQ293" s="1"/>
      <c r="JR293" s="1"/>
      <c r="JS293" s="1"/>
      <c r="JT293" s="1"/>
      <c r="JU293" s="1"/>
      <c r="JV293" s="1"/>
      <c r="JW293" s="1"/>
      <c r="JX293" s="1"/>
      <c r="JY293" s="1"/>
      <c r="JZ293" s="1"/>
      <c r="KA293" s="1"/>
      <c r="KB293" s="1"/>
      <c r="KC293" s="1"/>
      <c r="KD293" s="1"/>
      <c r="KE293" s="1"/>
      <c r="KF293" s="1"/>
      <c r="KG293" s="1"/>
      <c r="KH293" s="1"/>
      <c r="KI293" s="1"/>
      <c r="KJ293" s="1"/>
      <c r="KK293" s="1"/>
      <c r="KL293" s="1"/>
      <c r="KM293" s="1"/>
      <c r="KN293" s="1"/>
      <c r="KO293" s="1"/>
      <c r="KP293" s="1"/>
      <c r="KQ293" s="1"/>
      <c r="KR293" s="1"/>
      <c r="KS293" s="1"/>
      <c r="KT293" s="1"/>
      <c r="KU293" s="1"/>
      <c r="KV293" s="1"/>
      <c r="KW293" s="1"/>
      <c r="KX293" s="1"/>
      <c r="KY293" s="1"/>
      <c r="KZ293" s="1"/>
      <c r="LA293" s="1"/>
      <c r="LB293" s="1"/>
      <c r="LC293" s="1"/>
      <c r="LD293" s="1"/>
      <c r="LE293" s="1"/>
      <c r="LF293" s="1"/>
      <c r="LG293" s="1"/>
      <c r="LH293" s="1"/>
      <c r="LI293" s="1"/>
      <c r="LJ293" s="1"/>
      <c r="LK293" s="1"/>
      <c r="LL293" s="1"/>
      <c r="LM293" s="1"/>
      <c r="LN293" s="1"/>
      <c r="LO293" s="1"/>
      <c r="LP293" s="1"/>
      <c r="LQ293" s="1"/>
      <c r="LR293" s="1"/>
      <c r="LS293" s="1"/>
      <c r="LT293" s="1"/>
      <c r="LU293" s="1"/>
      <c r="LV293" s="1"/>
      <c r="LW293" s="1"/>
      <c r="LX293" s="1"/>
      <c r="LY293" s="1"/>
      <c r="LZ293" s="1"/>
      <c r="MA293" s="1"/>
      <c r="MB293" s="1"/>
      <c r="MC293" s="1"/>
      <c r="MD293" s="1"/>
      <c r="ME293" s="1"/>
      <c r="MF293" s="1"/>
      <c r="MG293" s="1"/>
      <c r="MH293" s="1"/>
      <c r="MI293" s="1"/>
      <c r="MJ293" s="1"/>
      <c r="MK293" s="1"/>
      <c r="ML293" s="1"/>
      <c r="MM293" s="1"/>
      <c r="MN293" s="1"/>
      <c r="MO293" s="1"/>
      <c r="MP293" s="1"/>
      <c r="MQ293" s="1"/>
      <c r="MR293" s="1"/>
      <c r="MS293" s="1"/>
      <c r="MT293" s="1"/>
      <c r="MU293" s="1"/>
      <c r="MV293" s="1"/>
      <c r="MW293" s="1"/>
      <c r="MX293" s="1"/>
      <c r="MY293" s="1"/>
      <c r="MZ293" s="1"/>
      <c r="NA293" s="1"/>
      <c r="NB293" s="1"/>
      <c r="NC293" s="1"/>
      <c r="ND293" s="1"/>
      <c r="NE293" s="1"/>
      <c r="NF293" s="1"/>
      <c r="NG293" s="1"/>
      <c r="NH293" s="1"/>
      <c r="NI293" s="1"/>
      <c r="NJ293" s="1"/>
      <c r="NK293" s="1"/>
      <c r="NL293" s="1"/>
      <c r="NM293" s="1"/>
      <c r="NN293" s="1"/>
      <c r="NO293" s="1"/>
      <c r="NP293" s="1"/>
      <c r="NQ293" s="1"/>
      <c r="NR293" s="1"/>
      <c r="NS293" s="1"/>
      <c r="NT293" s="1"/>
      <c r="NU293" s="1"/>
      <c r="NV293" s="1"/>
      <c r="NW293" s="1"/>
      <c r="NX293" s="1"/>
      <c r="NY293" s="1"/>
      <c r="NZ293" s="1"/>
      <c r="OA293" s="1"/>
      <c r="OB293" s="1"/>
      <c r="OC293" s="1"/>
      <c r="OD293" s="1"/>
      <c r="OE293" s="1"/>
      <c r="OF293" s="1"/>
      <c r="OG293" s="1"/>
      <c r="OH293" s="1"/>
      <c r="OI293" s="1"/>
      <c r="OJ293" s="1"/>
      <c r="OK293" s="1"/>
      <c r="OL293" s="1"/>
      <c r="OM293" s="1"/>
      <c r="ON293" s="1"/>
      <c r="OO293" s="1"/>
      <c r="OP293" s="1"/>
      <c r="OQ293" s="1"/>
      <c r="OR293" s="1"/>
      <c r="OS293" s="1"/>
      <c r="OT293" s="1"/>
      <c r="OU293" s="1"/>
      <c r="OV293" s="1"/>
      <c r="OW293" s="1"/>
      <c r="OX293" s="1"/>
      <c r="OY293" s="1"/>
      <c r="OZ293" s="1"/>
      <c r="PA293" s="1"/>
      <c r="PB293" s="1"/>
      <c r="PC293" s="1"/>
      <c r="PD293" s="1"/>
      <c r="PE293" s="1"/>
      <c r="PF293" s="1"/>
      <c r="PG293" s="1"/>
      <c r="PH293" s="1"/>
      <c r="PI293" s="1"/>
      <c r="PJ293" s="1"/>
      <c r="PK293" s="1"/>
      <c r="PL293" s="1"/>
      <c r="PM293" s="1"/>
      <c r="PN293" s="1"/>
      <c r="PO293" s="1"/>
      <c r="PP293" s="1"/>
      <c r="PQ293" s="1"/>
      <c r="PR293" s="1"/>
      <c r="PS293" s="1"/>
      <c r="PT293" s="1"/>
      <c r="PU293" s="1"/>
      <c r="PV293" s="1"/>
      <c r="PW293" s="1"/>
      <c r="PX293" s="1"/>
      <c r="PY293" s="1"/>
      <c r="PZ293" s="1"/>
      <c r="QA293" s="1"/>
      <c r="QB293" s="1"/>
      <c r="QC293" s="1"/>
      <c r="QD293" s="1"/>
      <c r="QE293" s="1"/>
      <c r="QF293" s="1"/>
      <c r="QG293" s="1"/>
      <c r="QH293" s="1"/>
      <c r="QI293" s="1"/>
      <c r="QJ293" s="1"/>
      <c r="QK293" s="1"/>
      <c r="QL293" s="1"/>
      <c r="QM293" s="1"/>
      <c r="QN293" s="1"/>
      <c r="QO293" s="1"/>
      <c r="QP293" s="1"/>
      <c r="QQ293" s="1"/>
      <c r="QR293" s="1"/>
      <c r="QS293" s="1"/>
      <c r="QT293" s="1"/>
      <c r="QU293" s="1"/>
      <c r="QV293" s="1"/>
      <c r="QW293" s="1"/>
      <c r="QX293" s="1"/>
      <c r="QY293" s="1"/>
      <c r="QZ293" s="1"/>
      <c r="RA293" s="1"/>
      <c r="RB293" s="1"/>
      <c r="RC293" s="1"/>
      <c r="RD293" s="1"/>
      <c r="RE293" s="1"/>
      <c r="RF293" s="1"/>
      <c r="RG293" s="1"/>
      <c r="RH293" s="1"/>
      <c r="RI293" s="1"/>
      <c r="RJ293" s="1"/>
      <c r="RK293" s="1"/>
      <c r="RL293" s="1"/>
      <c r="RM293" s="1"/>
      <c r="RN293" s="1"/>
      <c r="RO293" s="1"/>
      <c r="RP293" s="1"/>
      <c r="RQ293" s="1"/>
      <c r="RR293" s="1"/>
      <c r="RS293" s="1"/>
      <c r="RT293" s="1"/>
      <c r="RU293" s="1"/>
      <c r="RV293" s="1"/>
      <c r="RW293" s="1"/>
      <c r="RX293" s="1"/>
      <c r="RY293" s="1"/>
      <c r="RZ293" s="1"/>
      <c r="SA293" s="1"/>
      <c r="SB293" s="1"/>
      <c r="SC293" s="1"/>
      <c r="SD293" s="1"/>
      <c r="SE293" s="1"/>
      <c r="SF293" s="1"/>
      <c r="SG293" s="1"/>
      <c r="SH293" s="1"/>
      <c r="SI293" s="1"/>
      <c r="SJ293" s="1"/>
      <c r="SK293" s="1"/>
      <c r="SL293" s="1"/>
      <c r="SM293" s="1"/>
      <c r="SN293" s="1"/>
      <c r="SO293" s="1"/>
      <c r="SP293" s="1"/>
      <c r="SQ293" s="1"/>
      <c r="SR293" s="1"/>
      <c r="SS293" s="1"/>
      <c r="ST293" s="1"/>
      <c r="SU293" s="1"/>
      <c r="SV293" s="1"/>
      <c r="SW293" s="1"/>
      <c r="SX293" s="1"/>
      <c r="SY293" s="1"/>
      <c r="SZ293" s="1"/>
      <c r="TA293" s="1"/>
      <c r="TB293" s="1"/>
      <c r="TC293" s="1"/>
      <c r="TD293" s="1"/>
      <c r="TE293" s="1"/>
      <c r="TF293" s="1"/>
      <c r="TG293" s="1"/>
      <c r="TH293" s="1"/>
      <c r="TI293" s="1"/>
      <c r="TJ293" s="1"/>
      <c r="TK293" s="1"/>
      <c r="TL293" s="1"/>
      <c r="TM293" s="1"/>
      <c r="TN293" s="1"/>
      <c r="TO293" s="1"/>
      <c r="TP293" s="1"/>
      <c r="TQ293" s="1"/>
      <c r="TR293" s="1"/>
      <c r="TS293" s="1"/>
      <c r="TT293" s="1"/>
      <c r="TU293" s="1"/>
      <c r="TV293" s="1"/>
      <c r="TW293" s="1"/>
      <c r="TX293" s="1"/>
      <c r="TY293" s="1"/>
      <c r="TZ293" s="1"/>
      <c r="UA293" s="1"/>
      <c r="UB293" s="1"/>
      <c r="UC293" s="1"/>
      <c r="UD293" s="1"/>
      <c r="UE293" s="1"/>
      <c r="UF293" s="1"/>
      <c r="UG293" s="1"/>
      <c r="UH293" s="1"/>
      <c r="UI293" s="1"/>
      <c r="UJ293" s="1"/>
      <c r="UK293" s="1"/>
      <c r="UL293" s="1"/>
      <c r="UM293" s="1"/>
      <c r="UN293" s="1"/>
      <c r="UO293" s="1"/>
      <c r="UP293" s="1"/>
      <c r="UQ293" s="1"/>
      <c r="UR293" s="1"/>
      <c r="US293" s="1"/>
      <c r="UT293" s="1"/>
      <c r="UU293" s="1"/>
      <c r="UV293" s="1"/>
      <c r="UW293" s="1"/>
      <c r="UX293" s="1"/>
      <c r="UY293" s="1"/>
      <c r="UZ293" s="1"/>
      <c r="VA293" s="1"/>
      <c r="VB293" s="1"/>
      <c r="VC293" s="1"/>
      <c r="VD293" s="1"/>
      <c r="VE293" s="1"/>
      <c r="VF293" s="1"/>
      <c r="VG293" s="1"/>
      <c r="VH293" s="1"/>
      <c r="VI293" s="1"/>
      <c r="VJ293" s="1"/>
      <c r="VK293" s="1"/>
      <c r="VL293" s="1"/>
      <c r="VM293" s="1"/>
      <c r="VN293" s="1"/>
      <c r="VO293" s="1"/>
      <c r="VP293" s="1"/>
      <c r="VQ293" s="1"/>
      <c r="VR293" s="1"/>
      <c r="VS293" s="1"/>
      <c r="VT293" s="1"/>
      <c r="VU293" s="1"/>
      <c r="VV293" s="1"/>
      <c r="VW293" s="1"/>
      <c r="VX293" s="1"/>
      <c r="VY293" s="1"/>
      <c r="VZ293" s="1"/>
      <c r="WA293" s="1"/>
      <c r="WB293" s="1"/>
      <c r="WC293" s="1"/>
      <c r="WD293" s="1"/>
      <c r="WE293" s="1"/>
      <c r="WF293" s="1"/>
      <c r="WG293" s="1"/>
      <c r="WH293" s="1"/>
      <c r="WI293" s="1"/>
      <c r="WJ293" s="1"/>
      <c r="WK293" s="1"/>
      <c r="WL293" s="1"/>
      <c r="WM293" s="1"/>
      <c r="WN293" s="1"/>
      <c r="WO293" s="1"/>
      <c r="WP293" s="1"/>
      <c r="WQ293" s="1"/>
      <c r="WR293" s="1"/>
      <c r="WS293" s="1"/>
      <c r="WT293" s="1"/>
      <c r="WU293" s="1"/>
      <c r="WV293" s="1"/>
      <c r="WW293" s="1"/>
      <c r="WX293" s="1"/>
      <c r="WY293" s="1"/>
      <c r="WZ293" s="1"/>
      <c r="XA293" s="1"/>
      <c r="XB293" s="1"/>
      <c r="XC293" s="1"/>
      <c r="XD293" s="1"/>
      <c r="XE293" s="1"/>
      <c r="XF293" s="1"/>
      <c r="XG293" s="1"/>
      <c r="XH293" s="1"/>
      <c r="XI293" s="1"/>
      <c r="XJ293" s="1"/>
      <c r="XK293" s="1"/>
      <c r="XL293" s="1"/>
      <c r="XM293" s="1"/>
      <c r="XN293" s="1"/>
      <c r="XO293" s="1"/>
      <c r="XP293" s="1"/>
      <c r="XQ293" s="1"/>
      <c r="XR293" s="1"/>
      <c r="XS293" s="1"/>
      <c r="XT293" s="1"/>
      <c r="XU293" s="1"/>
      <c r="XV293" s="1"/>
      <c r="XW293" s="1"/>
      <c r="XX293" s="1"/>
      <c r="XY293" s="1"/>
      <c r="XZ293" s="1"/>
      <c r="YA293" s="1"/>
      <c r="YB293" s="1"/>
      <c r="YC293" s="1"/>
      <c r="YD293" s="1"/>
      <c r="YE293" s="1"/>
      <c r="YF293" s="1"/>
      <c r="YG293" s="1"/>
      <c r="YH293" s="1"/>
      <c r="YI293" s="1"/>
      <c r="YJ293" s="1"/>
      <c r="YK293" s="1"/>
      <c r="YL293" s="1"/>
      <c r="YM293" s="1"/>
      <c r="YN293" s="1"/>
      <c r="YO293" s="1"/>
      <c r="YP293" s="1"/>
      <c r="YQ293" s="1"/>
      <c r="YR293" s="1"/>
      <c r="YS293" s="1"/>
      <c r="YT293" s="1"/>
      <c r="YU293" s="1"/>
      <c r="YV293" s="1"/>
      <c r="YW293" s="1"/>
      <c r="YX293" s="1"/>
      <c r="YY293" s="1"/>
      <c r="YZ293" s="1"/>
      <c r="ZA293" s="1"/>
      <c r="ZB293" s="1"/>
      <c r="ZC293" s="1"/>
      <c r="ZD293" s="1"/>
      <c r="ZE293" s="1"/>
      <c r="ZF293" s="1"/>
      <c r="ZG293" s="1"/>
      <c r="ZH293" s="1"/>
      <c r="ZI293" s="1"/>
      <c r="ZJ293" s="1"/>
      <c r="ZK293" s="1"/>
      <c r="ZL293" s="1"/>
      <c r="ZM293" s="1"/>
      <c r="ZN293" s="1"/>
      <c r="ZO293" s="1"/>
      <c r="ZP293" s="1"/>
      <c r="ZQ293" s="1"/>
      <c r="ZR293" s="1"/>
      <c r="ZS293" s="1"/>
      <c r="ZT293" s="1"/>
      <c r="ZU293" s="1"/>
      <c r="ZV293" s="1"/>
      <c r="ZW293" s="1"/>
      <c r="ZX293" s="1"/>
      <c r="ZY293" s="1"/>
      <c r="ZZ293" s="1"/>
      <c r="AAA293" s="1"/>
      <c r="AAB293" s="1"/>
      <c r="AAC293" s="1"/>
      <c r="AAD293" s="1"/>
      <c r="AAE293" s="1"/>
      <c r="AAF293" s="1"/>
      <c r="AAG293" s="1"/>
      <c r="AAH293" s="1"/>
      <c r="AAI293" s="1"/>
      <c r="AAJ293" s="1"/>
      <c r="AAK293" s="1"/>
      <c r="AAL293" s="1"/>
      <c r="AAM293" s="1"/>
      <c r="AAN293" s="1"/>
      <c r="AAO293" s="1"/>
      <c r="AAP293" s="1"/>
      <c r="AAQ293" s="1"/>
      <c r="AAR293" s="1"/>
      <c r="AAS293" s="1"/>
      <c r="AAT293" s="1"/>
      <c r="AAU293" s="1"/>
      <c r="AAV293" s="1"/>
      <c r="AAW293" s="1"/>
      <c r="AAX293" s="1"/>
      <c r="AAY293" s="1"/>
      <c r="AAZ293" s="1"/>
      <c r="ABA293" s="1"/>
      <c r="ABB293" s="1"/>
      <c r="ABC293" s="1"/>
      <c r="ABD293" s="1"/>
      <c r="ABE293" s="1"/>
      <c r="ABF293" s="1"/>
      <c r="ABG293" s="1"/>
      <c r="ABH293" s="1"/>
      <c r="ABI293" s="1"/>
      <c r="ABJ293" s="1"/>
      <c r="ABK293" s="1"/>
      <c r="ABL293" s="1"/>
      <c r="ABM293" s="1"/>
      <c r="ABN293" s="1"/>
      <c r="ABO293" s="1"/>
      <c r="ABP293" s="1"/>
      <c r="ABQ293" s="1"/>
      <c r="ABR293" s="1"/>
      <c r="ABS293" s="1"/>
      <c r="ABT293" s="1"/>
      <c r="ABU293" s="1"/>
      <c r="ABV293" s="1"/>
      <c r="ABW293" s="1"/>
      <c r="ABX293" s="1"/>
      <c r="ABY293" s="1"/>
      <c r="ABZ293" s="1"/>
      <c r="ACA293" s="1"/>
      <c r="ACB293" s="1"/>
      <c r="ACC293" s="1"/>
      <c r="ACD293" s="1"/>
      <c r="ACE293" s="1"/>
      <c r="ACF293" s="1"/>
      <c r="ACG293" s="1"/>
      <c r="ACH293" s="1"/>
      <c r="ACI293" s="1"/>
      <c r="ACJ293" s="1"/>
      <c r="ACK293" s="1"/>
      <c r="ACL293" s="1"/>
      <c r="ACM293" s="1"/>
      <c r="ACN293" s="1"/>
      <c r="ACO293" s="1"/>
      <c r="ACP293" s="1"/>
      <c r="ACQ293" s="1"/>
      <c r="ACR293" s="1"/>
      <c r="ACS293" s="1"/>
      <c r="ACT293" s="1"/>
      <c r="ACU293" s="1"/>
      <c r="ACV293" s="1"/>
      <c r="ACW293" s="1"/>
      <c r="ACX293" s="1"/>
      <c r="ACY293" s="1"/>
      <c r="ACZ293" s="1"/>
      <c r="ADA293" s="1"/>
      <c r="ADB293" s="1"/>
      <c r="ADC293" s="1"/>
      <c r="ADD293" s="1"/>
      <c r="ADE293" s="1"/>
      <c r="ADF293" s="1"/>
      <c r="ADG293" s="1"/>
      <c r="ADH293" s="1"/>
      <c r="ADI293" s="1"/>
      <c r="ADJ293" s="1"/>
      <c r="ADK293" s="1"/>
      <c r="ADL293" s="1"/>
      <c r="ADM293" s="1"/>
      <c r="ADN293" s="1"/>
      <c r="ADO293" s="1"/>
      <c r="ADP293" s="1"/>
      <c r="ADQ293" s="1"/>
      <c r="ADR293" s="1"/>
      <c r="ADS293" s="1"/>
      <c r="ADT293" s="1"/>
      <c r="ADU293" s="1"/>
      <c r="ADV293" s="1"/>
      <c r="ADW293" s="1"/>
      <c r="ADX293" s="1"/>
      <c r="ADY293" s="1"/>
      <c r="ADZ293" s="1"/>
      <c r="AEA293" s="1"/>
      <c r="AEB293" s="1"/>
      <c r="AEC293" s="1"/>
      <c r="AED293" s="1"/>
      <c r="AEE293" s="1"/>
      <c r="AEF293" s="1"/>
      <c r="AEG293" s="1"/>
      <c r="AEH293" s="1"/>
      <c r="AEI293" s="1"/>
      <c r="AEJ293" s="1"/>
      <c r="AEK293" s="1"/>
    </row>
    <row r="294" spans="1:817" s="15" customFormat="1" ht="26.1" customHeight="1" x14ac:dyDescent="0.25">
      <c r="A294" s="627"/>
      <c r="B294" s="182"/>
      <c r="C294" s="595"/>
      <c r="D294" s="19">
        <v>1</v>
      </c>
      <c r="E294" s="253" t="s">
        <v>476</v>
      </c>
      <c r="F294" s="254" t="s">
        <v>64</v>
      </c>
      <c r="G294" s="19" t="s">
        <v>77</v>
      </c>
      <c r="H294" s="19" t="s">
        <v>45</v>
      </c>
      <c r="I294" s="19">
        <v>14</v>
      </c>
      <c r="J294" s="255"/>
      <c r="K294" s="19">
        <v>2</v>
      </c>
      <c r="L294" s="19" t="s">
        <v>27</v>
      </c>
      <c r="M294" s="19" t="s">
        <v>28</v>
      </c>
      <c r="N294" s="19">
        <v>145</v>
      </c>
      <c r="O294" s="19">
        <v>1967</v>
      </c>
      <c r="P294" s="290">
        <v>1967</v>
      </c>
      <c r="Q294" s="255"/>
      <c r="R294" s="258"/>
      <c r="S294" s="259"/>
      <c r="T294" s="228" t="s">
        <v>233</v>
      </c>
      <c r="U294" s="260"/>
      <c r="V294" s="33"/>
      <c r="W294" s="18" t="s">
        <v>128</v>
      </c>
      <c r="X294" s="249" t="str">
        <f t="shared" si="102"/>
        <v>Sand</v>
      </c>
      <c r="Y294" s="19"/>
      <c r="Z294" s="19"/>
      <c r="AA294" s="19"/>
      <c r="AB294" s="19"/>
      <c r="AC294" s="19"/>
      <c r="AD294" s="19"/>
      <c r="AE294" s="19"/>
      <c r="AF294" s="1"/>
      <c r="AG294" s="1"/>
      <c r="AH294" s="252">
        <f t="shared" si="96"/>
        <v>0</v>
      </c>
      <c r="AI294" s="252">
        <f t="shared" si="100"/>
        <v>0</v>
      </c>
      <c r="AJ294" s="252">
        <f t="shared" si="101"/>
        <v>0</v>
      </c>
      <c r="AK294" s="252">
        <f t="shared" si="85"/>
        <v>0</v>
      </c>
      <c r="AL294" s="262"/>
      <c r="AM294" s="251">
        <f t="shared" si="97"/>
        <v>0</v>
      </c>
      <c r="AN294" s="251">
        <f t="shared" si="98"/>
        <v>0</v>
      </c>
      <c r="AO294" s="251">
        <f t="shared" si="99"/>
        <v>0</v>
      </c>
      <c r="AP294" s="147"/>
      <c r="AQ294" s="147"/>
      <c r="AR294" s="147"/>
      <c r="AS294" s="147"/>
      <c r="AT294" s="147"/>
      <c r="AU294" s="147"/>
      <c r="AV294" s="147"/>
      <c r="AW294" s="147"/>
      <c r="AX294" s="147"/>
      <c r="AY294" s="147"/>
      <c r="AZ294" s="1"/>
      <c r="BD294" s="1"/>
      <c r="BE294" s="4"/>
      <c r="BF294" s="4"/>
      <c r="BG294" s="4"/>
      <c r="BH294" s="1"/>
      <c r="BI294" s="1"/>
      <c r="BJ294" s="4"/>
      <c r="BK294" s="4"/>
      <c r="BL294" s="4"/>
      <c r="BM294" s="4"/>
      <c r="BN294" s="4"/>
      <c r="BO294" s="4"/>
      <c r="BP294" s="4"/>
      <c r="BQ294" s="4"/>
      <c r="BR294" s="4"/>
      <c r="BS294" s="4"/>
      <c r="BT294" s="4"/>
      <c r="BU294" s="147"/>
      <c r="BV294" s="4"/>
      <c r="BW294" s="147"/>
      <c r="BX294" s="4"/>
      <c r="BY294" s="147"/>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c r="JG294" s="1"/>
      <c r="JH294" s="1"/>
      <c r="JI294" s="1"/>
      <c r="JJ294" s="1"/>
      <c r="JK294" s="1"/>
      <c r="JL294" s="1"/>
      <c r="JM294" s="1"/>
      <c r="JN294" s="1"/>
      <c r="JO294" s="1"/>
      <c r="JP294" s="1"/>
      <c r="JQ294" s="1"/>
      <c r="JR294" s="1"/>
      <c r="JS294" s="1"/>
      <c r="JT294" s="1"/>
      <c r="JU294" s="1"/>
      <c r="JV294" s="1"/>
      <c r="JW294" s="1"/>
      <c r="JX294" s="1"/>
      <c r="JY294" s="1"/>
      <c r="JZ294" s="1"/>
      <c r="KA294" s="1"/>
      <c r="KB294" s="1"/>
      <c r="KC294" s="1"/>
      <c r="KD294" s="1"/>
      <c r="KE294" s="1"/>
      <c r="KF294" s="1"/>
      <c r="KG294" s="1"/>
      <c r="KH294" s="1"/>
      <c r="KI294" s="1"/>
      <c r="KJ294" s="1"/>
      <c r="KK294" s="1"/>
      <c r="KL294" s="1"/>
      <c r="KM294" s="1"/>
      <c r="KN294" s="1"/>
      <c r="KO294" s="1"/>
      <c r="KP294" s="1"/>
      <c r="KQ294" s="1"/>
      <c r="KR294" s="1"/>
      <c r="KS294" s="1"/>
      <c r="KT294" s="1"/>
      <c r="KU294" s="1"/>
      <c r="KV294" s="1"/>
      <c r="KW294" s="1"/>
      <c r="KX294" s="1"/>
      <c r="KY294" s="1"/>
      <c r="KZ294" s="1"/>
      <c r="LA294" s="1"/>
      <c r="LB294" s="1"/>
      <c r="LC294" s="1"/>
      <c r="LD294" s="1"/>
      <c r="LE294" s="1"/>
      <c r="LF294" s="1"/>
      <c r="LG294" s="1"/>
      <c r="LH294" s="1"/>
      <c r="LI294" s="1"/>
      <c r="LJ294" s="1"/>
      <c r="LK294" s="1"/>
      <c r="LL294" s="1"/>
      <c r="LM294" s="1"/>
      <c r="LN294" s="1"/>
      <c r="LO294" s="1"/>
      <c r="LP294" s="1"/>
      <c r="LQ294" s="1"/>
      <c r="LR294" s="1"/>
      <c r="LS294" s="1"/>
      <c r="LT294" s="1"/>
      <c r="LU294" s="1"/>
      <c r="LV294" s="1"/>
      <c r="LW294" s="1"/>
      <c r="LX294" s="1"/>
      <c r="LY294" s="1"/>
      <c r="LZ294" s="1"/>
      <c r="MA294" s="1"/>
      <c r="MB294" s="1"/>
      <c r="MC294" s="1"/>
      <c r="MD294" s="1"/>
      <c r="ME294" s="1"/>
      <c r="MF294" s="1"/>
      <c r="MG294" s="1"/>
      <c r="MH294" s="1"/>
      <c r="MI294" s="1"/>
      <c r="MJ294" s="1"/>
      <c r="MK294" s="1"/>
      <c r="ML294" s="1"/>
      <c r="MM294" s="1"/>
      <c r="MN294" s="1"/>
      <c r="MO294" s="1"/>
      <c r="MP294" s="1"/>
      <c r="MQ294" s="1"/>
      <c r="MR294" s="1"/>
      <c r="MS294" s="1"/>
      <c r="MT294" s="1"/>
      <c r="MU294" s="1"/>
      <c r="MV294" s="1"/>
      <c r="MW294" s="1"/>
      <c r="MX294" s="1"/>
      <c r="MY294" s="1"/>
      <c r="MZ294" s="1"/>
      <c r="NA294" s="1"/>
      <c r="NB294" s="1"/>
      <c r="NC294" s="1"/>
      <c r="ND294" s="1"/>
      <c r="NE294" s="1"/>
      <c r="NF294" s="1"/>
      <c r="NG294" s="1"/>
      <c r="NH294" s="1"/>
      <c r="NI294" s="1"/>
      <c r="NJ294" s="1"/>
      <c r="NK294" s="1"/>
      <c r="NL294" s="1"/>
      <c r="NM294" s="1"/>
      <c r="NN294" s="1"/>
      <c r="NO294" s="1"/>
      <c r="NP294" s="1"/>
      <c r="NQ294" s="1"/>
      <c r="NR294" s="1"/>
      <c r="NS294" s="1"/>
      <c r="NT294" s="1"/>
      <c r="NU294" s="1"/>
      <c r="NV294" s="1"/>
      <c r="NW294" s="1"/>
      <c r="NX294" s="1"/>
      <c r="NY294" s="1"/>
      <c r="NZ294" s="1"/>
      <c r="OA294" s="1"/>
      <c r="OB294" s="1"/>
      <c r="OC294" s="1"/>
      <c r="OD294" s="1"/>
      <c r="OE294" s="1"/>
      <c r="OF294" s="1"/>
      <c r="OG294" s="1"/>
      <c r="OH294" s="1"/>
      <c r="OI294" s="1"/>
      <c r="OJ294" s="1"/>
      <c r="OK294" s="1"/>
      <c r="OL294" s="1"/>
      <c r="OM294" s="1"/>
      <c r="ON294" s="1"/>
      <c r="OO294" s="1"/>
      <c r="OP294" s="1"/>
      <c r="OQ294" s="1"/>
      <c r="OR294" s="1"/>
      <c r="OS294" s="1"/>
      <c r="OT294" s="1"/>
      <c r="OU294" s="1"/>
      <c r="OV294" s="1"/>
      <c r="OW294" s="1"/>
      <c r="OX294" s="1"/>
      <c r="OY294" s="1"/>
      <c r="OZ294" s="1"/>
      <c r="PA294" s="1"/>
      <c r="PB294" s="1"/>
      <c r="PC294" s="1"/>
      <c r="PD294" s="1"/>
      <c r="PE294" s="1"/>
      <c r="PF294" s="1"/>
      <c r="PG294" s="1"/>
      <c r="PH294" s="1"/>
      <c r="PI294" s="1"/>
      <c r="PJ294" s="1"/>
      <c r="PK294" s="1"/>
      <c r="PL294" s="1"/>
      <c r="PM294" s="1"/>
      <c r="PN294" s="1"/>
      <c r="PO294" s="1"/>
      <c r="PP294" s="1"/>
      <c r="PQ294" s="1"/>
      <c r="PR294" s="1"/>
      <c r="PS294" s="1"/>
      <c r="PT294" s="1"/>
      <c r="PU294" s="1"/>
      <c r="PV294" s="1"/>
      <c r="PW294" s="1"/>
      <c r="PX294" s="1"/>
      <c r="PY294" s="1"/>
      <c r="PZ294" s="1"/>
      <c r="QA294" s="1"/>
      <c r="QB294" s="1"/>
      <c r="QC294" s="1"/>
      <c r="QD294" s="1"/>
      <c r="QE294" s="1"/>
      <c r="QF294" s="1"/>
      <c r="QG294" s="1"/>
      <c r="QH294" s="1"/>
      <c r="QI294" s="1"/>
      <c r="QJ294" s="1"/>
      <c r="QK294" s="1"/>
      <c r="QL294" s="1"/>
      <c r="QM294" s="1"/>
      <c r="QN294" s="1"/>
      <c r="QO294" s="1"/>
      <c r="QP294" s="1"/>
      <c r="QQ294" s="1"/>
      <c r="QR294" s="1"/>
      <c r="QS294" s="1"/>
      <c r="QT294" s="1"/>
      <c r="QU294" s="1"/>
      <c r="QV294" s="1"/>
      <c r="QW294" s="1"/>
      <c r="QX294" s="1"/>
      <c r="QY294" s="1"/>
      <c r="QZ294" s="1"/>
      <c r="RA294" s="1"/>
      <c r="RB294" s="1"/>
      <c r="RC294" s="1"/>
      <c r="RD294" s="1"/>
      <c r="RE294" s="1"/>
      <c r="RF294" s="1"/>
      <c r="RG294" s="1"/>
      <c r="RH294" s="1"/>
      <c r="RI294" s="1"/>
      <c r="RJ294" s="1"/>
      <c r="RK294" s="1"/>
      <c r="RL294" s="1"/>
      <c r="RM294" s="1"/>
      <c r="RN294" s="1"/>
      <c r="RO294" s="1"/>
      <c r="RP294" s="1"/>
      <c r="RQ294" s="1"/>
      <c r="RR294" s="1"/>
      <c r="RS294" s="1"/>
      <c r="RT294" s="1"/>
      <c r="RU294" s="1"/>
      <c r="RV294" s="1"/>
      <c r="RW294" s="1"/>
      <c r="RX294" s="1"/>
      <c r="RY294" s="1"/>
      <c r="RZ294" s="1"/>
      <c r="SA294" s="1"/>
      <c r="SB294" s="1"/>
      <c r="SC294" s="1"/>
      <c r="SD294" s="1"/>
      <c r="SE294" s="1"/>
      <c r="SF294" s="1"/>
      <c r="SG294" s="1"/>
      <c r="SH294" s="1"/>
      <c r="SI294" s="1"/>
      <c r="SJ294" s="1"/>
      <c r="SK294" s="1"/>
      <c r="SL294" s="1"/>
      <c r="SM294" s="1"/>
      <c r="SN294" s="1"/>
      <c r="SO294" s="1"/>
      <c r="SP294" s="1"/>
      <c r="SQ294" s="1"/>
      <c r="SR294" s="1"/>
      <c r="SS294" s="1"/>
      <c r="ST294" s="1"/>
      <c r="SU294" s="1"/>
      <c r="SV294" s="1"/>
      <c r="SW294" s="1"/>
      <c r="SX294" s="1"/>
      <c r="SY294" s="1"/>
      <c r="SZ294" s="1"/>
      <c r="TA294" s="1"/>
      <c r="TB294" s="1"/>
      <c r="TC294" s="1"/>
      <c r="TD294" s="1"/>
      <c r="TE294" s="1"/>
      <c r="TF294" s="1"/>
      <c r="TG294" s="1"/>
      <c r="TH294" s="1"/>
      <c r="TI294" s="1"/>
      <c r="TJ294" s="1"/>
      <c r="TK294" s="1"/>
      <c r="TL294" s="1"/>
      <c r="TM294" s="1"/>
      <c r="TN294" s="1"/>
      <c r="TO294" s="1"/>
      <c r="TP294" s="1"/>
      <c r="TQ294" s="1"/>
      <c r="TR294" s="1"/>
      <c r="TS294" s="1"/>
      <c r="TT294" s="1"/>
      <c r="TU294" s="1"/>
      <c r="TV294" s="1"/>
      <c r="TW294" s="1"/>
      <c r="TX294" s="1"/>
      <c r="TY294" s="1"/>
      <c r="TZ294" s="1"/>
      <c r="UA294" s="1"/>
      <c r="UB294" s="1"/>
      <c r="UC294" s="1"/>
      <c r="UD294" s="1"/>
      <c r="UE294" s="1"/>
      <c r="UF294" s="1"/>
      <c r="UG294" s="1"/>
      <c r="UH294" s="1"/>
      <c r="UI294" s="1"/>
      <c r="UJ294" s="1"/>
      <c r="UK294" s="1"/>
      <c r="UL294" s="1"/>
      <c r="UM294" s="1"/>
      <c r="UN294" s="1"/>
      <c r="UO294" s="1"/>
      <c r="UP294" s="1"/>
      <c r="UQ294" s="1"/>
      <c r="UR294" s="1"/>
      <c r="US294" s="1"/>
      <c r="UT294" s="1"/>
      <c r="UU294" s="1"/>
      <c r="UV294" s="1"/>
      <c r="UW294" s="1"/>
      <c r="UX294" s="1"/>
      <c r="UY294" s="1"/>
      <c r="UZ294" s="1"/>
      <c r="VA294" s="1"/>
      <c r="VB294" s="1"/>
      <c r="VC294" s="1"/>
      <c r="VD294" s="1"/>
      <c r="VE294" s="1"/>
      <c r="VF294" s="1"/>
      <c r="VG294" s="1"/>
      <c r="VH294" s="1"/>
      <c r="VI294" s="1"/>
      <c r="VJ294" s="1"/>
      <c r="VK294" s="1"/>
      <c r="VL294" s="1"/>
      <c r="VM294" s="1"/>
      <c r="VN294" s="1"/>
      <c r="VO294" s="1"/>
      <c r="VP294" s="1"/>
      <c r="VQ294" s="1"/>
      <c r="VR294" s="1"/>
      <c r="VS294" s="1"/>
      <c r="VT294" s="1"/>
      <c r="VU294" s="1"/>
      <c r="VV294" s="1"/>
      <c r="VW294" s="1"/>
      <c r="VX294" s="1"/>
      <c r="VY294" s="1"/>
      <c r="VZ294" s="1"/>
      <c r="WA294" s="1"/>
      <c r="WB294" s="1"/>
      <c r="WC294" s="1"/>
      <c r="WD294" s="1"/>
      <c r="WE294" s="1"/>
      <c r="WF294" s="1"/>
      <c r="WG294" s="1"/>
      <c r="WH294" s="1"/>
      <c r="WI294" s="1"/>
      <c r="WJ294" s="1"/>
      <c r="WK294" s="1"/>
      <c r="WL294" s="1"/>
      <c r="WM294" s="1"/>
      <c r="WN294" s="1"/>
      <c r="WO294" s="1"/>
      <c r="WP294" s="1"/>
      <c r="WQ294" s="1"/>
      <c r="WR294" s="1"/>
      <c r="WS294" s="1"/>
      <c r="WT294" s="1"/>
      <c r="WU294" s="1"/>
      <c r="WV294" s="1"/>
      <c r="WW294" s="1"/>
      <c r="WX294" s="1"/>
      <c r="WY294" s="1"/>
      <c r="WZ294" s="1"/>
      <c r="XA294" s="1"/>
      <c r="XB294" s="1"/>
      <c r="XC294" s="1"/>
      <c r="XD294" s="1"/>
      <c r="XE294" s="1"/>
      <c r="XF294" s="1"/>
      <c r="XG294" s="1"/>
      <c r="XH294" s="1"/>
      <c r="XI294" s="1"/>
      <c r="XJ294" s="1"/>
      <c r="XK294" s="1"/>
      <c r="XL294" s="1"/>
      <c r="XM294" s="1"/>
      <c r="XN294" s="1"/>
      <c r="XO294" s="1"/>
      <c r="XP294" s="1"/>
      <c r="XQ294" s="1"/>
      <c r="XR294" s="1"/>
      <c r="XS294" s="1"/>
      <c r="XT294" s="1"/>
      <c r="XU294" s="1"/>
      <c r="XV294" s="1"/>
      <c r="XW294" s="1"/>
      <c r="XX294" s="1"/>
      <c r="XY294" s="1"/>
      <c r="XZ294" s="1"/>
      <c r="YA294" s="1"/>
      <c r="YB294" s="1"/>
      <c r="YC294" s="1"/>
      <c r="YD294" s="1"/>
      <c r="YE294" s="1"/>
      <c r="YF294" s="1"/>
      <c r="YG294" s="1"/>
      <c r="YH294" s="1"/>
      <c r="YI294" s="1"/>
      <c r="YJ294" s="1"/>
      <c r="YK294" s="1"/>
      <c r="YL294" s="1"/>
      <c r="YM294" s="1"/>
      <c r="YN294" s="1"/>
      <c r="YO294" s="1"/>
      <c r="YP294" s="1"/>
      <c r="YQ294" s="1"/>
      <c r="YR294" s="1"/>
      <c r="YS294" s="1"/>
      <c r="YT294" s="1"/>
      <c r="YU294" s="1"/>
      <c r="YV294" s="1"/>
      <c r="YW294" s="1"/>
      <c r="YX294" s="1"/>
      <c r="YY294" s="1"/>
      <c r="YZ294" s="1"/>
      <c r="ZA294" s="1"/>
      <c r="ZB294" s="1"/>
      <c r="ZC294" s="1"/>
      <c r="ZD294" s="1"/>
      <c r="ZE294" s="1"/>
      <c r="ZF294" s="1"/>
      <c r="ZG294" s="1"/>
      <c r="ZH294" s="1"/>
      <c r="ZI294" s="1"/>
      <c r="ZJ294" s="1"/>
      <c r="ZK294" s="1"/>
      <c r="ZL294" s="1"/>
      <c r="ZM294" s="1"/>
      <c r="ZN294" s="1"/>
      <c r="ZO294" s="1"/>
      <c r="ZP294" s="1"/>
      <c r="ZQ294" s="1"/>
      <c r="ZR294" s="1"/>
      <c r="ZS294" s="1"/>
      <c r="ZT294" s="1"/>
      <c r="ZU294" s="1"/>
      <c r="ZV294" s="1"/>
      <c r="ZW294" s="1"/>
      <c r="ZX294" s="1"/>
      <c r="ZY294" s="1"/>
      <c r="ZZ294" s="1"/>
      <c r="AAA294" s="1"/>
      <c r="AAB294" s="1"/>
      <c r="AAC294" s="1"/>
      <c r="AAD294" s="1"/>
      <c r="AAE294" s="1"/>
      <c r="AAF294" s="1"/>
      <c r="AAG294" s="1"/>
      <c r="AAH294" s="1"/>
      <c r="AAI294" s="1"/>
      <c r="AAJ294" s="1"/>
      <c r="AAK294" s="1"/>
      <c r="AAL294" s="1"/>
      <c r="AAM294" s="1"/>
      <c r="AAN294" s="1"/>
      <c r="AAO294" s="1"/>
      <c r="AAP294" s="1"/>
      <c r="AAQ294" s="1"/>
      <c r="AAR294" s="1"/>
      <c r="AAS294" s="1"/>
      <c r="AAT294" s="1"/>
      <c r="AAU294" s="1"/>
      <c r="AAV294" s="1"/>
      <c r="AAW294" s="1"/>
      <c r="AAX294" s="1"/>
      <c r="AAY294" s="1"/>
      <c r="AAZ294" s="1"/>
      <c r="ABA294" s="1"/>
      <c r="ABB294" s="1"/>
      <c r="ABC294" s="1"/>
      <c r="ABD294" s="1"/>
      <c r="ABE294" s="1"/>
      <c r="ABF294" s="1"/>
      <c r="ABG294" s="1"/>
      <c r="ABH294" s="1"/>
      <c r="ABI294" s="1"/>
      <c r="ABJ294" s="1"/>
      <c r="ABK294" s="1"/>
      <c r="ABL294" s="1"/>
      <c r="ABM294" s="1"/>
      <c r="ABN294" s="1"/>
      <c r="ABO294" s="1"/>
      <c r="ABP294" s="1"/>
      <c r="ABQ294" s="1"/>
      <c r="ABR294" s="1"/>
      <c r="ABS294" s="1"/>
      <c r="ABT294" s="1"/>
      <c r="ABU294" s="1"/>
      <c r="ABV294" s="1"/>
      <c r="ABW294" s="1"/>
      <c r="ABX294" s="1"/>
      <c r="ABY294" s="1"/>
      <c r="ABZ294" s="1"/>
      <c r="ACA294" s="1"/>
      <c r="ACB294" s="1"/>
      <c r="ACC294" s="1"/>
      <c r="ACD294" s="1"/>
      <c r="ACE294" s="1"/>
      <c r="ACF294" s="1"/>
      <c r="ACG294" s="1"/>
      <c r="ACH294" s="1"/>
      <c r="ACI294" s="1"/>
      <c r="ACJ294" s="1"/>
      <c r="ACK294" s="1"/>
      <c r="ACL294" s="1"/>
      <c r="ACM294" s="1"/>
      <c r="ACN294" s="1"/>
      <c r="ACO294" s="1"/>
      <c r="ACP294" s="1"/>
      <c r="ACQ294" s="1"/>
      <c r="ACR294" s="1"/>
      <c r="ACS294" s="1"/>
      <c r="ACT294" s="1"/>
      <c r="ACU294" s="1"/>
      <c r="ACV294" s="1"/>
      <c r="ACW294" s="1"/>
      <c r="ACX294" s="1"/>
      <c r="ACY294" s="1"/>
      <c r="ACZ294" s="1"/>
      <c r="ADA294" s="1"/>
      <c r="ADB294" s="1"/>
      <c r="ADC294" s="1"/>
      <c r="ADD294" s="1"/>
      <c r="ADE294" s="1"/>
      <c r="ADF294" s="1"/>
      <c r="ADG294" s="1"/>
      <c r="ADH294" s="1"/>
      <c r="ADI294" s="1"/>
      <c r="ADJ294" s="1"/>
      <c r="ADK294" s="1"/>
      <c r="ADL294" s="1"/>
      <c r="ADM294" s="1"/>
      <c r="ADN294" s="1"/>
      <c r="ADO294" s="1"/>
      <c r="ADP294" s="1"/>
      <c r="ADQ294" s="1"/>
      <c r="ADR294" s="1"/>
      <c r="ADS294" s="1"/>
      <c r="ADT294" s="1"/>
      <c r="ADU294" s="1"/>
      <c r="ADV294" s="1"/>
      <c r="ADW294" s="1"/>
      <c r="ADX294" s="1"/>
      <c r="ADY294" s="1"/>
      <c r="ADZ294" s="1"/>
      <c r="AEA294" s="1"/>
      <c r="AEB294" s="1"/>
      <c r="AEC294" s="1"/>
      <c r="AED294" s="1"/>
      <c r="AEE294" s="1"/>
      <c r="AEF294" s="1"/>
      <c r="AEG294" s="1"/>
      <c r="AEH294" s="1"/>
      <c r="AEI294" s="1"/>
      <c r="AEJ294" s="1"/>
      <c r="AEK294" s="1"/>
    </row>
    <row r="295" spans="1:817" s="15" customFormat="1" ht="26.1" customHeight="1" x14ac:dyDescent="0.25">
      <c r="A295" s="627"/>
      <c r="B295" s="182"/>
      <c r="C295" s="595"/>
      <c r="D295" s="19">
        <v>1</v>
      </c>
      <c r="E295" s="253" t="s">
        <v>477</v>
      </c>
      <c r="F295" s="254" t="s">
        <v>307</v>
      </c>
      <c r="G295" s="19" t="s">
        <v>77</v>
      </c>
      <c r="H295" s="19" t="s">
        <v>78</v>
      </c>
      <c r="I295" s="19">
        <v>30</v>
      </c>
      <c r="J295" s="255"/>
      <c r="K295" s="19">
        <v>2</v>
      </c>
      <c r="L295" s="19" t="s">
        <v>27</v>
      </c>
      <c r="M295" s="19" t="s">
        <v>83</v>
      </c>
      <c r="N295" s="19">
        <v>146</v>
      </c>
      <c r="O295" s="19">
        <v>1967</v>
      </c>
      <c r="P295" s="290">
        <v>1967</v>
      </c>
      <c r="Q295" s="255"/>
      <c r="R295" s="258"/>
      <c r="S295" s="259"/>
      <c r="T295" s="228" t="s">
        <v>233</v>
      </c>
      <c r="U295" s="260"/>
      <c r="V295" s="370"/>
      <c r="W295" s="378" t="s">
        <v>128</v>
      </c>
      <c r="X295" s="249" t="str">
        <f t="shared" si="102"/>
        <v>Coal</v>
      </c>
      <c r="Y295" s="293"/>
      <c r="Z295" s="293"/>
      <c r="AA295" s="293"/>
      <c r="AB295" s="293"/>
      <c r="AC295" s="293">
        <v>1869</v>
      </c>
      <c r="AD295" s="293"/>
      <c r="AE295" s="293"/>
      <c r="AF295" s="17"/>
      <c r="AG295" s="180"/>
      <c r="AH295" s="252">
        <f t="shared" si="96"/>
        <v>8.5413620730834791E-2</v>
      </c>
      <c r="AI295" s="252">
        <f t="shared" si="100"/>
        <v>0</v>
      </c>
      <c r="AJ295" s="252">
        <f t="shared" si="101"/>
        <v>10.285714285714286</v>
      </c>
      <c r="AK295" s="252">
        <f t="shared" si="85"/>
        <v>10.371127906445121</v>
      </c>
      <c r="AL295" s="262"/>
      <c r="AM295" s="251">
        <f t="shared" si="97"/>
        <v>10.371127906445121</v>
      </c>
      <c r="AN295" s="251">
        <f t="shared" si="98"/>
        <v>0</v>
      </c>
      <c r="AO295" s="251">
        <f t="shared" si="99"/>
        <v>0</v>
      </c>
      <c r="AP295" s="147"/>
      <c r="AQ295" s="147"/>
      <c r="AR295" s="147"/>
      <c r="AS295" s="147"/>
      <c r="AT295" s="147"/>
      <c r="AU295" s="147"/>
      <c r="AV295" s="147"/>
      <c r="AW295" s="147"/>
      <c r="AX295" s="147"/>
      <c r="AY295" s="147"/>
      <c r="AZ295" s="1"/>
      <c r="BD295" s="180"/>
      <c r="BE295" s="4"/>
      <c r="BF295" s="4"/>
      <c r="BG295" s="4"/>
      <c r="BH295" s="180"/>
      <c r="BI295" s="180"/>
      <c r="BJ295" s="4"/>
      <c r="BK295" s="4"/>
      <c r="BL295" s="4"/>
      <c r="BM295" s="4"/>
      <c r="BN295" s="4"/>
      <c r="BO295" s="4"/>
      <c r="BP295" s="4"/>
      <c r="BQ295" s="4"/>
      <c r="BR295" s="4"/>
      <c r="BS295" s="4"/>
      <c r="BT295" s="4"/>
      <c r="BU295" s="147"/>
      <c r="BV295" s="4"/>
      <c r="BW295" s="147"/>
      <c r="BX295" s="4"/>
      <c r="BY295" s="147"/>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c r="JG295" s="1"/>
      <c r="JH295" s="1"/>
      <c r="JI295" s="1"/>
      <c r="JJ295" s="1"/>
      <c r="JK295" s="1"/>
      <c r="JL295" s="1"/>
      <c r="JM295" s="1"/>
      <c r="JN295" s="1"/>
      <c r="JO295" s="1"/>
      <c r="JP295" s="1"/>
      <c r="JQ295" s="1"/>
      <c r="JR295" s="1"/>
      <c r="JS295" s="1"/>
      <c r="JT295" s="1"/>
      <c r="JU295" s="1"/>
      <c r="JV295" s="1"/>
      <c r="JW295" s="1"/>
      <c r="JX295" s="1"/>
      <c r="JY295" s="1"/>
      <c r="JZ295" s="1"/>
      <c r="KA295" s="1"/>
      <c r="KB295" s="1"/>
      <c r="KC295" s="1"/>
      <c r="KD295" s="1"/>
      <c r="KE295" s="1"/>
      <c r="KF295" s="1"/>
      <c r="KG295" s="1"/>
      <c r="KH295" s="1"/>
      <c r="KI295" s="1"/>
      <c r="KJ295" s="1"/>
      <c r="KK295" s="1"/>
      <c r="KL295" s="1"/>
      <c r="KM295" s="1"/>
      <c r="KN295" s="1"/>
      <c r="KO295" s="1"/>
      <c r="KP295" s="1"/>
      <c r="KQ295" s="1"/>
      <c r="KR295" s="1"/>
      <c r="KS295" s="1"/>
      <c r="KT295" s="1"/>
      <c r="KU295" s="1"/>
      <c r="KV295" s="1"/>
      <c r="KW295" s="1"/>
      <c r="KX295" s="1"/>
      <c r="KY295" s="1"/>
      <c r="KZ295" s="1"/>
      <c r="LA295" s="1"/>
      <c r="LB295" s="1"/>
      <c r="LC295" s="1"/>
      <c r="LD295" s="1"/>
      <c r="LE295" s="1"/>
      <c r="LF295" s="1"/>
      <c r="LG295" s="1"/>
      <c r="LH295" s="1"/>
      <c r="LI295" s="1"/>
      <c r="LJ295" s="1"/>
      <c r="LK295" s="1"/>
      <c r="LL295" s="1"/>
      <c r="LM295" s="1"/>
      <c r="LN295" s="1"/>
      <c r="LO295" s="1"/>
      <c r="LP295" s="1"/>
      <c r="LQ295" s="1"/>
      <c r="LR295" s="1"/>
      <c r="LS295" s="1"/>
      <c r="LT295" s="1"/>
      <c r="LU295" s="1"/>
      <c r="LV295" s="1"/>
      <c r="LW295" s="1"/>
      <c r="LX295" s="1"/>
      <c r="LY295" s="1"/>
      <c r="LZ295" s="1"/>
      <c r="MA295" s="1"/>
      <c r="MB295" s="1"/>
      <c r="MC295" s="1"/>
      <c r="MD295" s="1"/>
      <c r="ME295" s="1"/>
      <c r="MF295" s="1"/>
      <c r="MG295" s="1"/>
      <c r="MH295" s="1"/>
      <c r="MI295" s="1"/>
      <c r="MJ295" s="1"/>
      <c r="MK295" s="1"/>
      <c r="ML295" s="1"/>
      <c r="MM295" s="1"/>
      <c r="MN295" s="1"/>
      <c r="MO295" s="1"/>
      <c r="MP295" s="1"/>
      <c r="MQ295" s="1"/>
      <c r="MR295" s="1"/>
      <c r="MS295" s="1"/>
      <c r="MT295" s="1"/>
      <c r="MU295" s="1"/>
      <c r="MV295" s="1"/>
      <c r="MW295" s="1"/>
      <c r="MX295" s="1"/>
      <c r="MY295" s="1"/>
      <c r="MZ295" s="1"/>
      <c r="NA295" s="1"/>
      <c r="NB295" s="1"/>
      <c r="NC295" s="1"/>
      <c r="ND295" s="1"/>
      <c r="NE295" s="1"/>
      <c r="NF295" s="1"/>
      <c r="NG295" s="1"/>
      <c r="NH295" s="1"/>
      <c r="NI295" s="1"/>
      <c r="NJ295" s="1"/>
      <c r="NK295" s="1"/>
      <c r="NL295" s="1"/>
      <c r="NM295" s="1"/>
      <c r="NN295" s="1"/>
      <c r="NO295" s="1"/>
      <c r="NP295" s="1"/>
      <c r="NQ295" s="1"/>
      <c r="NR295" s="1"/>
      <c r="NS295" s="1"/>
      <c r="NT295" s="1"/>
      <c r="NU295" s="1"/>
      <c r="NV295" s="1"/>
      <c r="NW295" s="1"/>
      <c r="NX295" s="1"/>
      <c r="NY295" s="1"/>
      <c r="NZ295" s="1"/>
      <c r="OA295" s="1"/>
      <c r="OB295" s="1"/>
      <c r="OC295" s="1"/>
      <c r="OD295" s="1"/>
      <c r="OE295" s="1"/>
      <c r="OF295" s="1"/>
      <c r="OG295" s="1"/>
      <c r="OH295" s="1"/>
      <c r="OI295" s="1"/>
      <c r="OJ295" s="1"/>
      <c r="OK295" s="1"/>
      <c r="OL295" s="1"/>
      <c r="OM295" s="1"/>
      <c r="ON295" s="1"/>
      <c r="OO295" s="1"/>
      <c r="OP295" s="1"/>
      <c r="OQ295" s="1"/>
      <c r="OR295" s="1"/>
      <c r="OS295" s="1"/>
      <c r="OT295" s="1"/>
      <c r="OU295" s="1"/>
      <c r="OV295" s="1"/>
      <c r="OW295" s="1"/>
      <c r="OX295" s="1"/>
      <c r="OY295" s="1"/>
      <c r="OZ295" s="1"/>
      <c r="PA295" s="1"/>
      <c r="PB295" s="1"/>
      <c r="PC295" s="1"/>
      <c r="PD295" s="1"/>
      <c r="PE295" s="1"/>
      <c r="PF295" s="1"/>
      <c r="PG295" s="1"/>
      <c r="PH295" s="1"/>
      <c r="PI295" s="1"/>
      <c r="PJ295" s="1"/>
      <c r="PK295" s="1"/>
      <c r="PL295" s="1"/>
      <c r="PM295" s="1"/>
      <c r="PN295" s="1"/>
      <c r="PO295" s="1"/>
      <c r="PP295" s="1"/>
      <c r="PQ295" s="1"/>
      <c r="PR295" s="1"/>
      <c r="PS295" s="1"/>
      <c r="PT295" s="1"/>
      <c r="PU295" s="1"/>
      <c r="PV295" s="1"/>
      <c r="PW295" s="1"/>
      <c r="PX295" s="1"/>
      <c r="PY295" s="1"/>
      <c r="PZ295" s="1"/>
      <c r="QA295" s="1"/>
      <c r="QB295" s="1"/>
      <c r="QC295" s="1"/>
      <c r="QD295" s="1"/>
      <c r="QE295" s="1"/>
      <c r="QF295" s="1"/>
      <c r="QG295" s="1"/>
      <c r="QH295" s="1"/>
      <c r="QI295" s="1"/>
      <c r="QJ295" s="1"/>
      <c r="QK295" s="1"/>
      <c r="QL295" s="1"/>
      <c r="QM295" s="1"/>
      <c r="QN295" s="1"/>
      <c r="QO295" s="1"/>
      <c r="QP295" s="1"/>
      <c r="QQ295" s="1"/>
      <c r="QR295" s="1"/>
      <c r="QS295" s="1"/>
      <c r="QT295" s="1"/>
      <c r="QU295" s="1"/>
      <c r="QV295" s="1"/>
      <c r="QW295" s="1"/>
      <c r="QX295" s="1"/>
      <c r="QY295" s="1"/>
      <c r="QZ295" s="1"/>
      <c r="RA295" s="1"/>
      <c r="RB295" s="1"/>
      <c r="RC295" s="1"/>
      <c r="RD295" s="1"/>
      <c r="RE295" s="1"/>
      <c r="RF295" s="1"/>
      <c r="RG295" s="1"/>
      <c r="RH295" s="1"/>
      <c r="RI295" s="1"/>
      <c r="RJ295" s="1"/>
      <c r="RK295" s="1"/>
      <c r="RL295" s="1"/>
      <c r="RM295" s="1"/>
      <c r="RN295" s="1"/>
      <c r="RO295" s="1"/>
      <c r="RP295" s="1"/>
      <c r="RQ295" s="1"/>
      <c r="RR295" s="1"/>
      <c r="RS295" s="1"/>
      <c r="RT295" s="1"/>
      <c r="RU295" s="1"/>
      <c r="RV295" s="1"/>
      <c r="RW295" s="1"/>
      <c r="RX295" s="1"/>
      <c r="RY295" s="1"/>
      <c r="RZ295" s="1"/>
      <c r="SA295" s="1"/>
      <c r="SB295" s="1"/>
      <c r="SC295" s="1"/>
      <c r="SD295" s="1"/>
      <c r="SE295" s="1"/>
      <c r="SF295" s="1"/>
      <c r="SG295" s="1"/>
      <c r="SH295" s="1"/>
      <c r="SI295" s="1"/>
      <c r="SJ295" s="1"/>
      <c r="SK295" s="1"/>
      <c r="SL295" s="1"/>
      <c r="SM295" s="1"/>
      <c r="SN295" s="1"/>
      <c r="SO295" s="1"/>
      <c r="SP295" s="1"/>
      <c r="SQ295" s="1"/>
      <c r="SR295" s="1"/>
      <c r="SS295" s="1"/>
      <c r="ST295" s="1"/>
      <c r="SU295" s="1"/>
      <c r="SV295" s="1"/>
      <c r="SW295" s="1"/>
      <c r="SX295" s="1"/>
      <c r="SY295" s="1"/>
      <c r="SZ295" s="1"/>
      <c r="TA295" s="1"/>
      <c r="TB295" s="1"/>
      <c r="TC295" s="1"/>
      <c r="TD295" s="1"/>
      <c r="TE295" s="1"/>
      <c r="TF295" s="1"/>
      <c r="TG295" s="1"/>
      <c r="TH295" s="1"/>
      <c r="TI295" s="1"/>
      <c r="TJ295" s="1"/>
      <c r="TK295" s="1"/>
      <c r="TL295" s="1"/>
      <c r="TM295" s="1"/>
      <c r="TN295" s="1"/>
      <c r="TO295" s="1"/>
      <c r="TP295" s="1"/>
      <c r="TQ295" s="1"/>
      <c r="TR295" s="1"/>
      <c r="TS295" s="1"/>
      <c r="TT295" s="1"/>
      <c r="TU295" s="1"/>
      <c r="TV295" s="1"/>
      <c r="TW295" s="1"/>
      <c r="TX295" s="1"/>
      <c r="TY295" s="1"/>
      <c r="TZ295" s="1"/>
      <c r="UA295" s="1"/>
      <c r="UB295" s="1"/>
      <c r="UC295" s="1"/>
      <c r="UD295" s="1"/>
      <c r="UE295" s="1"/>
      <c r="UF295" s="1"/>
      <c r="UG295" s="1"/>
      <c r="UH295" s="1"/>
      <c r="UI295" s="1"/>
      <c r="UJ295" s="1"/>
      <c r="UK295" s="1"/>
      <c r="UL295" s="1"/>
      <c r="UM295" s="1"/>
      <c r="UN295" s="1"/>
      <c r="UO295" s="1"/>
      <c r="UP295" s="1"/>
      <c r="UQ295" s="1"/>
      <c r="UR295" s="1"/>
      <c r="US295" s="1"/>
      <c r="UT295" s="1"/>
      <c r="UU295" s="1"/>
      <c r="UV295" s="1"/>
      <c r="UW295" s="1"/>
      <c r="UX295" s="1"/>
      <c r="UY295" s="1"/>
      <c r="UZ295" s="1"/>
      <c r="VA295" s="1"/>
      <c r="VB295" s="1"/>
      <c r="VC295" s="1"/>
      <c r="VD295" s="1"/>
      <c r="VE295" s="1"/>
      <c r="VF295" s="1"/>
      <c r="VG295" s="1"/>
      <c r="VH295" s="1"/>
      <c r="VI295" s="1"/>
      <c r="VJ295" s="1"/>
      <c r="VK295" s="1"/>
      <c r="VL295" s="1"/>
      <c r="VM295" s="1"/>
      <c r="VN295" s="1"/>
      <c r="VO295" s="1"/>
      <c r="VP295" s="1"/>
      <c r="VQ295" s="1"/>
      <c r="VR295" s="1"/>
      <c r="VS295" s="1"/>
      <c r="VT295" s="1"/>
      <c r="VU295" s="1"/>
      <c r="VV295" s="1"/>
      <c r="VW295" s="1"/>
      <c r="VX295" s="1"/>
      <c r="VY295" s="1"/>
      <c r="VZ295" s="1"/>
      <c r="WA295" s="1"/>
      <c r="WB295" s="1"/>
      <c r="WC295" s="1"/>
      <c r="WD295" s="1"/>
      <c r="WE295" s="1"/>
      <c r="WF295" s="1"/>
      <c r="WG295" s="1"/>
      <c r="WH295" s="1"/>
      <c r="WI295" s="1"/>
      <c r="WJ295" s="1"/>
      <c r="WK295" s="1"/>
      <c r="WL295" s="1"/>
      <c r="WM295" s="1"/>
      <c r="WN295" s="1"/>
      <c r="WO295" s="1"/>
      <c r="WP295" s="1"/>
      <c r="WQ295" s="1"/>
      <c r="WR295" s="1"/>
      <c r="WS295" s="1"/>
      <c r="WT295" s="1"/>
      <c r="WU295" s="1"/>
      <c r="WV295" s="1"/>
      <c r="WW295" s="1"/>
      <c r="WX295" s="1"/>
      <c r="WY295" s="1"/>
      <c r="WZ295" s="1"/>
      <c r="XA295" s="1"/>
      <c r="XB295" s="1"/>
      <c r="XC295" s="1"/>
      <c r="XD295" s="1"/>
      <c r="XE295" s="1"/>
      <c r="XF295" s="1"/>
      <c r="XG295" s="1"/>
      <c r="XH295" s="1"/>
      <c r="XI295" s="1"/>
      <c r="XJ295" s="1"/>
      <c r="XK295" s="1"/>
      <c r="XL295" s="1"/>
      <c r="XM295" s="1"/>
      <c r="XN295" s="1"/>
      <c r="XO295" s="1"/>
      <c r="XP295" s="1"/>
      <c r="XQ295" s="1"/>
      <c r="XR295" s="1"/>
      <c r="XS295" s="1"/>
      <c r="XT295" s="1"/>
      <c r="XU295" s="1"/>
      <c r="XV295" s="1"/>
      <c r="XW295" s="1"/>
      <c r="XX295" s="1"/>
      <c r="XY295" s="1"/>
      <c r="XZ295" s="1"/>
      <c r="YA295" s="1"/>
      <c r="YB295" s="1"/>
      <c r="YC295" s="1"/>
      <c r="YD295" s="1"/>
      <c r="YE295" s="1"/>
      <c r="YF295" s="1"/>
      <c r="YG295" s="1"/>
      <c r="YH295" s="1"/>
      <c r="YI295" s="1"/>
      <c r="YJ295" s="1"/>
      <c r="YK295" s="1"/>
      <c r="YL295" s="1"/>
      <c r="YM295" s="1"/>
      <c r="YN295" s="1"/>
      <c r="YO295" s="1"/>
      <c r="YP295" s="1"/>
      <c r="YQ295" s="1"/>
      <c r="YR295" s="1"/>
      <c r="YS295" s="1"/>
      <c r="YT295" s="1"/>
      <c r="YU295" s="1"/>
      <c r="YV295" s="1"/>
      <c r="YW295" s="1"/>
      <c r="YX295" s="1"/>
      <c r="YY295" s="1"/>
      <c r="YZ295" s="1"/>
      <c r="ZA295" s="1"/>
      <c r="ZB295" s="1"/>
      <c r="ZC295" s="1"/>
      <c r="ZD295" s="1"/>
      <c r="ZE295" s="1"/>
      <c r="ZF295" s="1"/>
      <c r="ZG295" s="1"/>
      <c r="ZH295" s="1"/>
      <c r="ZI295" s="1"/>
      <c r="ZJ295" s="1"/>
      <c r="ZK295" s="1"/>
      <c r="ZL295" s="1"/>
      <c r="ZM295" s="1"/>
      <c r="ZN295" s="1"/>
      <c r="ZO295" s="1"/>
      <c r="ZP295" s="1"/>
      <c r="ZQ295" s="1"/>
      <c r="ZR295" s="1"/>
      <c r="ZS295" s="1"/>
      <c r="ZT295" s="1"/>
      <c r="ZU295" s="1"/>
      <c r="ZV295" s="1"/>
      <c r="ZW295" s="1"/>
      <c r="ZX295" s="1"/>
      <c r="ZY295" s="1"/>
      <c r="ZZ295" s="1"/>
      <c r="AAA295" s="1"/>
      <c r="AAB295" s="1"/>
      <c r="AAC295" s="1"/>
      <c r="AAD295" s="1"/>
      <c r="AAE295" s="1"/>
      <c r="AAF295" s="1"/>
      <c r="AAG295" s="1"/>
      <c r="AAH295" s="1"/>
      <c r="AAI295" s="1"/>
      <c r="AAJ295" s="1"/>
      <c r="AAK295" s="1"/>
      <c r="AAL295" s="1"/>
      <c r="AAM295" s="1"/>
      <c r="AAN295" s="1"/>
      <c r="AAO295" s="1"/>
      <c r="AAP295" s="1"/>
      <c r="AAQ295" s="1"/>
      <c r="AAR295" s="1"/>
      <c r="AAS295" s="1"/>
      <c r="AAT295" s="1"/>
      <c r="AAU295" s="1"/>
      <c r="AAV295" s="1"/>
      <c r="AAW295" s="1"/>
      <c r="AAX295" s="1"/>
      <c r="AAY295" s="1"/>
      <c r="AAZ295" s="1"/>
      <c r="ABA295" s="1"/>
      <c r="ABB295" s="1"/>
      <c r="ABC295" s="1"/>
      <c r="ABD295" s="1"/>
      <c r="ABE295" s="1"/>
      <c r="ABF295" s="1"/>
      <c r="ABG295" s="1"/>
      <c r="ABH295" s="1"/>
      <c r="ABI295" s="1"/>
      <c r="ABJ295" s="1"/>
      <c r="ABK295" s="1"/>
      <c r="ABL295" s="1"/>
      <c r="ABM295" s="1"/>
      <c r="ABN295" s="1"/>
      <c r="ABO295" s="1"/>
      <c r="ABP295" s="1"/>
      <c r="ABQ295" s="1"/>
      <c r="ABR295" s="1"/>
      <c r="ABS295" s="1"/>
      <c r="ABT295" s="1"/>
      <c r="ABU295" s="1"/>
      <c r="ABV295" s="1"/>
      <c r="ABW295" s="1"/>
      <c r="ABX295" s="1"/>
      <c r="ABY295" s="1"/>
      <c r="ABZ295" s="1"/>
      <c r="ACA295" s="1"/>
      <c r="ACB295" s="1"/>
      <c r="ACC295" s="1"/>
      <c r="ACD295" s="1"/>
      <c r="ACE295" s="1"/>
      <c r="ACF295" s="1"/>
      <c r="ACG295" s="1"/>
      <c r="ACH295" s="1"/>
      <c r="ACI295" s="1"/>
      <c r="ACJ295" s="1"/>
      <c r="ACK295" s="1"/>
      <c r="ACL295" s="1"/>
      <c r="ACM295" s="1"/>
      <c r="ACN295" s="1"/>
      <c r="ACO295" s="1"/>
      <c r="ACP295" s="1"/>
      <c r="ACQ295" s="1"/>
      <c r="ACR295" s="1"/>
      <c r="ACS295" s="1"/>
      <c r="ACT295" s="1"/>
      <c r="ACU295" s="1"/>
      <c r="ACV295" s="1"/>
      <c r="ACW295" s="1"/>
      <c r="ACX295" s="1"/>
      <c r="ACY295" s="1"/>
      <c r="ACZ295" s="1"/>
      <c r="ADA295" s="1"/>
      <c r="ADB295" s="1"/>
      <c r="ADC295" s="1"/>
      <c r="ADD295" s="1"/>
      <c r="ADE295" s="1"/>
      <c r="ADF295" s="1"/>
      <c r="ADG295" s="1"/>
      <c r="ADH295" s="1"/>
      <c r="ADI295" s="1"/>
      <c r="ADJ295" s="1"/>
      <c r="ADK295" s="1"/>
      <c r="ADL295" s="1"/>
      <c r="ADM295" s="1"/>
      <c r="ADN295" s="1"/>
      <c r="ADO295" s="1"/>
      <c r="ADP295" s="1"/>
      <c r="ADQ295" s="1"/>
      <c r="ADR295" s="1"/>
      <c r="ADS295" s="1"/>
      <c r="ADT295" s="1"/>
      <c r="ADU295" s="1"/>
      <c r="ADV295" s="1"/>
      <c r="ADW295" s="1"/>
      <c r="ADX295" s="1"/>
      <c r="ADY295" s="1"/>
      <c r="ADZ295" s="1"/>
      <c r="AEA295" s="1"/>
      <c r="AEB295" s="1"/>
      <c r="AEC295" s="1"/>
      <c r="AED295" s="1"/>
      <c r="AEE295" s="1"/>
      <c r="AEF295" s="1"/>
      <c r="AEG295" s="1"/>
      <c r="AEH295" s="1"/>
      <c r="AEI295" s="1"/>
      <c r="AEJ295" s="1"/>
      <c r="AEK295" s="1"/>
    </row>
    <row r="296" spans="1:817" s="183" customFormat="1" ht="26.1" customHeight="1" x14ac:dyDescent="0.25">
      <c r="A296" s="629"/>
      <c r="B296" s="182">
        <v>1</v>
      </c>
      <c r="C296" s="595">
        <f>AK295</f>
        <v>10.371127906445121</v>
      </c>
      <c r="D296" s="19">
        <v>1</v>
      </c>
      <c r="E296" s="297" t="s">
        <v>478</v>
      </c>
      <c r="F296" s="254" t="s">
        <v>64</v>
      </c>
      <c r="G296" s="19"/>
      <c r="H296" s="19"/>
      <c r="I296" s="19"/>
      <c r="J296" s="255">
        <v>230000</v>
      </c>
      <c r="K296" s="19">
        <v>1</v>
      </c>
      <c r="L296" s="19" t="s">
        <v>38</v>
      </c>
      <c r="M296" s="437"/>
      <c r="N296" s="90"/>
      <c r="O296" s="19">
        <v>1966</v>
      </c>
      <c r="P296" s="275">
        <v>24401</v>
      </c>
      <c r="Q296" s="255">
        <v>162000</v>
      </c>
      <c r="R296" s="258"/>
      <c r="S296" s="259">
        <v>144</v>
      </c>
      <c r="T296" s="228" t="s">
        <v>750</v>
      </c>
      <c r="U296" s="355" t="s">
        <v>614</v>
      </c>
      <c r="V296" s="379"/>
      <c r="W296" s="380"/>
      <c r="X296" s="306" t="str">
        <f t="shared" si="102"/>
        <v>tin</v>
      </c>
      <c r="Y296" s="290"/>
      <c r="Z296" s="290"/>
      <c r="AA296" s="290"/>
      <c r="AB296" s="290"/>
      <c r="AC296" s="290"/>
      <c r="AD296" s="290"/>
      <c r="AE296" s="290"/>
      <c r="AF296" s="185"/>
      <c r="AG296" s="185"/>
      <c r="AH296" s="252">
        <f t="shared" si="96"/>
        <v>3.690712006887923E-2</v>
      </c>
      <c r="AI296" s="252">
        <f t="shared" si="100"/>
        <v>0</v>
      </c>
      <c r="AJ296" s="252">
        <f t="shared" si="101"/>
        <v>0</v>
      </c>
      <c r="AK296" s="252">
        <f t="shared" si="85"/>
        <v>3.690712006887923E-2</v>
      </c>
      <c r="AL296" s="262"/>
      <c r="AM296" s="251">
        <f t="shared" si="97"/>
        <v>0</v>
      </c>
      <c r="AN296" s="251">
        <f t="shared" si="98"/>
        <v>0</v>
      </c>
      <c r="AO296" s="251">
        <f t="shared" si="99"/>
        <v>3.690712006887923E-2</v>
      </c>
      <c r="AP296" s="147"/>
      <c r="AQ296" s="147"/>
      <c r="AR296" s="147"/>
      <c r="AS296" s="147"/>
      <c r="AT296" s="147"/>
      <c r="AU296" s="147"/>
      <c r="AV296" s="147"/>
      <c r="AW296" s="147"/>
      <c r="AX296" s="147"/>
      <c r="AY296" s="147"/>
      <c r="AZ296" s="180"/>
      <c r="BD296" s="1"/>
      <c r="BE296" s="4"/>
      <c r="BF296" s="4"/>
      <c r="BG296" s="4"/>
      <c r="BH296" s="1"/>
      <c r="BI296" s="1"/>
      <c r="BJ296" s="4"/>
      <c r="BK296" s="4"/>
      <c r="BL296" s="4"/>
      <c r="BM296" s="4"/>
      <c r="BN296" s="4"/>
      <c r="BO296" s="4"/>
      <c r="BP296" s="4"/>
      <c r="BQ296" s="4"/>
      <c r="BR296" s="4"/>
      <c r="BS296" s="4"/>
      <c r="BT296" s="4"/>
      <c r="BU296" s="147"/>
      <c r="BV296" s="4"/>
      <c r="BW296" s="147"/>
      <c r="BX296" s="4"/>
      <c r="BY296" s="147"/>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21"/>
      <c r="FO296" s="21"/>
      <c r="FP296" s="21"/>
      <c r="FQ296" s="21"/>
      <c r="FR296" s="21"/>
      <c r="FS296" s="21"/>
      <c r="FT296" s="21"/>
      <c r="FU296" s="21"/>
      <c r="FV296" s="21"/>
      <c r="FW296" s="21"/>
      <c r="FX296" s="21"/>
      <c r="FY296" s="21"/>
      <c r="FZ296" s="21"/>
      <c r="GA296" s="21"/>
      <c r="GB296" s="21"/>
      <c r="GC296" s="21"/>
      <c r="GD296" s="21"/>
      <c r="GE296" s="21"/>
      <c r="GF296" s="21"/>
      <c r="GG296" s="21"/>
      <c r="GH296" s="21"/>
      <c r="GI296" s="21"/>
      <c r="GJ296" s="21"/>
      <c r="GK296" s="21"/>
      <c r="GL296" s="21"/>
      <c r="GM296" s="21"/>
      <c r="GN296" s="21"/>
      <c r="GO296" s="21"/>
      <c r="GP296" s="21"/>
      <c r="GQ296" s="21"/>
      <c r="GR296" s="21"/>
      <c r="GS296" s="21"/>
      <c r="GT296" s="21"/>
      <c r="GU296" s="21"/>
      <c r="GV296" s="21"/>
      <c r="GW296" s="21"/>
      <c r="GX296" s="21"/>
      <c r="GY296" s="21"/>
      <c r="GZ296" s="21"/>
      <c r="HA296" s="21"/>
      <c r="HB296" s="21"/>
      <c r="HC296" s="21"/>
      <c r="HD296" s="21"/>
      <c r="HE296" s="21"/>
      <c r="HF296" s="21"/>
      <c r="HG296" s="21"/>
      <c r="HH296" s="21"/>
      <c r="HI296" s="21"/>
      <c r="HJ296" s="21"/>
      <c r="HK296" s="21"/>
      <c r="HL296" s="21"/>
      <c r="HM296" s="21"/>
      <c r="HN296" s="21"/>
      <c r="HO296" s="21"/>
      <c r="HP296" s="21"/>
      <c r="HQ296" s="21"/>
      <c r="HR296" s="21"/>
      <c r="HS296" s="21"/>
      <c r="HT296" s="21"/>
      <c r="HU296" s="21"/>
      <c r="HV296" s="21"/>
      <c r="HW296" s="21"/>
      <c r="HX296" s="21"/>
      <c r="HY296" s="21"/>
      <c r="HZ296" s="21"/>
      <c r="IA296" s="21"/>
      <c r="IB296" s="21"/>
      <c r="IC296" s="21"/>
      <c r="ID296" s="21"/>
      <c r="IE296" s="21"/>
      <c r="IF296" s="21"/>
      <c r="IG296" s="21"/>
      <c r="IH296" s="21"/>
      <c r="II296" s="21"/>
      <c r="IJ296" s="21"/>
      <c r="IK296" s="21"/>
      <c r="IL296" s="21"/>
      <c r="IM296" s="21"/>
      <c r="IN296" s="21"/>
      <c r="IO296" s="21"/>
      <c r="IP296" s="21"/>
      <c r="IQ296" s="21"/>
      <c r="IR296" s="21"/>
      <c r="IS296" s="21"/>
      <c r="IT296" s="21"/>
      <c r="IU296" s="21"/>
      <c r="IV296" s="21"/>
      <c r="IW296" s="21"/>
      <c r="IX296" s="21"/>
      <c r="IY296" s="21"/>
      <c r="IZ296" s="21"/>
      <c r="JA296" s="21"/>
      <c r="JB296" s="21"/>
      <c r="JC296" s="21"/>
      <c r="JD296" s="21"/>
      <c r="JE296" s="21"/>
      <c r="JF296" s="21"/>
      <c r="JG296" s="21"/>
      <c r="JH296" s="21"/>
      <c r="JI296" s="21"/>
      <c r="JJ296" s="21"/>
      <c r="JK296" s="21"/>
      <c r="JL296" s="21"/>
      <c r="JM296" s="21"/>
      <c r="JN296" s="21"/>
      <c r="JO296" s="21"/>
      <c r="JP296" s="21"/>
      <c r="JQ296" s="21"/>
      <c r="JR296" s="21"/>
      <c r="JS296" s="21"/>
      <c r="JT296" s="21"/>
      <c r="JU296" s="21"/>
      <c r="JV296" s="21"/>
      <c r="JW296" s="21"/>
      <c r="JX296" s="21"/>
      <c r="JY296" s="21"/>
      <c r="JZ296" s="21"/>
      <c r="KA296" s="21"/>
      <c r="KB296" s="21"/>
      <c r="KC296" s="21"/>
      <c r="KD296" s="21"/>
      <c r="KE296" s="21"/>
      <c r="KF296" s="21"/>
      <c r="KG296" s="21"/>
      <c r="KH296" s="21"/>
      <c r="KI296" s="21"/>
      <c r="KJ296" s="21"/>
      <c r="KK296" s="21"/>
      <c r="KL296" s="21"/>
      <c r="KM296" s="21"/>
      <c r="KN296" s="21"/>
      <c r="KO296" s="21"/>
      <c r="KP296" s="21"/>
      <c r="KQ296" s="21"/>
      <c r="KR296" s="21"/>
      <c r="KS296" s="21"/>
      <c r="KT296" s="21"/>
      <c r="KU296" s="21"/>
      <c r="KV296" s="21"/>
      <c r="KW296" s="21"/>
      <c r="KX296" s="21"/>
      <c r="KY296" s="21"/>
      <c r="KZ296" s="21"/>
      <c r="LA296" s="21"/>
      <c r="LB296" s="21"/>
      <c r="LC296" s="21"/>
      <c r="LD296" s="21"/>
      <c r="LE296" s="21"/>
      <c r="LF296" s="21"/>
      <c r="LG296" s="21"/>
      <c r="LH296" s="21"/>
      <c r="LI296" s="21"/>
      <c r="LJ296" s="21"/>
      <c r="LK296" s="21"/>
      <c r="LL296" s="21"/>
      <c r="LM296" s="21"/>
      <c r="LN296" s="21"/>
      <c r="LO296" s="21"/>
      <c r="LP296" s="21"/>
      <c r="LQ296" s="21"/>
      <c r="LR296" s="21"/>
      <c r="LS296" s="21"/>
      <c r="LT296" s="21"/>
      <c r="LU296" s="21"/>
      <c r="LV296" s="21"/>
      <c r="LW296" s="21"/>
      <c r="LX296" s="21"/>
      <c r="LY296" s="21"/>
      <c r="LZ296" s="21"/>
      <c r="MA296" s="21"/>
      <c r="MB296" s="21"/>
      <c r="MC296" s="21"/>
      <c r="MD296" s="21"/>
      <c r="ME296" s="21"/>
      <c r="MF296" s="21"/>
      <c r="MG296" s="21"/>
      <c r="MH296" s="21"/>
      <c r="MI296" s="21"/>
      <c r="MJ296" s="21"/>
      <c r="MK296" s="21"/>
      <c r="ML296" s="21"/>
      <c r="MM296" s="21"/>
      <c r="MN296" s="21"/>
      <c r="MO296" s="21"/>
      <c r="MP296" s="21"/>
      <c r="MQ296" s="21"/>
      <c r="MR296" s="21"/>
      <c r="MS296" s="21"/>
      <c r="MT296" s="21"/>
      <c r="MU296" s="21"/>
      <c r="MV296" s="21"/>
      <c r="MW296" s="21"/>
      <c r="MX296" s="21"/>
      <c r="MY296" s="21"/>
      <c r="MZ296" s="21"/>
      <c r="NA296" s="21"/>
      <c r="NB296" s="21"/>
      <c r="NC296" s="21"/>
      <c r="ND296" s="21"/>
      <c r="NE296" s="21"/>
      <c r="NF296" s="21"/>
      <c r="NG296" s="21"/>
      <c r="NH296" s="21"/>
      <c r="NI296" s="21"/>
      <c r="NJ296" s="21"/>
      <c r="NK296" s="21"/>
      <c r="NL296" s="21"/>
      <c r="NM296" s="21"/>
      <c r="NN296" s="21"/>
      <c r="NO296" s="21"/>
      <c r="NP296" s="21"/>
      <c r="NQ296" s="21"/>
      <c r="NR296" s="21"/>
      <c r="NS296" s="21"/>
      <c r="NT296" s="21"/>
      <c r="NU296" s="21"/>
      <c r="NV296" s="21"/>
      <c r="NW296" s="21"/>
      <c r="NX296" s="21"/>
      <c r="NY296" s="21"/>
      <c r="NZ296" s="21"/>
      <c r="OA296" s="21"/>
      <c r="OB296" s="21"/>
      <c r="OC296" s="21"/>
      <c r="OD296" s="21"/>
      <c r="OE296" s="21"/>
      <c r="OF296" s="21"/>
      <c r="OG296" s="21"/>
      <c r="OH296" s="21"/>
      <c r="OI296" s="21"/>
      <c r="OJ296" s="21"/>
      <c r="OK296" s="21"/>
      <c r="OL296" s="21"/>
      <c r="OM296" s="21"/>
      <c r="ON296" s="21"/>
      <c r="OO296" s="21"/>
      <c r="OP296" s="21"/>
      <c r="OQ296" s="21"/>
      <c r="OR296" s="21"/>
      <c r="OS296" s="21"/>
      <c r="OT296" s="21"/>
      <c r="OU296" s="21"/>
      <c r="OV296" s="21"/>
      <c r="OW296" s="21"/>
      <c r="OX296" s="21"/>
      <c r="OY296" s="21"/>
      <c r="OZ296" s="21"/>
      <c r="PA296" s="21"/>
      <c r="PB296" s="21"/>
      <c r="PC296" s="21"/>
      <c r="PD296" s="21"/>
      <c r="PE296" s="21"/>
      <c r="PF296" s="21"/>
      <c r="PG296" s="21"/>
      <c r="PH296" s="21"/>
      <c r="PI296" s="21"/>
      <c r="PJ296" s="21"/>
      <c r="PK296" s="21"/>
      <c r="PL296" s="21"/>
      <c r="PM296" s="21"/>
      <c r="PN296" s="21"/>
      <c r="PO296" s="21"/>
      <c r="PP296" s="21"/>
      <c r="PQ296" s="21"/>
      <c r="PR296" s="21"/>
      <c r="PS296" s="21"/>
      <c r="PT296" s="21"/>
      <c r="PU296" s="21"/>
      <c r="PV296" s="21"/>
      <c r="PW296" s="21"/>
      <c r="PX296" s="21"/>
      <c r="PY296" s="21"/>
      <c r="PZ296" s="21"/>
      <c r="QA296" s="21"/>
      <c r="QB296" s="21"/>
      <c r="QC296" s="21"/>
      <c r="QD296" s="21"/>
      <c r="QE296" s="21"/>
      <c r="QF296" s="21"/>
      <c r="QG296" s="21"/>
      <c r="QH296" s="21"/>
      <c r="QI296" s="21"/>
      <c r="QJ296" s="21"/>
      <c r="QK296" s="21"/>
      <c r="QL296" s="21"/>
      <c r="QM296" s="21"/>
      <c r="QN296" s="21"/>
      <c r="QO296" s="21"/>
      <c r="QP296" s="21"/>
      <c r="QQ296" s="21"/>
      <c r="QR296" s="21"/>
      <c r="QS296" s="21"/>
      <c r="QT296" s="21"/>
      <c r="QU296" s="21"/>
      <c r="QV296" s="21"/>
      <c r="QW296" s="21"/>
      <c r="QX296" s="21"/>
      <c r="QY296" s="21"/>
      <c r="QZ296" s="21"/>
      <c r="RA296" s="21"/>
      <c r="RB296" s="21"/>
      <c r="RC296" s="21"/>
      <c r="RD296" s="21"/>
      <c r="RE296" s="21"/>
      <c r="RF296" s="21"/>
      <c r="RG296" s="21"/>
      <c r="RH296" s="21"/>
      <c r="RI296" s="21"/>
      <c r="RJ296" s="21"/>
      <c r="RK296" s="21"/>
      <c r="RL296" s="21"/>
      <c r="RM296" s="21"/>
      <c r="RN296" s="21"/>
      <c r="RO296" s="21"/>
      <c r="RP296" s="21"/>
      <c r="RQ296" s="21"/>
      <c r="RR296" s="21"/>
      <c r="RS296" s="21"/>
      <c r="RT296" s="21"/>
      <c r="RU296" s="21"/>
      <c r="RV296" s="21"/>
      <c r="RW296" s="21"/>
      <c r="RX296" s="21"/>
      <c r="RY296" s="21"/>
      <c r="RZ296" s="21"/>
      <c r="SA296" s="21"/>
      <c r="SB296" s="21"/>
      <c r="SC296" s="21"/>
      <c r="SD296" s="21"/>
      <c r="SE296" s="21"/>
      <c r="SF296" s="21"/>
      <c r="SG296" s="21"/>
      <c r="SH296" s="21"/>
      <c r="SI296" s="21"/>
      <c r="SJ296" s="21"/>
      <c r="SK296" s="21"/>
      <c r="SL296" s="21"/>
      <c r="SM296" s="21"/>
      <c r="SN296" s="21"/>
      <c r="SO296" s="21"/>
      <c r="SP296" s="21"/>
      <c r="SQ296" s="21"/>
      <c r="SR296" s="21"/>
      <c r="SS296" s="21"/>
      <c r="ST296" s="21"/>
      <c r="SU296" s="21"/>
      <c r="SV296" s="21"/>
      <c r="SW296" s="21"/>
      <c r="SX296" s="21"/>
      <c r="SY296" s="21"/>
      <c r="SZ296" s="21"/>
      <c r="TA296" s="21"/>
      <c r="TB296" s="21"/>
      <c r="TC296" s="21"/>
      <c r="TD296" s="21"/>
      <c r="TE296" s="21"/>
      <c r="TF296" s="21"/>
      <c r="TG296" s="21"/>
      <c r="TH296" s="21"/>
      <c r="TI296" s="21"/>
      <c r="TJ296" s="21"/>
      <c r="TK296" s="21"/>
      <c r="TL296" s="21"/>
      <c r="TM296" s="21"/>
      <c r="TN296" s="21"/>
      <c r="TO296" s="21"/>
      <c r="TP296" s="21"/>
      <c r="TQ296" s="21"/>
      <c r="TR296" s="21"/>
      <c r="TS296" s="21"/>
      <c r="TT296" s="21"/>
      <c r="TU296" s="21"/>
      <c r="TV296" s="21"/>
      <c r="TW296" s="21"/>
      <c r="TX296" s="21"/>
      <c r="TY296" s="21"/>
      <c r="TZ296" s="21"/>
      <c r="UA296" s="21"/>
      <c r="UB296" s="21"/>
      <c r="UC296" s="21"/>
      <c r="UD296" s="21"/>
      <c r="UE296" s="21"/>
      <c r="UF296" s="21"/>
      <c r="UG296" s="21"/>
      <c r="UH296" s="21"/>
      <c r="UI296" s="21"/>
      <c r="UJ296" s="21"/>
      <c r="UK296" s="21"/>
      <c r="UL296" s="21"/>
      <c r="UM296" s="21"/>
      <c r="UN296" s="21"/>
      <c r="UO296" s="21"/>
      <c r="UP296" s="21"/>
      <c r="UQ296" s="21"/>
      <c r="UR296" s="21"/>
      <c r="US296" s="21"/>
      <c r="UT296" s="21"/>
      <c r="UU296" s="21"/>
      <c r="UV296" s="21"/>
      <c r="UW296" s="21"/>
      <c r="UX296" s="21"/>
      <c r="UY296" s="21"/>
      <c r="UZ296" s="21"/>
      <c r="VA296" s="21"/>
      <c r="VB296" s="21"/>
      <c r="VC296" s="21"/>
      <c r="VD296" s="21"/>
      <c r="VE296" s="21"/>
      <c r="VF296" s="21"/>
      <c r="VG296" s="21"/>
      <c r="VH296" s="21"/>
      <c r="VI296" s="21"/>
      <c r="VJ296" s="21"/>
      <c r="VK296" s="21"/>
      <c r="VL296" s="21"/>
      <c r="VM296" s="21"/>
      <c r="VN296" s="21"/>
      <c r="VO296" s="21"/>
      <c r="VP296" s="21"/>
      <c r="VQ296" s="21"/>
      <c r="VR296" s="21"/>
      <c r="VS296" s="21"/>
      <c r="VT296" s="21"/>
      <c r="VU296" s="21"/>
      <c r="VV296" s="21"/>
      <c r="VW296" s="21"/>
      <c r="VX296" s="21"/>
      <c r="VY296" s="21"/>
      <c r="VZ296" s="21"/>
      <c r="WA296" s="21"/>
      <c r="WB296" s="21"/>
      <c r="WC296" s="21"/>
      <c r="WD296" s="21"/>
      <c r="WE296" s="21"/>
      <c r="WF296" s="21"/>
      <c r="WG296" s="21"/>
      <c r="WH296" s="21"/>
      <c r="WI296" s="21"/>
      <c r="WJ296" s="21"/>
      <c r="WK296" s="21"/>
      <c r="WL296" s="21"/>
      <c r="WM296" s="21"/>
      <c r="WN296" s="21"/>
      <c r="WO296" s="21"/>
      <c r="WP296" s="21"/>
      <c r="WQ296" s="21"/>
      <c r="WR296" s="21"/>
      <c r="WS296" s="21"/>
      <c r="WT296" s="21"/>
      <c r="WU296" s="21"/>
      <c r="WV296" s="21"/>
      <c r="WW296" s="21"/>
      <c r="WX296" s="21"/>
      <c r="WY296" s="21"/>
      <c r="WZ296" s="21"/>
      <c r="XA296" s="21"/>
      <c r="XB296" s="21"/>
      <c r="XC296" s="21"/>
      <c r="XD296" s="21"/>
      <c r="XE296" s="21"/>
      <c r="XF296" s="21"/>
      <c r="XG296" s="21"/>
      <c r="XH296" s="21"/>
      <c r="XI296" s="21"/>
      <c r="XJ296" s="21"/>
      <c r="XK296" s="21"/>
      <c r="XL296" s="21"/>
      <c r="XM296" s="21"/>
      <c r="XN296" s="21"/>
      <c r="XO296" s="21"/>
      <c r="XP296" s="21"/>
      <c r="XQ296" s="21"/>
      <c r="XR296" s="21"/>
      <c r="XS296" s="21"/>
      <c r="XT296" s="21"/>
      <c r="XU296" s="21"/>
      <c r="XV296" s="21"/>
      <c r="XW296" s="21"/>
      <c r="XX296" s="21"/>
      <c r="XY296" s="21"/>
      <c r="XZ296" s="21"/>
      <c r="YA296" s="21"/>
      <c r="YB296" s="21"/>
      <c r="YC296" s="21"/>
      <c r="YD296" s="21"/>
      <c r="YE296" s="21"/>
      <c r="YF296" s="21"/>
      <c r="YG296" s="21"/>
      <c r="YH296" s="21"/>
      <c r="YI296" s="21"/>
      <c r="YJ296" s="21"/>
      <c r="YK296" s="21"/>
      <c r="YL296" s="21"/>
      <c r="YM296" s="21"/>
      <c r="YN296" s="21"/>
      <c r="YO296" s="21"/>
      <c r="YP296" s="21"/>
      <c r="YQ296" s="21"/>
      <c r="YR296" s="21"/>
      <c r="YS296" s="21"/>
      <c r="YT296" s="21"/>
      <c r="YU296" s="21"/>
      <c r="YV296" s="21"/>
      <c r="YW296" s="21"/>
      <c r="YX296" s="21"/>
      <c r="YY296" s="21"/>
      <c r="YZ296" s="21"/>
      <c r="ZA296" s="21"/>
      <c r="ZB296" s="21"/>
      <c r="ZC296" s="21"/>
      <c r="ZD296" s="21"/>
      <c r="ZE296" s="21"/>
      <c r="ZF296" s="21"/>
      <c r="ZG296" s="21"/>
      <c r="ZH296" s="21"/>
      <c r="ZI296" s="21"/>
      <c r="ZJ296" s="21"/>
      <c r="ZK296" s="21"/>
      <c r="ZL296" s="21"/>
      <c r="ZM296" s="21"/>
      <c r="ZN296" s="21"/>
      <c r="ZO296" s="21"/>
      <c r="ZP296" s="21"/>
      <c r="ZQ296" s="21"/>
      <c r="ZR296" s="21"/>
      <c r="ZS296" s="21"/>
      <c r="ZT296" s="21"/>
      <c r="ZU296" s="21"/>
      <c r="ZV296" s="21"/>
      <c r="ZW296" s="21"/>
      <c r="ZX296" s="21"/>
      <c r="ZY296" s="21"/>
      <c r="ZZ296" s="21"/>
      <c r="AAA296" s="21"/>
      <c r="AAB296" s="21"/>
      <c r="AAC296" s="21"/>
      <c r="AAD296" s="21"/>
      <c r="AAE296" s="21"/>
      <c r="AAF296" s="21"/>
      <c r="AAG296" s="21"/>
      <c r="AAH296" s="21"/>
      <c r="AAI296" s="21"/>
      <c r="AAJ296" s="21"/>
      <c r="AAK296" s="21"/>
      <c r="AAL296" s="21"/>
      <c r="AAM296" s="21"/>
      <c r="AAN296" s="21"/>
      <c r="AAO296" s="21"/>
      <c r="AAP296" s="21"/>
      <c r="AAQ296" s="21"/>
      <c r="AAR296" s="21"/>
      <c r="AAS296" s="21"/>
      <c r="AAT296" s="21"/>
      <c r="AAU296" s="21"/>
      <c r="AAV296" s="21"/>
      <c r="AAW296" s="21"/>
      <c r="AAX296" s="21"/>
      <c r="AAY296" s="21"/>
      <c r="AAZ296" s="21"/>
      <c r="ABA296" s="21"/>
      <c r="ABB296" s="21"/>
      <c r="ABC296" s="21"/>
      <c r="ABD296" s="21"/>
      <c r="ABE296" s="21"/>
      <c r="ABF296" s="21"/>
      <c r="ABG296" s="21"/>
      <c r="ABH296" s="21"/>
      <c r="ABI296" s="21"/>
      <c r="ABJ296" s="21"/>
      <c r="ABK296" s="21"/>
      <c r="ABL296" s="21"/>
      <c r="ABM296" s="21"/>
      <c r="ABN296" s="21"/>
      <c r="ABO296" s="21"/>
      <c r="ABP296" s="21"/>
      <c r="ABQ296" s="21"/>
      <c r="ABR296" s="21"/>
      <c r="ABS296" s="21"/>
      <c r="ABT296" s="21"/>
      <c r="ABU296" s="21"/>
      <c r="ABV296" s="21"/>
      <c r="ABW296" s="21"/>
      <c r="ABX296" s="21"/>
      <c r="ABY296" s="21"/>
      <c r="ABZ296" s="21"/>
      <c r="ACA296" s="21"/>
      <c r="ACB296" s="21"/>
      <c r="ACC296" s="21"/>
      <c r="ACD296" s="21"/>
      <c r="ACE296" s="21"/>
      <c r="ACF296" s="21"/>
      <c r="ACG296" s="21"/>
      <c r="ACH296" s="21"/>
      <c r="ACI296" s="21"/>
      <c r="ACJ296" s="21"/>
      <c r="ACK296" s="21"/>
      <c r="ACL296" s="21"/>
      <c r="ACM296" s="21"/>
      <c r="ACN296" s="21"/>
      <c r="ACO296" s="21"/>
      <c r="ACP296" s="21"/>
      <c r="ACQ296" s="21"/>
      <c r="ACR296" s="21"/>
      <c r="ACS296" s="21"/>
      <c r="ACT296" s="21"/>
      <c r="ACU296" s="21"/>
      <c r="ACV296" s="21"/>
      <c r="ACW296" s="21"/>
      <c r="ACX296" s="21"/>
      <c r="ACY296" s="21"/>
      <c r="ACZ296" s="21"/>
      <c r="ADA296" s="21"/>
      <c r="ADB296" s="21"/>
      <c r="ADC296" s="21"/>
      <c r="ADD296" s="21"/>
      <c r="ADE296" s="21"/>
      <c r="ADF296" s="21"/>
      <c r="ADG296" s="21"/>
      <c r="ADH296" s="21"/>
      <c r="ADI296" s="21"/>
      <c r="ADJ296" s="21"/>
      <c r="ADK296" s="21"/>
      <c r="ADL296" s="21"/>
      <c r="ADM296" s="21"/>
      <c r="ADN296" s="21"/>
      <c r="ADO296" s="21"/>
      <c r="ADP296" s="21"/>
      <c r="ADQ296" s="21"/>
      <c r="ADR296" s="21"/>
      <c r="ADS296" s="21"/>
      <c r="ADT296" s="21"/>
      <c r="ADU296" s="21"/>
      <c r="ADV296" s="21"/>
      <c r="ADW296" s="21"/>
      <c r="ADX296" s="21"/>
      <c r="ADY296" s="21"/>
      <c r="ADZ296" s="21"/>
      <c r="AEA296" s="21"/>
      <c r="AEB296" s="21"/>
      <c r="AEC296" s="21"/>
      <c r="AED296" s="21"/>
      <c r="AEE296" s="21"/>
      <c r="AEF296" s="21"/>
      <c r="AEG296" s="21"/>
      <c r="AEH296" s="21"/>
      <c r="AEI296" s="21"/>
      <c r="AEJ296" s="21"/>
      <c r="AEK296" s="21"/>
    </row>
    <row r="297" spans="1:817" s="15" customFormat="1" ht="26.1" customHeight="1" x14ac:dyDescent="0.25">
      <c r="A297" s="638"/>
      <c r="B297" s="298">
        <v>3</v>
      </c>
      <c r="C297" s="595">
        <f>AK296</f>
        <v>3.690712006887923E-2</v>
      </c>
      <c r="D297" s="19">
        <v>3</v>
      </c>
      <c r="E297" s="299" t="s">
        <v>613</v>
      </c>
      <c r="F297" s="300" t="s">
        <v>612</v>
      </c>
      <c r="G297" s="290"/>
      <c r="H297" s="290"/>
      <c r="I297" s="290"/>
      <c r="J297" s="301"/>
      <c r="K297" s="290"/>
      <c r="L297" s="290"/>
      <c r="M297" s="290"/>
      <c r="N297" s="608"/>
      <c r="O297" s="290">
        <v>1966</v>
      </c>
      <c r="P297" s="302">
        <v>24389</v>
      </c>
      <c r="Q297" s="301">
        <v>70000</v>
      </c>
      <c r="R297" s="303"/>
      <c r="S297" s="304"/>
      <c r="T297" s="228" t="s">
        <v>31</v>
      </c>
      <c r="U297" s="305" t="s">
        <v>803</v>
      </c>
      <c r="V297" s="33"/>
      <c r="W297" s="378"/>
      <c r="X297" s="249" t="str">
        <f t="shared" si="102"/>
        <v>Pb Zn</v>
      </c>
      <c r="Y297" s="293"/>
      <c r="Z297" s="293"/>
      <c r="AA297" s="293"/>
      <c r="AB297" s="293"/>
      <c r="AC297" s="293"/>
      <c r="AD297" s="293"/>
      <c r="AE297" s="293"/>
      <c r="AF297" s="17"/>
      <c r="AG297" s="180"/>
      <c r="AH297" s="252">
        <f t="shared" si="96"/>
        <v>0.23726005758565219</v>
      </c>
      <c r="AI297" s="252">
        <f t="shared" si="100"/>
        <v>0.20512820512820512</v>
      </c>
      <c r="AJ297" s="252">
        <f t="shared" si="101"/>
        <v>34.857142857142854</v>
      </c>
      <c r="AK297" s="252">
        <f t="shared" si="85"/>
        <v>35.299531119856709</v>
      </c>
      <c r="AL297" s="262"/>
      <c r="AM297" s="251">
        <f t="shared" si="97"/>
        <v>35.299531119856709</v>
      </c>
      <c r="AN297" s="251">
        <f t="shared" si="98"/>
        <v>0</v>
      </c>
      <c r="AO297" s="251">
        <f t="shared" si="99"/>
        <v>0</v>
      </c>
      <c r="AP297" s="147"/>
      <c r="AQ297" s="147"/>
      <c r="AR297" s="147"/>
      <c r="AS297" s="147"/>
      <c r="AT297" s="147"/>
      <c r="AU297" s="147"/>
      <c r="AV297" s="147"/>
      <c r="AW297" s="147"/>
      <c r="AX297" s="147"/>
      <c r="AY297" s="147"/>
      <c r="AZ297" s="1"/>
      <c r="BD297" s="1"/>
      <c r="BE297" s="4"/>
      <c r="BF297" s="4"/>
      <c r="BG297" s="4"/>
      <c r="BH297" s="1"/>
      <c r="BI297" s="1"/>
      <c r="BJ297" s="4"/>
      <c r="BK297" s="4"/>
      <c r="BL297" s="4"/>
      <c r="BM297" s="4"/>
      <c r="BN297" s="4"/>
      <c r="BO297" s="4"/>
      <c r="BP297" s="4"/>
      <c r="BQ297" s="4"/>
      <c r="BR297" s="4"/>
      <c r="BS297" s="4"/>
      <c r="BT297" s="4"/>
      <c r="BU297" s="147"/>
      <c r="BV297" s="4"/>
      <c r="BW297" s="147"/>
      <c r="BX297" s="4"/>
      <c r="BY297" s="147"/>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c r="JG297" s="1"/>
      <c r="JH297" s="1"/>
      <c r="JI297" s="1"/>
      <c r="JJ297" s="1"/>
      <c r="JK297" s="1"/>
      <c r="JL297" s="1"/>
      <c r="JM297" s="1"/>
      <c r="JN297" s="1"/>
      <c r="JO297" s="1"/>
      <c r="JP297" s="1"/>
      <c r="JQ297" s="1"/>
      <c r="JR297" s="1"/>
      <c r="JS297" s="1"/>
      <c r="JT297" s="1"/>
      <c r="JU297" s="1"/>
      <c r="JV297" s="1"/>
      <c r="JW297" s="1"/>
      <c r="JX297" s="1"/>
      <c r="JY297" s="1"/>
      <c r="JZ297" s="1"/>
      <c r="KA297" s="1"/>
      <c r="KB297" s="1"/>
      <c r="KC297" s="1"/>
      <c r="KD297" s="1"/>
      <c r="KE297" s="1"/>
      <c r="KF297" s="1"/>
      <c r="KG297" s="1"/>
      <c r="KH297" s="1"/>
      <c r="KI297" s="1"/>
      <c r="KJ297" s="1"/>
      <c r="KK297" s="1"/>
      <c r="KL297" s="1"/>
      <c r="KM297" s="1"/>
      <c r="KN297" s="1"/>
      <c r="KO297" s="1"/>
      <c r="KP297" s="1"/>
      <c r="KQ297" s="1"/>
      <c r="KR297" s="1"/>
      <c r="KS297" s="1"/>
      <c r="KT297" s="1"/>
      <c r="KU297" s="1"/>
      <c r="KV297" s="1"/>
      <c r="KW297" s="1"/>
      <c r="KX297" s="1"/>
      <c r="KY297" s="1"/>
      <c r="KZ297" s="1"/>
      <c r="LA297" s="1"/>
      <c r="LB297" s="1"/>
      <c r="LC297" s="1"/>
      <c r="LD297" s="1"/>
      <c r="LE297" s="1"/>
      <c r="LF297" s="1"/>
      <c r="LG297" s="1"/>
      <c r="LH297" s="1"/>
      <c r="LI297" s="1"/>
      <c r="LJ297" s="1"/>
      <c r="LK297" s="1"/>
      <c r="LL297" s="1"/>
      <c r="LM297" s="1"/>
      <c r="LN297" s="1"/>
      <c r="LO297" s="1"/>
      <c r="LP297" s="1"/>
      <c r="LQ297" s="1"/>
      <c r="LR297" s="1"/>
      <c r="LS297" s="1"/>
      <c r="LT297" s="1"/>
      <c r="LU297" s="1"/>
      <c r="LV297" s="1"/>
      <c r="LW297" s="1"/>
      <c r="LX297" s="1"/>
      <c r="LY297" s="1"/>
      <c r="LZ297" s="1"/>
      <c r="MA297" s="1"/>
      <c r="MB297" s="1"/>
      <c r="MC297" s="1"/>
      <c r="MD297" s="1"/>
      <c r="ME297" s="1"/>
      <c r="MF297" s="1"/>
      <c r="MG297" s="1"/>
      <c r="MH297" s="1"/>
      <c r="MI297" s="1"/>
      <c r="MJ297" s="1"/>
      <c r="MK297" s="1"/>
      <c r="ML297" s="1"/>
      <c r="MM297" s="1"/>
      <c r="MN297" s="1"/>
      <c r="MO297" s="1"/>
      <c r="MP297" s="1"/>
      <c r="MQ297" s="1"/>
      <c r="MR297" s="1"/>
      <c r="MS297" s="1"/>
      <c r="MT297" s="1"/>
      <c r="MU297" s="1"/>
      <c r="MV297" s="1"/>
      <c r="MW297" s="1"/>
      <c r="MX297" s="1"/>
      <c r="MY297" s="1"/>
      <c r="MZ297" s="1"/>
      <c r="NA297" s="1"/>
      <c r="NB297" s="1"/>
      <c r="NC297" s="1"/>
      <c r="ND297" s="1"/>
      <c r="NE297" s="1"/>
      <c r="NF297" s="1"/>
      <c r="NG297" s="1"/>
      <c r="NH297" s="1"/>
      <c r="NI297" s="1"/>
      <c r="NJ297" s="1"/>
      <c r="NK297" s="1"/>
      <c r="NL297" s="1"/>
      <c r="NM297" s="1"/>
      <c r="NN297" s="1"/>
      <c r="NO297" s="1"/>
      <c r="NP297" s="1"/>
      <c r="NQ297" s="1"/>
      <c r="NR297" s="1"/>
      <c r="NS297" s="1"/>
      <c r="NT297" s="1"/>
      <c r="NU297" s="1"/>
      <c r="NV297" s="1"/>
      <c r="NW297" s="1"/>
      <c r="NX297" s="1"/>
      <c r="NY297" s="1"/>
      <c r="NZ297" s="1"/>
      <c r="OA297" s="1"/>
      <c r="OB297" s="1"/>
      <c r="OC297" s="1"/>
      <c r="OD297" s="1"/>
      <c r="OE297" s="1"/>
      <c r="OF297" s="1"/>
      <c r="OG297" s="1"/>
      <c r="OH297" s="1"/>
      <c r="OI297" s="1"/>
      <c r="OJ297" s="1"/>
      <c r="OK297" s="1"/>
      <c r="OL297" s="1"/>
      <c r="OM297" s="1"/>
      <c r="ON297" s="1"/>
      <c r="OO297" s="1"/>
      <c r="OP297" s="1"/>
      <c r="OQ297" s="1"/>
      <c r="OR297" s="1"/>
      <c r="OS297" s="1"/>
      <c r="OT297" s="1"/>
      <c r="OU297" s="1"/>
      <c r="OV297" s="1"/>
      <c r="OW297" s="1"/>
      <c r="OX297" s="1"/>
      <c r="OY297" s="1"/>
      <c r="OZ297" s="1"/>
      <c r="PA297" s="1"/>
      <c r="PB297" s="1"/>
      <c r="PC297" s="1"/>
      <c r="PD297" s="1"/>
      <c r="PE297" s="1"/>
      <c r="PF297" s="1"/>
      <c r="PG297" s="1"/>
      <c r="PH297" s="1"/>
      <c r="PI297" s="1"/>
      <c r="PJ297" s="1"/>
      <c r="PK297" s="1"/>
      <c r="PL297" s="1"/>
      <c r="PM297" s="1"/>
      <c r="PN297" s="1"/>
      <c r="PO297" s="1"/>
      <c r="PP297" s="1"/>
      <c r="PQ297" s="1"/>
      <c r="PR297" s="1"/>
      <c r="PS297" s="1"/>
      <c r="PT297" s="1"/>
      <c r="PU297" s="1"/>
      <c r="PV297" s="1"/>
      <c r="PW297" s="1"/>
      <c r="PX297" s="1"/>
      <c r="PY297" s="1"/>
      <c r="PZ297" s="1"/>
      <c r="QA297" s="1"/>
      <c r="QB297" s="1"/>
      <c r="QC297" s="1"/>
      <c r="QD297" s="1"/>
      <c r="QE297" s="1"/>
      <c r="QF297" s="1"/>
      <c r="QG297" s="1"/>
      <c r="QH297" s="1"/>
      <c r="QI297" s="1"/>
      <c r="QJ297" s="1"/>
      <c r="QK297" s="1"/>
      <c r="QL297" s="1"/>
      <c r="QM297" s="1"/>
      <c r="QN297" s="1"/>
      <c r="QO297" s="1"/>
      <c r="QP297" s="1"/>
      <c r="QQ297" s="1"/>
      <c r="QR297" s="1"/>
      <c r="QS297" s="1"/>
      <c r="QT297" s="1"/>
      <c r="QU297" s="1"/>
      <c r="QV297" s="1"/>
      <c r="QW297" s="1"/>
      <c r="QX297" s="1"/>
      <c r="QY297" s="1"/>
      <c r="QZ297" s="1"/>
      <c r="RA297" s="1"/>
      <c r="RB297" s="1"/>
      <c r="RC297" s="1"/>
      <c r="RD297" s="1"/>
      <c r="RE297" s="1"/>
      <c r="RF297" s="1"/>
      <c r="RG297" s="1"/>
      <c r="RH297" s="1"/>
      <c r="RI297" s="1"/>
      <c r="RJ297" s="1"/>
      <c r="RK297" s="1"/>
      <c r="RL297" s="1"/>
      <c r="RM297" s="1"/>
      <c r="RN297" s="1"/>
      <c r="RO297" s="1"/>
      <c r="RP297" s="1"/>
      <c r="RQ297" s="1"/>
      <c r="RR297" s="1"/>
      <c r="RS297" s="1"/>
      <c r="RT297" s="1"/>
      <c r="RU297" s="1"/>
      <c r="RV297" s="1"/>
      <c r="RW297" s="1"/>
      <c r="RX297" s="1"/>
      <c r="RY297" s="1"/>
      <c r="RZ297" s="1"/>
      <c r="SA297" s="1"/>
      <c r="SB297" s="1"/>
      <c r="SC297" s="1"/>
      <c r="SD297" s="1"/>
      <c r="SE297" s="1"/>
      <c r="SF297" s="1"/>
      <c r="SG297" s="1"/>
      <c r="SH297" s="1"/>
      <c r="SI297" s="1"/>
      <c r="SJ297" s="1"/>
      <c r="SK297" s="1"/>
      <c r="SL297" s="1"/>
      <c r="SM297" s="1"/>
      <c r="SN297" s="1"/>
      <c r="SO297" s="1"/>
      <c r="SP297" s="1"/>
      <c r="SQ297" s="1"/>
      <c r="SR297" s="1"/>
      <c r="SS297" s="1"/>
      <c r="ST297" s="1"/>
      <c r="SU297" s="1"/>
      <c r="SV297" s="1"/>
      <c r="SW297" s="1"/>
      <c r="SX297" s="1"/>
      <c r="SY297" s="1"/>
      <c r="SZ297" s="1"/>
      <c r="TA297" s="1"/>
      <c r="TB297" s="1"/>
      <c r="TC297" s="1"/>
      <c r="TD297" s="1"/>
      <c r="TE297" s="1"/>
      <c r="TF297" s="1"/>
      <c r="TG297" s="1"/>
      <c r="TH297" s="1"/>
      <c r="TI297" s="1"/>
      <c r="TJ297" s="1"/>
      <c r="TK297" s="1"/>
      <c r="TL297" s="1"/>
      <c r="TM297" s="1"/>
      <c r="TN297" s="1"/>
      <c r="TO297" s="1"/>
      <c r="TP297" s="1"/>
      <c r="TQ297" s="1"/>
      <c r="TR297" s="1"/>
      <c r="TS297" s="1"/>
      <c r="TT297" s="1"/>
      <c r="TU297" s="1"/>
      <c r="TV297" s="1"/>
      <c r="TW297" s="1"/>
      <c r="TX297" s="1"/>
      <c r="TY297" s="1"/>
      <c r="TZ297" s="1"/>
      <c r="UA297" s="1"/>
      <c r="UB297" s="1"/>
      <c r="UC297" s="1"/>
      <c r="UD297" s="1"/>
      <c r="UE297" s="1"/>
      <c r="UF297" s="1"/>
      <c r="UG297" s="1"/>
      <c r="UH297" s="1"/>
      <c r="UI297" s="1"/>
      <c r="UJ297" s="1"/>
      <c r="UK297" s="1"/>
      <c r="UL297" s="1"/>
      <c r="UM297" s="1"/>
      <c r="UN297" s="1"/>
      <c r="UO297" s="1"/>
      <c r="UP297" s="1"/>
      <c r="UQ297" s="1"/>
      <c r="UR297" s="1"/>
      <c r="US297" s="1"/>
      <c r="UT297" s="1"/>
      <c r="UU297" s="1"/>
      <c r="UV297" s="1"/>
      <c r="UW297" s="1"/>
      <c r="UX297" s="1"/>
      <c r="UY297" s="1"/>
      <c r="UZ297" s="1"/>
      <c r="VA297" s="1"/>
      <c r="VB297" s="1"/>
      <c r="VC297" s="1"/>
      <c r="VD297" s="1"/>
      <c r="VE297" s="1"/>
      <c r="VF297" s="1"/>
      <c r="VG297" s="1"/>
      <c r="VH297" s="1"/>
      <c r="VI297" s="1"/>
      <c r="VJ297" s="1"/>
      <c r="VK297" s="1"/>
      <c r="VL297" s="1"/>
      <c r="VM297" s="1"/>
      <c r="VN297" s="1"/>
      <c r="VO297" s="1"/>
      <c r="VP297" s="1"/>
      <c r="VQ297" s="1"/>
      <c r="VR297" s="1"/>
      <c r="VS297" s="1"/>
      <c r="VT297" s="1"/>
      <c r="VU297" s="1"/>
      <c r="VV297" s="1"/>
      <c r="VW297" s="1"/>
      <c r="VX297" s="1"/>
      <c r="VY297" s="1"/>
      <c r="VZ297" s="1"/>
      <c r="WA297" s="1"/>
      <c r="WB297" s="1"/>
      <c r="WC297" s="1"/>
      <c r="WD297" s="1"/>
      <c r="WE297" s="1"/>
      <c r="WF297" s="1"/>
      <c r="WG297" s="1"/>
      <c r="WH297" s="1"/>
      <c r="WI297" s="1"/>
      <c r="WJ297" s="1"/>
      <c r="WK297" s="1"/>
      <c r="WL297" s="1"/>
      <c r="WM297" s="1"/>
      <c r="WN297" s="1"/>
      <c r="WO297" s="1"/>
      <c r="WP297" s="1"/>
      <c r="WQ297" s="1"/>
      <c r="WR297" s="1"/>
      <c r="WS297" s="1"/>
      <c r="WT297" s="1"/>
      <c r="WU297" s="1"/>
      <c r="WV297" s="1"/>
      <c r="WW297" s="1"/>
      <c r="WX297" s="1"/>
      <c r="WY297" s="1"/>
      <c r="WZ297" s="1"/>
      <c r="XA297" s="1"/>
      <c r="XB297" s="1"/>
      <c r="XC297" s="1"/>
      <c r="XD297" s="1"/>
      <c r="XE297" s="1"/>
      <c r="XF297" s="1"/>
      <c r="XG297" s="1"/>
      <c r="XH297" s="1"/>
      <c r="XI297" s="1"/>
      <c r="XJ297" s="1"/>
      <c r="XK297" s="1"/>
      <c r="XL297" s="1"/>
      <c r="XM297" s="1"/>
      <c r="XN297" s="1"/>
      <c r="XO297" s="1"/>
      <c r="XP297" s="1"/>
      <c r="XQ297" s="1"/>
      <c r="XR297" s="1"/>
      <c r="XS297" s="1"/>
      <c r="XT297" s="1"/>
      <c r="XU297" s="1"/>
      <c r="XV297" s="1"/>
      <c r="XW297" s="1"/>
      <c r="XX297" s="1"/>
      <c r="XY297" s="1"/>
      <c r="XZ297" s="1"/>
      <c r="YA297" s="1"/>
      <c r="YB297" s="1"/>
      <c r="YC297" s="1"/>
      <c r="YD297" s="1"/>
      <c r="YE297" s="1"/>
      <c r="YF297" s="1"/>
      <c r="YG297" s="1"/>
      <c r="YH297" s="1"/>
      <c r="YI297" s="1"/>
      <c r="YJ297" s="1"/>
      <c r="YK297" s="1"/>
      <c r="YL297" s="1"/>
      <c r="YM297" s="1"/>
      <c r="YN297" s="1"/>
      <c r="YO297" s="1"/>
      <c r="YP297" s="1"/>
      <c r="YQ297" s="1"/>
      <c r="YR297" s="1"/>
      <c r="YS297" s="1"/>
      <c r="YT297" s="1"/>
      <c r="YU297" s="1"/>
      <c r="YV297" s="1"/>
      <c r="YW297" s="1"/>
      <c r="YX297" s="1"/>
      <c r="YY297" s="1"/>
      <c r="YZ297" s="1"/>
      <c r="ZA297" s="1"/>
      <c r="ZB297" s="1"/>
      <c r="ZC297" s="1"/>
      <c r="ZD297" s="1"/>
      <c r="ZE297" s="1"/>
      <c r="ZF297" s="1"/>
      <c r="ZG297" s="1"/>
      <c r="ZH297" s="1"/>
      <c r="ZI297" s="1"/>
      <c r="ZJ297" s="1"/>
      <c r="ZK297" s="1"/>
      <c r="ZL297" s="1"/>
      <c r="ZM297" s="1"/>
      <c r="ZN297" s="1"/>
      <c r="ZO297" s="1"/>
      <c r="ZP297" s="1"/>
      <c r="ZQ297" s="1"/>
      <c r="ZR297" s="1"/>
      <c r="ZS297" s="1"/>
      <c r="ZT297" s="1"/>
      <c r="ZU297" s="1"/>
      <c r="ZV297" s="1"/>
      <c r="ZW297" s="1"/>
      <c r="ZX297" s="1"/>
      <c r="ZY297" s="1"/>
      <c r="ZZ297" s="1"/>
      <c r="AAA297" s="1"/>
      <c r="AAB297" s="1"/>
      <c r="AAC297" s="1"/>
      <c r="AAD297" s="1"/>
      <c r="AAE297" s="1"/>
      <c r="AAF297" s="1"/>
      <c r="AAG297" s="1"/>
      <c r="AAH297" s="1"/>
      <c r="AAI297" s="1"/>
      <c r="AAJ297" s="1"/>
      <c r="AAK297" s="1"/>
      <c r="AAL297" s="1"/>
      <c r="AAM297" s="1"/>
      <c r="AAN297" s="1"/>
      <c r="AAO297" s="1"/>
      <c r="AAP297" s="1"/>
      <c r="AAQ297" s="1"/>
      <c r="AAR297" s="1"/>
      <c r="AAS297" s="1"/>
      <c r="AAT297" s="1"/>
      <c r="AAU297" s="1"/>
      <c r="AAV297" s="1"/>
      <c r="AAW297" s="1"/>
      <c r="AAX297" s="1"/>
      <c r="AAY297" s="1"/>
      <c r="AAZ297" s="1"/>
      <c r="ABA297" s="1"/>
      <c r="ABB297" s="1"/>
      <c r="ABC297" s="1"/>
      <c r="ABD297" s="1"/>
      <c r="ABE297" s="1"/>
      <c r="ABF297" s="1"/>
      <c r="ABG297" s="1"/>
      <c r="ABH297" s="1"/>
      <c r="ABI297" s="1"/>
      <c r="ABJ297" s="1"/>
      <c r="ABK297" s="1"/>
      <c r="ABL297" s="1"/>
      <c r="ABM297" s="1"/>
      <c r="ABN297" s="1"/>
      <c r="ABO297" s="1"/>
      <c r="ABP297" s="1"/>
      <c r="ABQ297" s="1"/>
      <c r="ABR297" s="1"/>
      <c r="ABS297" s="1"/>
      <c r="ABT297" s="1"/>
      <c r="ABU297" s="1"/>
      <c r="ABV297" s="1"/>
      <c r="ABW297" s="1"/>
      <c r="ABX297" s="1"/>
      <c r="ABY297" s="1"/>
      <c r="ABZ297" s="1"/>
      <c r="ACA297" s="1"/>
      <c r="ACB297" s="1"/>
      <c r="ACC297" s="1"/>
      <c r="ACD297" s="1"/>
      <c r="ACE297" s="1"/>
      <c r="ACF297" s="1"/>
      <c r="ACG297" s="1"/>
      <c r="ACH297" s="1"/>
      <c r="ACI297" s="1"/>
      <c r="ACJ297" s="1"/>
      <c r="ACK297" s="1"/>
      <c r="ACL297" s="1"/>
      <c r="ACM297" s="1"/>
      <c r="ACN297" s="1"/>
      <c r="ACO297" s="1"/>
      <c r="ACP297" s="1"/>
      <c r="ACQ297" s="1"/>
      <c r="ACR297" s="1"/>
      <c r="ACS297" s="1"/>
      <c r="ACT297" s="1"/>
      <c r="ACU297" s="1"/>
      <c r="ACV297" s="1"/>
      <c r="ACW297" s="1"/>
      <c r="ACX297" s="1"/>
      <c r="ACY297" s="1"/>
      <c r="ACZ297" s="1"/>
      <c r="ADA297" s="1"/>
      <c r="ADB297" s="1"/>
      <c r="ADC297" s="1"/>
      <c r="ADD297" s="1"/>
      <c r="ADE297" s="1"/>
      <c r="ADF297" s="1"/>
      <c r="ADG297" s="1"/>
      <c r="ADH297" s="1"/>
      <c r="ADI297" s="1"/>
      <c r="ADJ297" s="1"/>
      <c r="ADK297" s="1"/>
      <c r="ADL297" s="1"/>
      <c r="ADM297" s="1"/>
      <c r="ADN297" s="1"/>
      <c r="ADO297" s="1"/>
      <c r="ADP297" s="1"/>
      <c r="ADQ297" s="1"/>
      <c r="ADR297" s="1"/>
      <c r="ADS297" s="1"/>
      <c r="ADT297" s="1"/>
      <c r="ADU297" s="1"/>
      <c r="ADV297" s="1"/>
      <c r="ADW297" s="1"/>
      <c r="ADX297" s="1"/>
      <c r="ADY297" s="1"/>
      <c r="ADZ297" s="1"/>
      <c r="AEA297" s="1"/>
      <c r="AEB297" s="1"/>
      <c r="AEC297" s="1"/>
      <c r="AED297" s="1"/>
      <c r="AEE297" s="1"/>
      <c r="AEF297" s="1"/>
      <c r="AEG297" s="1"/>
      <c r="AEH297" s="1"/>
      <c r="AEI297" s="1"/>
      <c r="AEJ297" s="1"/>
      <c r="AEK297" s="1"/>
    </row>
    <row r="298" spans="1:817" s="15" customFormat="1" ht="26.1" customHeight="1" x14ac:dyDescent="0.25">
      <c r="A298" s="629"/>
      <c r="B298" s="182">
        <v>1</v>
      </c>
      <c r="C298" s="595">
        <f>AK297</f>
        <v>35.299531119856709</v>
      </c>
      <c r="D298" s="290">
        <v>2</v>
      </c>
      <c r="E298" s="253" t="s">
        <v>734</v>
      </c>
      <c r="F298" s="254" t="s">
        <v>90</v>
      </c>
      <c r="G298" s="19" t="s">
        <v>44</v>
      </c>
      <c r="H298" s="19" t="s">
        <v>154</v>
      </c>
      <c r="I298" s="19"/>
      <c r="J298" s="255"/>
      <c r="K298" s="19">
        <v>1</v>
      </c>
      <c r="L298" s="19" t="s">
        <v>27</v>
      </c>
      <c r="M298" s="19" t="s">
        <v>38</v>
      </c>
      <c r="N298" s="19">
        <v>81</v>
      </c>
      <c r="O298" s="19">
        <v>1966</v>
      </c>
      <c r="P298" s="277">
        <v>24228</v>
      </c>
      <c r="Q298" s="255">
        <v>450000</v>
      </c>
      <c r="R298" s="258">
        <v>8</v>
      </c>
      <c r="S298" s="259">
        <v>488</v>
      </c>
      <c r="T298" s="228" t="s">
        <v>751</v>
      </c>
      <c r="U298" s="260" t="s">
        <v>842</v>
      </c>
      <c r="V298" s="33"/>
      <c r="W298" s="18" t="s">
        <v>128</v>
      </c>
      <c r="X298" s="249" t="str">
        <f t="shared" si="102"/>
        <v>Coal</v>
      </c>
      <c r="Y298" s="19"/>
      <c r="Z298" s="19"/>
      <c r="AA298" s="19"/>
      <c r="AB298" s="19"/>
      <c r="AC298" s="19"/>
      <c r="AD298" s="19"/>
      <c r="AE298" s="19"/>
      <c r="AF298" s="1"/>
      <c r="AG298" s="1"/>
      <c r="AH298" s="252">
        <f t="shared" si="96"/>
        <v>0</v>
      </c>
      <c r="AI298" s="252">
        <f t="shared" si="100"/>
        <v>0</v>
      </c>
      <c r="AJ298" s="252">
        <f t="shared" si="101"/>
        <v>0</v>
      </c>
      <c r="AK298" s="252">
        <f t="shared" si="85"/>
        <v>0</v>
      </c>
      <c r="AL298" s="262"/>
      <c r="AM298" s="251">
        <f t="shared" si="97"/>
        <v>0</v>
      </c>
      <c r="AN298" s="251">
        <f t="shared" si="98"/>
        <v>0</v>
      </c>
      <c r="AO298" s="251">
        <f t="shared" si="99"/>
        <v>0</v>
      </c>
      <c r="AP298" s="147"/>
      <c r="AQ298" s="147"/>
      <c r="AR298" s="147"/>
      <c r="AS298" s="147"/>
      <c r="AT298" s="147"/>
      <c r="AU298" s="147"/>
      <c r="AV298" s="147"/>
      <c r="AW298" s="147"/>
      <c r="AX298" s="147"/>
      <c r="AY298" s="147"/>
      <c r="AZ298" s="1"/>
      <c r="BD298" s="1"/>
      <c r="BE298" s="4"/>
      <c r="BF298" s="4"/>
      <c r="BG298" s="4"/>
      <c r="BH298" s="1"/>
      <c r="BI298" s="1"/>
      <c r="BJ298" s="4"/>
      <c r="BK298" s="4"/>
      <c r="BL298" s="4"/>
      <c r="BM298" s="4"/>
      <c r="BN298" s="4"/>
      <c r="BO298" s="4"/>
      <c r="BP298" s="4"/>
      <c r="BQ298" s="4"/>
      <c r="BR298" s="4"/>
      <c r="BS298" s="4"/>
      <c r="BT298" s="4"/>
      <c r="BU298" s="147"/>
      <c r="BV298" s="4"/>
      <c r="BW298" s="147"/>
      <c r="BX298" s="4"/>
      <c r="BY298" s="147"/>
      <c r="BZ298" s="180"/>
      <c r="CA298" s="180"/>
      <c r="CB298" s="180"/>
      <c r="CC298" s="180"/>
      <c r="CD298" s="180"/>
      <c r="CE298" s="180"/>
      <c r="CF298" s="180"/>
      <c r="CG298" s="180"/>
      <c r="CH298" s="180"/>
      <c r="CI298" s="180"/>
      <c r="CJ298" s="180"/>
      <c r="CK298" s="180"/>
      <c r="CL298" s="180"/>
      <c r="CM298" s="180"/>
      <c r="CN298" s="180"/>
      <c r="CO298" s="180"/>
      <c r="CP298" s="180"/>
      <c r="CQ298" s="180"/>
      <c r="CR298" s="180"/>
      <c r="CS298" s="180"/>
      <c r="CT298" s="180"/>
      <c r="CU298" s="180"/>
      <c r="CV298" s="180"/>
      <c r="CW298" s="180"/>
      <c r="CX298" s="180"/>
      <c r="CY298" s="180"/>
      <c r="CZ298" s="180"/>
      <c r="DA298" s="180"/>
      <c r="DB298" s="180"/>
      <c r="DC298" s="180"/>
      <c r="DD298" s="180"/>
      <c r="DE298" s="180"/>
      <c r="DF298" s="180"/>
      <c r="DG298" s="180"/>
      <c r="DH298" s="180"/>
      <c r="DI298" s="180"/>
      <c r="DJ298" s="180"/>
      <c r="DK298" s="180"/>
      <c r="DL298" s="180"/>
      <c r="DM298" s="180"/>
      <c r="DN298" s="180"/>
      <c r="DO298" s="180"/>
      <c r="DP298" s="180"/>
      <c r="DQ298" s="180"/>
      <c r="DR298" s="180"/>
      <c r="DS298" s="180"/>
      <c r="DT298" s="180"/>
      <c r="DU298" s="180"/>
      <c r="DV298" s="180"/>
      <c r="DW298" s="180"/>
      <c r="DX298" s="180"/>
      <c r="DY298" s="180"/>
      <c r="DZ298" s="180"/>
      <c r="EA298" s="180"/>
      <c r="EB298" s="180"/>
      <c r="EC298" s="180"/>
      <c r="ED298" s="180"/>
      <c r="EE298" s="180"/>
      <c r="EF298" s="180"/>
      <c r="EG298" s="180"/>
      <c r="EH298" s="180"/>
      <c r="EI298" s="180"/>
      <c r="EJ298" s="180"/>
      <c r="EK298" s="180"/>
      <c r="EL298" s="180"/>
      <c r="EM298" s="180"/>
      <c r="EN298" s="180"/>
      <c r="EO298" s="180"/>
      <c r="EP298" s="180"/>
      <c r="EQ298" s="180"/>
      <c r="ER298" s="180"/>
      <c r="ES298" s="180"/>
      <c r="ET298" s="180"/>
      <c r="EU298" s="180"/>
      <c r="EV298" s="180"/>
      <c r="EW298" s="180"/>
      <c r="EX298" s="180"/>
      <c r="EY298" s="180"/>
      <c r="EZ298" s="180"/>
      <c r="FA298" s="180"/>
      <c r="FB298" s="180"/>
      <c r="FC298" s="180"/>
      <c r="FD298" s="180"/>
      <c r="FE298" s="180"/>
      <c r="FF298" s="180"/>
      <c r="FG298" s="180"/>
      <c r="FH298" s="180"/>
      <c r="FI298" s="180"/>
      <c r="FJ298" s="180"/>
      <c r="FK298" s="180"/>
      <c r="FL298" s="180"/>
      <c r="FM298" s="180"/>
      <c r="FN298" s="180"/>
      <c r="FO298" s="180"/>
      <c r="FP298" s="180"/>
      <c r="FQ298" s="180"/>
      <c r="FR298" s="180"/>
      <c r="FS298" s="180"/>
      <c r="FT298" s="180"/>
      <c r="FU298" s="180"/>
      <c r="FV298" s="180"/>
      <c r="FW298" s="180"/>
      <c r="FX298" s="180"/>
      <c r="FY298" s="180"/>
      <c r="FZ298" s="180"/>
      <c r="GA298" s="180"/>
      <c r="GB298" s="180"/>
      <c r="GC298" s="180"/>
      <c r="GD298" s="180"/>
      <c r="GE298" s="180"/>
      <c r="GF298" s="180"/>
      <c r="GG298" s="180"/>
      <c r="GH298" s="180"/>
      <c r="GI298" s="180"/>
      <c r="GJ298" s="180"/>
      <c r="GK298" s="180"/>
      <c r="GL298" s="180"/>
      <c r="GM298" s="180"/>
      <c r="GN298" s="180"/>
      <c r="GO298" s="180"/>
      <c r="GP298" s="180"/>
      <c r="GQ298" s="180"/>
      <c r="GR298" s="180"/>
      <c r="GS298" s="180"/>
      <c r="GT298" s="180"/>
      <c r="GU298" s="180"/>
      <c r="GV298" s="180"/>
      <c r="GW298" s="180"/>
      <c r="GX298" s="180"/>
      <c r="GY298" s="180"/>
      <c r="GZ298" s="180"/>
      <c r="HA298" s="180"/>
      <c r="HB298" s="180"/>
      <c r="HC298" s="180"/>
      <c r="HD298" s="180"/>
      <c r="HE298" s="180"/>
      <c r="HF298" s="180"/>
      <c r="HG298" s="180"/>
      <c r="HH298" s="180"/>
      <c r="HI298" s="180"/>
      <c r="HJ298" s="180"/>
      <c r="HK298" s="180"/>
      <c r="HL298" s="180"/>
      <c r="HM298" s="180"/>
      <c r="HN298" s="180"/>
      <c r="HO298" s="180"/>
      <c r="HP298" s="180"/>
      <c r="HQ298" s="180"/>
      <c r="HR298" s="180"/>
      <c r="HS298" s="180"/>
      <c r="HT298" s="180"/>
      <c r="HU298" s="180"/>
      <c r="HV298" s="180"/>
      <c r="HW298" s="180"/>
      <c r="HX298" s="180"/>
      <c r="HY298" s="180"/>
      <c r="HZ298" s="180"/>
      <c r="IA298" s="180"/>
      <c r="IB298" s="180"/>
      <c r="IC298" s="180"/>
      <c r="ID298" s="180"/>
      <c r="IE298" s="180"/>
      <c r="IF298" s="180"/>
      <c r="IG298" s="180"/>
      <c r="IH298" s="180"/>
      <c r="II298" s="180"/>
      <c r="IJ298" s="180"/>
      <c r="IK298" s="180"/>
      <c r="IL298" s="180"/>
      <c r="IM298" s="180"/>
      <c r="IN298" s="180"/>
      <c r="IO298" s="180"/>
      <c r="IP298" s="180"/>
      <c r="IQ298" s="180"/>
      <c r="IR298" s="180"/>
      <c r="IS298" s="180"/>
      <c r="IT298" s="180"/>
      <c r="IU298" s="180"/>
      <c r="IV298" s="180"/>
      <c r="IW298" s="180"/>
      <c r="IX298" s="180"/>
      <c r="IY298" s="180"/>
      <c r="IZ298" s="180"/>
      <c r="JA298" s="180"/>
      <c r="JB298" s="180"/>
      <c r="JC298" s="180"/>
      <c r="JD298" s="180"/>
      <c r="JE298" s="180"/>
      <c r="JF298" s="180"/>
      <c r="JG298" s="180"/>
      <c r="JH298" s="180"/>
      <c r="JI298" s="180"/>
      <c r="JJ298" s="180"/>
      <c r="JK298" s="180"/>
      <c r="JL298" s="180"/>
      <c r="JM298" s="180"/>
      <c r="JN298" s="180"/>
      <c r="JO298" s="180"/>
      <c r="JP298" s="180"/>
      <c r="JQ298" s="180"/>
      <c r="JR298" s="180"/>
      <c r="JS298" s="180"/>
      <c r="JT298" s="180"/>
      <c r="JU298" s="180"/>
      <c r="JV298" s="180"/>
      <c r="JW298" s="180"/>
      <c r="JX298" s="180"/>
      <c r="JY298" s="180"/>
      <c r="JZ298" s="180"/>
      <c r="KA298" s="180"/>
      <c r="KB298" s="180"/>
      <c r="KC298" s="180"/>
      <c r="KD298" s="180"/>
      <c r="KE298" s="180"/>
      <c r="KF298" s="180"/>
      <c r="KG298" s="180"/>
      <c r="KH298" s="180"/>
      <c r="KI298" s="180"/>
      <c r="KJ298" s="180"/>
      <c r="KK298" s="180"/>
      <c r="KL298" s="180"/>
      <c r="KM298" s="180"/>
      <c r="KN298" s="180"/>
      <c r="KO298" s="180"/>
      <c r="KP298" s="180"/>
      <c r="KQ298" s="180"/>
      <c r="KR298" s="180"/>
      <c r="KS298" s="180"/>
      <c r="KT298" s="180"/>
      <c r="KU298" s="180"/>
      <c r="KV298" s="180"/>
      <c r="KW298" s="180"/>
      <c r="KX298" s="180"/>
      <c r="KY298" s="180"/>
      <c r="KZ298" s="180"/>
      <c r="LA298" s="180"/>
      <c r="LB298" s="180"/>
      <c r="LC298" s="180"/>
      <c r="LD298" s="180"/>
      <c r="LE298" s="180"/>
      <c r="LF298" s="180"/>
      <c r="LG298" s="180"/>
      <c r="LH298" s="180"/>
      <c r="LI298" s="180"/>
      <c r="LJ298" s="180"/>
      <c r="LK298" s="180"/>
      <c r="LL298" s="180"/>
      <c r="LM298" s="180"/>
      <c r="LN298" s="180"/>
      <c r="LO298" s="180"/>
      <c r="LP298" s="180"/>
      <c r="LQ298" s="180"/>
      <c r="LR298" s="180"/>
      <c r="LS298" s="180"/>
      <c r="LT298" s="180"/>
      <c r="LU298" s="180"/>
      <c r="LV298" s="180"/>
      <c r="LW298" s="180"/>
      <c r="LX298" s="180"/>
      <c r="LY298" s="180"/>
      <c r="LZ298" s="180"/>
      <c r="MA298" s="180"/>
      <c r="MB298" s="180"/>
      <c r="MC298" s="180"/>
      <c r="MD298" s="180"/>
      <c r="ME298" s="180"/>
      <c r="MF298" s="180"/>
      <c r="MG298" s="180"/>
      <c r="MH298" s="180"/>
      <c r="MI298" s="180"/>
      <c r="MJ298" s="180"/>
      <c r="MK298" s="180"/>
      <c r="ML298" s="180"/>
      <c r="MM298" s="180"/>
      <c r="MN298" s="180"/>
      <c r="MO298" s="180"/>
      <c r="MP298" s="180"/>
      <c r="MQ298" s="180"/>
      <c r="MR298" s="180"/>
      <c r="MS298" s="180"/>
      <c r="MT298" s="180"/>
      <c r="MU298" s="180"/>
      <c r="MV298" s="180"/>
      <c r="MW298" s="180"/>
      <c r="MX298" s="180"/>
      <c r="MY298" s="180"/>
      <c r="MZ298" s="180"/>
      <c r="NA298" s="180"/>
      <c r="NB298" s="180"/>
      <c r="NC298" s="180"/>
      <c r="ND298" s="180"/>
      <c r="NE298" s="180"/>
      <c r="NF298" s="180"/>
      <c r="NG298" s="180"/>
      <c r="NH298" s="180"/>
      <c r="NI298" s="180"/>
      <c r="NJ298" s="180"/>
      <c r="NK298" s="180"/>
      <c r="NL298" s="180"/>
      <c r="NM298" s="180"/>
      <c r="NN298" s="180"/>
      <c r="NO298" s="180"/>
      <c r="NP298" s="180"/>
      <c r="NQ298" s="180"/>
      <c r="NR298" s="180"/>
      <c r="NS298" s="180"/>
      <c r="NT298" s="180"/>
      <c r="NU298" s="180"/>
      <c r="NV298" s="180"/>
      <c r="NW298" s="180"/>
      <c r="NX298" s="180"/>
      <c r="NY298" s="180"/>
      <c r="NZ298" s="180"/>
      <c r="OA298" s="180"/>
      <c r="OB298" s="180"/>
      <c r="OC298" s="180"/>
      <c r="OD298" s="180"/>
      <c r="OE298" s="180"/>
      <c r="OF298" s="180"/>
      <c r="OG298" s="180"/>
      <c r="OH298" s="180"/>
      <c r="OI298" s="180"/>
      <c r="OJ298" s="180"/>
      <c r="OK298" s="180"/>
      <c r="OL298" s="180"/>
      <c r="OM298" s="180"/>
      <c r="ON298" s="180"/>
      <c r="OO298" s="180"/>
      <c r="OP298" s="180"/>
      <c r="OQ298" s="180"/>
      <c r="OR298" s="180"/>
      <c r="OS298" s="180"/>
      <c r="OT298" s="180"/>
      <c r="OU298" s="180"/>
      <c r="OV298" s="180"/>
      <c r="OW298" s="180"/>
      <c r="OX298" s="180"/>
      <c r="OY298" s="180"/>
      <c r="OZ298" s="180"/>
      <c r="PA298" s="180"/>
      <c r="PB298" s="180"/>
      <c r="PC298" s="180"/>
      <c r="PD298" s="180"/>
      <c r="PE298" s="180"/>
      <c r="PF298" s="180"/>
      <c r="PG298" s="180"/>
      <c r="PH298" s="180"/>
      <c r="PI298" s="180"/>
      <c r="PJ298" s="180"/>
      <c r="PK298" s="180"/>
      <c r="PL298" s="180"/>
      <c r="PM298" s="180"/>
      <c r="PN298" s="180"/>
      <c r="PO298" s="180"/>
      <c r="PP298" s="180"/>
      <c r="PQ298" s="180"/>
      <c r="PR298" s="180"/>
      <c r="PS298" s="180"/>
      <c r="PT298" s="180"/>
      <c r="PU298" s="180"/>
      <c r="PV298" s="180"/>
      <c r="PW298" s="180"/>
      <c r="PX298" s="180"/>
      <c r="PY298" s="180"/>
      <c r="PZ298" s="180"/>
      <c r="QA298" s="180"/>
      <c r="QB298" s="180"/>
      <c r="QC298" s="180"/>
      <c r="QD298" s="180"/>
      <c r="QE298" s="180"/>
      <c r="QF298" s="180"/>
      <c r="QG298" s="180"/>
      <c r="QH298" s="180"/>
      <c r="QI298" s="180"/>
      <c r="QJ298" s="180"/>
      <c r="QK298" s="180"/>
      <c r="QL298" s="180"/>
      <c r="QM298" s="180"/>
      <c r="QN298" s="180"/>
      <c r="QO298" s="180"/>
      <c r="QP298" s="180"/>
      <c r="QQ298" s="180"/>
      <c r="QR298" s="180"/>
      <c r="QS298" s="180"/>
      <c r="QT298" s="180"/>
      <c r="QU298" s="180"/>
      <c r="QV298" s="180"/>
      <c r="QW298" s="180"/>
      <c r="QX298" s="180"/>
      <c r="QY298" s="180"/>
      <c r="QZ298" s="180"/>
      <c r="RA298" s="180"/>
      <c r="RB298" s="180"/>
      <c r="RC298" s="180"/>
      <c r="RD298" s="180"/>
      <c r="RE298" s="180"/>
      <c r="RF298" s="180"/>
      <c r="RG298" s="180"/>
      <c r="RH298" s="180"/>
      <c r="RI298" s="180"/>
      <c r="RJ298" s="180"/>
      <c r="RK298" s="180"/>
      <c r="RL298" s="180"/>
      <c r="RM298" s="180"/>
      <c r="RN298" s="180"/>
      <c r="RO298" s="180"/>
      <c r="RP298" s="180"/>
      <c r="RQ298" s="180"/>
      <c r="RR298" s="180"/>
      <c r="RS298" s="180"/>
      <c r="RT298" s="180"/>
      <c r="RU298" s="180"/>
      <c r="RV298" s="180"/>
      <c r="RW298" s="180"/>
      <c r="RX298" s="180"/>
      <c r="RY298" s="180"/>
      <c r="RZ298" s="180"/>
      <c r="SA298" s="180"/>
      <c r="SB298" s="180"/>
      <c r="SC298" s="180"/>
      <c r="SD298" s="180"/>
      <c r="SE298" s="180"/>
      <c r="SF298" s="180"/>
      <c r="SG298" s="180"/>
      <c r="SH298" s="180"/>
      <c r="SI298" s="180"/>
      <c r="SJ298" s="180"/>
      <c r="SK298" s="180"/>
      <c r="SL298" s="180"/>
      <c r="SM298" s="180"/>
      <c r="SN298" s="180"/>
      <c r="SO298" s="180"/>
      <c r="SP298" s="180"/>
      <c r="SQ298" s="180"/>
      <c r="SR298" s="180"/>
      <c r="SS298" s="180"/>
      <c r="ST298" s="180"/>
      <c r="SU298" s="180"/>
      <c r="SV298" s="180"/>
      <c r="SW298" s="180"/>
      <c r="SX298" s="180"/>
      <c r="SY298" s="180"/>
      <c r="SZ298" s="180"/>
      <c r="TA298" s="180"/>
      <c r="TB298" s="180"/>
      <c r="TC298" s="180"/>
      <c r="TD298" s="180"/>
      <c r="TE298" s="180"/>
      <c r="TF298" s="180"/>
      <c r="TG298" s="180"/>
      <c r="TH298" s="180"/>
      <c r="TI298" s="180"/>
      <c r="TJ298" s="180"/>
      <c r="TK298" s="180"/>
      <c r="TL298" s="180"/>
      <c r="TM298" s="180"/>
      <c r="TN298" s="180"/>
      <c r="TO298" s="180"/>
      <c r="TP298" s="180"/>
      <c r="TQ298" s="180"/>
      <c r="TR298" s="180"/>
      <c r="TS298" s="180"/>
      <c r="TT298" s="180"/>
      <c r="TU298" s="180"/>
      <c r="TV298" s="180"/>
      <c r="TW298" s="180"/>
      <c r="TX298" s="180"/>
      <c r="TY298" s="180"/>
      <c r="TZ298" s="180"/>
      <c r="UA298" s="180"/>
      <c r="UB298" s="180"/>
      <c r="UC298" s="180"/>
      <c r="UD298" s="180"/>
      <c r="UE298" s="180"/>
      <c r="UF298" s="180"/>
      <c r="UG298" s="180"/>
      <c r="UH298" s="180"/>
      <c r="UI298" s="180"/>
      <c r="UJ298" s="180"/>
      <c r="UK298" s="180"/>
      <c r="UL298" s="180"/>
      <c r="UM298" s="180"/>
      <c r="UN298" s="180"/>
      <c r="UO298" s="180"/>
      <c r="UP298" s="180"/>
      <c r="UQ298" s="180"/>
      <c r="UR298" s="180"/>
      <c r="US298" s="180"/>
      <c r="UT298" s="180"/>
      <c r="UU298" s="180"/>
      <c r="UV298" s="180"/>
      <c r="UW298" s="180"/>
      <c r="UX298" s="180"/>
      <c r="UY298" s="180"/>
      <c r="UZ298" s="180"/>
      <c r="VA298" s="180"/>
      <c r="VB298" s="180"/>
      <c r="VC298" s="180"/>
      <c r="VD298" s="180"/>
      <c r="VE298" s="180"/>
      <c r="VF298" s="180"/>
      <c r="VG298" s="180"/>
      <c r="VH298" s="180"/>
      <c r="VI298" s="180"/>
      <c r="VJ298" s="180"/>
      <c r="VK298" s="180"/>
      <c r="VL298" s="180"/>
      <c r="VM298" s="180"/>
      <c r="VN298" s="180"/>
      <c r="VO298" s="180"/>
      <c r="VP298" s="180"/>
      <c r="VQ298" s="180"/>
      <c r="VR298" s="180"/>
      <c r="VS298" s="180"/>
      <c r="VT298" s="180"/>
      <c r="VU298" s="180"/>
      <c r="VV298" s="180"/>
      <c r="VW298" s="180"/>
      <c r="VX298" s="180"/>
      <c r="VY298" s="180"/>
      <c r="VZ298" s="180"/>
      <c r="WA298" s="180"/>
      <c r="WB298" s="180"/>
      <c r="WC298" s="180"/>
      <c r="WD298" s="180"/>
      <c r="WE298" s="180"/>
      <c r="WF298" s="180"/>
      <c r="WG298" s="180"/>
      <c r="WH298" s="180"/>
      <c r="WI298" s="180"/>
      <c r="WJ298" s="180"/>
      <c r="WK298" s="180"/>
      <c r="WL298" s="180"/>
      <c r="WM298" s="180"/>
      <c r="WN298" s="180"/>
      <c r="WO298" s="180"/>
      <c r="WP298" s="180"/>
      <c r="WQ298" s="180"/>
      <c r="WR298" s="180"/>
      <c r="WS298" s="180"/>
      <c r="WT298" s="180"/>
      <c r="WU298" s="180"/>
      <c r="WV298" s="180"/>
      <c r="WW298" s="180"/>
      <c r="WX298" s="180"/>
      <c r="WY298" s="180"/>
      <c r="WZ298" s="180"/>
      <c r="XA298" s="180"/>
      <c r="XB298" s="180"/>
      <c r="XC298" s="180"/>
      <c r="XD298" s="180"/>
      <c r="XE298" s="180"/>
      <c r="XF298" s="180"/>
      <c r="XG298" s="180"/>
      <c r="XH298" s="180"/>
      <c r="XI298" s="180"/>
      <c r="XJ298" s="180"/>
      <c r="XK298" s="180"/>
      <c r="XL298" s="180"/>
      <c r="XM298" s="180"/>
      <c r="XN298" s="180"/>
      <c r="XO298" s="180"/>
      <c r="XP298" s="180"/>
      <c r="XQ298" s="180"/>
      <c r="XR298" s="180"/>
      <c r="XS298" s="180"/>
      <c r="XT298" s="180"/>
      <c r="XU298" s="180"/>
      <c r="XV298" s="180"/>
      <c r="XW298" s="180"/>
      <c r="XX298" s="180"/>
      <c r="XY298" s="180"/>
      <c r="XZ298" s="180"/>
      <c r="YA298" s="180"/>
      <c r="YB298" s="180"/>
      <c r="YC298" s="180"/>
      <c r="YD298" s="180"/>
      <c r="YE298" s="180"/>
      <c r="YF298" s="180"/>
      <c r="YG298" s="180"/>
      <c r="YH298" s="180"/>
      <c r="YI298" s="180"/>
      <c r="YJ298" s="180"/>
      <c r="YK298" s="180"/>
      <c r="YL298" s="180"/>
      <c r="YM298" s="180"/>
      <c r="YN298" s="180"/>
      <c r="YO298" s="180"/>
      <c r="YP298" s="180"/>
      <c r="YQ298" s="180"/>
      <c r="YR298" s="180"/>
      <c r="YS298" s="180"/>
      <c r="YT298" s="180"/>
      <c r="YU298" s="180"/>
      <c r="YV298" s="180"/>
      <c r="YW298" s="180"/>
      <c r="YX298" s="180"/>
      <c r="YY298" s="180"/>
      <c r="YZ298" s="180"/>
      <c r="ZA298" s="180"/>
      <c r="ZB298" s="180"/>
      <c r="ZC298" s="180"/>
      <c r="ZD298" s="180"/>
      <c r="ZE298" s="180"/>
      <c r="ZF298" s="180"/>
      <c r="ZG298" s="180"/>
      <c r="ZH298" s="180"/>
      <c r="ZI298" s="180"/>
      <c r="ZJ298" s="180"/>
      <c r="ZK298" s="180"/>
      <c r="ZL298" s="180"/>
      <c r="ZM298" s="180"/>
      <c r="ZN298" s="180"/>
      <c r="ZO298" s="180"/>
      <c r="ZP298" s="180"/>
      <c r="ZQ298" s="180"/>
      <c r="ZR298" s="180"/>
      <c r="ZS298" s="180"/>
      <c r="ZT298" s="180"/>
      <c r="ZU298" s="180"/>
      <c r="ZV298" s="180"/>
      <c r="ZW298" s="180"/>
      <c r="ZX298" s="180"/>
      <c r="ZY298" s="180"/>
      <c r="ZZ298" s="180"/>
      <c r="AAA298" s="180"/>
      <c r="AAB298" s="180"/>
      <c r="AAC298" s="180"/>
      <c r="AAD298" s="180"/>
      <c r="AAE298" s="180"/>
      <c r="AAF298" s="180"/>
      <c r="AAG298" s="180"/>
      <c r="AAH298" s="180"/>
      <c r="AAI298" s="180"/>
      <c r="AAJ298" s="180"/>
      <c r="AAK298" s="180"/>
      <c r="AAL298" s="180"/>
      <c r="AAM298" s="180"/>
      <c r="AAN298" s="180"/>
      <c r="AAO298" s="180"/>
      <c r="AAP298" s="180"/>
      <c r="AAQ298" s="180"/>
      <c r="AAR298" s="180"/>
      <c r="AAS298" s="180"/>
      <c r="AAT298" s="180"/>
      <c r="AAU298" s="180"/>
      <c r="AAV298" s="180"/>
      <c r="AAW298" s="180"/>
      <c r="AAX298" s="180"/>
      <c r="AAY298" s="180"/>
      <c r="AAZ298" s="180"/>
      <c r="ABA298" s="180"/>
      <c r="ABB298" s="180"/>
      <c r="ABC298" s="180"/>
      <c r="ABD298" s="180"/>
      <c r="ABE298" s="180"/>
      <c r="ABF298" s="180"/>
      <c r="ABG298" s="180"/>
      <c r="ABH298" s="180"/>
      <c r="ABI298" s="180"/>
      <c r="ABJ298" s="180"/>
      <c r="ABK298" s="180"/>
      <c r="ABL298" s="180"/>
      <c r="ABM298" s="180"/>
      <c r="ABN298" s="180"/>
      <c r="ABO298" s="180"/>
      <c r="ABP298" s="180"/>
      <c r="ABQ298" s="180"/>
      <c r="ABR298" s="180"/>
      <c r="ABS298" s="180"/>
      <c r="ABT298" s="180"/>
      <c r="ABU298" s="180"/>
      <c r="ABV298" s="180"/>
      <c r="ABW298" s="180"/>
      <c r="ABX298" s="180"/>
      <c r="ABY298" s="180"/>
      <c r="ABZ298" s="180"/>
      <c r="ACA298" s="180"/>
      <c r="ACB298" s="180"/>
      <c r="ACC298" s="180"/>
      <c r="ACD298" s="180"/>
      <c r="ACE298" s="180"/>
      <c r="ACF298" s="180"/>
      <c r="ACG298" s="180"/>
      <c r="ACH298" s="180"/>
      <c r="ACI298" s="180"/>
      <c r="ACJ298" s="180"/>
      <c r="ACK298" s="180"/>
      <c r="ACL298" s="180"/>
      <c r="ACM298" s="180"/>
      <c r="ACN298" s="180"/>
      <c r="ACO298" s="180"/>
      <c r="ACP298" s="180"/>
      <c r="ACQ298" s="180"/>
      <c r="ACR298" s="180"/>
      <c r="ACS298" s="180"/>
      <c r="ACT298" s="180"/>
      <c r="ACU298" s="180"/>
      <c r="ACV298" s="180"/>
      <c r="ACW298" s="180"/>
      <c r="ACX298" s="180"/>
      <c r="ACY298" s="180"/>
      <c r="ACZ298" s="180"/>
      <c r="ADA298" s="180"/>
      <c r="ADB298" s="180"/>
      <c r="ADC298" s="180"/>
      <c r="ADD298" s="180"/>
      <c r="ADE298" s="180"/>
      <c r="ADF298" s="180"/>
      <c r="ADG298" s="180"/>
      <c r="ADH298" s="180"/>
      <c r="ADI298" s="180"/>
      <c r="ADJ298" s="180"/>
      <c r="ADK298" s="180"/>
      <c r="ADL298" s="180"/>
      <c r="ADM298" s="180"/>
      <c r="ADN298" s="180"/>
      <c r="ADO298" s="180"/>
      <c r="ADP298" s="180"/>
      <c r="ADQ298" s="180"/>
      <c r="ADR298" s="180"/>
      <c r="ADS298" s="180"/>
      <c r="ADT298" s="180"/>
      <c r="ADU298" s="180"/>
      <c r="ADV298" s="180"/>
      <c r="ADW298" s="180"/>
      <c r="ADX298" s="180"/>
      <c r="ADY298" s="180"/>
      <c r="ADZ298" s="180"/>
      <c r="AEA298" s="180"/>
      <c r="AEB298" s="180"/>
      <c r="AEC298" s="180"/>
      <c r="AED298" s="180"/>
      <c r="AEE298" s="180"/>
      <c r="AEF298" s="180"/>
      <c r="AEG298" s="180"/>
      <c r="AEH298" s="180"/>
      <c r="AEI298" s="180"/>
      <c r="AEJ298" s="180"/>
      <c r="AEK298" s="180"/>
    </row>
    <row r="299" spans="1:817" ht="26.1" customHeight="1" x14ac:dyDescent="0.25">
      <c r="A299" s="638"/>
      <c r="B299" s="182"/>
      <c r="C299" s="595"/>
      <c r="D299" s="19">
        <v>1</v>
      </c>
      <c r="E299" s="253" t="s">
        <v>479</v>
      </c>
      <c r="F299" s="254" t="s">
        <v>64</v>
      </c>
      <c r="G299" s="19"/>
      <c r="H299" s="19" t="s">
        <v>45</v>
      </c>
      <c r="I299" s="19"/>
      <c r="J299" s="255"/>
      <c r="K299" s="19">
        <v>1</v>
      </c>
      <c r="L299" s="19" t="s">
        <v>27</v>
      </c>
      <c r="M299" s="19" t="s">
        <v>73</v>
      </c>
      <c r="N299" s="19">
        <v>183</v>
      </c>
      <c r="O299" s="19">
        <v>1966</v>
      </c>
      <c r="P299" s="275">
        <v>24190</v>
      </c>
      <c r="Q299" s="255"/>
      <c r="R299" s="258"/>
      <c r="S299" s="259"/>
      <c r="T299" s="228" t="s">
        <v>233</v>
      </c>
      <c r="U299" s="260"/>
      <c r="V299" s="33"/>
      <c r="W299" s="18" t="s">
        <v>128</v>
      </c>
      <c r="X299" s="249" t="str">
        <f t="shared" si="102"/>
        <v>Gypsum</v>
      </c>
      <c r="AD299" s="19"/>
      <c r="AE299" s="19"/>
      <c r="AH299" s="252">
        <f t="shared" si="96"/>
        <v>6.8541794413632853E-2</v>
      </c>
      <c r="AI299" s="252">
        <f t="shared" si="100"/>
        <v>0</v>
      </c>
      <c r="AJ299" s="252">
        <f t="shared" si="101"/>
        <v>0</v>
      </c>
      <c r="AK299" s="252">
        <f t="shared" si="85"/>
        <v>6.8541794413632853E-2</v>
      </c>
      <c r="AL299" s="262"/>
      <c r="AM299" s="251">
        <f t="shared" si="97"/>
        <v>0</v>
      </c>
      <c r="AN299" s="251">
        <f t="shared" si="98"/>
        <v>6.8541794413632853E-2</v>
      </c>
      <c r="AO299" s="251">
        <f t="shared" si="99"/>
        <v>0</v>
      </c>
      <c r="AP299" s="147"/>
      <c r="AQ299" s="147"/>
      <c r="AR299" s="147"/>
      <c r="AS299" s="147"/>
      <c r="AT299" s="147"/>
      <c r="AU299" s="147"/>
      <c r="AV299" s="147"/>
      <c r="AW299" s="147"/>
      <c r="AX299" s="147"/>
      <c r="AY299" s="147"/>
      <c r="BE299" s="4"/>
      <c r="BF299" s="4"/>
      <c r="BG299" s="4"/>
      <c r="BJ299" s="4"/>
      <c r="BK299" s="4"/>
      <c r="BL299" s="4"/>
      <c r="BM299" s="4"/>
      <c r="BN299" s="4"/>
      <c r="BO299" s="4"/>
      <c r="BP299" s="4"/>
      <c r="BQ299" s="4"/>
      <c r="BR299" s="4"/>
      <c r="BS299" s="4"/>
      <c r="BT299" s="4"/>
      <c r="BU299" s="147"/>
      <c r="BV299" s="4"/>
      <c r="BW299" s="147"/>
      <c r="BX299" s="4"/>
      <c r="BY299" s="147"/>
      <c r="FM299" s="1"/>
      <c r="AEK299" s="21"/>
    </row>
    <row r="300" spans="1:817" s="16" customFormat="1" ht="26.1" customHeight="1" x14ac:dyDescent="0.25">
      <c r="A300" s="626"/>
      <c r="B300" s="182">
        <v>2</v>
      </c>
      <c r="C300" s="595">
        <f t="shared" ref="C300:C311" si="103">AK299</f>
        <v>6.8541794413632853E-2</v>
      </c>
      <c r="D300" s="19">
        <v>1</v>
      </c>
      <c r="E300" s="253" t="s">
        <v>480</v>
      </c>
      <c r="F300" s="254" t="s">
        <v>370</v>
      </c>
      <c r="G300" s="19" t="s">
        <v>44</v>
      </c>
      <c r="H300" s="19" t="s">
        <v>154</v>
      </c>
      <c r="I300" s="19">
        <v>16</v>
      </c>
      <c r="J300" s="255"/>
      <c r="K300" s="19">
        <v>1</v>
      </c>
      <c r="L300" s="19" t="s">
        <v>27</v>
      </c>
      <c r="M300" s="19" t="s">
        <v>83</v>
      </c>
      <c r="N300" s="19">
        <v>154</v>
      </c>
      <c r="O300" s="19">
        <v>1966</v>
      </c>
      <c r="P300" s="290">
        <v>1966</v>
      </c>
      <c r="Q300" s="255">
        <v>130000</v>
      </c>
      <c r="R300" s="258"/>
      <c r="S300" s="259"/>
      <c r="T300" s="228" t="s">
        <v>178</v>
      </c>
      <c r="U300" s="260"/>
      <c r="V300" s="33"/>
      <c r="W300" s="18" t="s">
        <v>128</v>
      </c>
      <c r="X300" s="249" t="str">
        <f t="shared" si="102"/>
        <v>Gypsum</v>
      </c>
      <c r="Y300" s="19"/>
      <c r="Z300" s="19"/>
      <c r="AA300" s="19"/>
      <c r="AB300" s="19"/>
      <c r="AC300" s="19"/>
      <c r="AD300" s="19"/>
      <c r="AE300" s="19"/>
      <c r="AF300" s="1"/>
      <c r="AG300" s="1"/>
      <c r="AH300" s="252">
        <f t="shared" si="96"/>
        <v>4.4815788655067634E-2</v>
      </c>
      <c r="AI300" s="252">
        <f t="shared" si="100"/>
        <v>7.6923076923076919E-3</v>
      </c>
      <c r="AJ300" s="252">
        <f t="shared" si="101"/>
        <v>0</v>
      </c>
      <c r="AK300" s="252">
        <f t="shared" si="85"/>
        <v>5.2508096347375327E-2</v>
      </c>
      <c r="AL300" s="262"/>
      <c r="AM300" s="251">
        <f t="shared" si="97"/>
        <v>0</v>
      </c>
      <c r="AN300" s="251">
        <f t="shared" si="98"/>
        <v>0</v>
      </c>
      <c r="AO300" s="251">
        <f t="shared" si="99"/>
        <v>5.2508096347375327E-2</v>
      </c>
      <c r="AP300" s="147"/>
      <c r="AQ300" s="147"/>
      <c r="AR300" s="147"/>
      <c r="AS300" s="147"/>
      <c r="AT300" s="147"/>
      <c r="AU300" s="147"/>
      <c r="AV300" s="147"/>
      <c r="AW300" s="147"/>
      <c r="AX300" s="147"/>
      <c r="AY300" s="147"/>
      <c r="AZ300" s="1"/>
      <c r="BD300" s="1"/>
      <c r="BE300" s="4"/>
      <c r="BF300" s="4"/>
      <c r="BG300" s="4"/>
      <c r="BH300" s="1"/>
      <c r="BI300" s="1"/>
      <c r="BJ300" s="4"/>
      <c r="BK300" s="4"/>
      <c r="BL300" s="4"/>
      <c r="BM300" s="4"/>
      <c r="BN300" s="4"/>
      <c r="BO300" s="4"/>
      <c r="BP300" s="4"/>
      <c r="BQ300" s="4"/>
      <c r="BR300" s="4"/>
      <c r="BS300" s="4"/>
      <c r="BT300" s="4"/>
      <c r="BU300" s="147"/>
      <c r="BV300" s="4"/>
      <c r="BW300" s="147"/>
      <c r="BX300" s="4"/>
      <c r="BY300" s="147"/>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c r="JG300" s="1"/>
      <c r="JH300" s="1"/>
      <c r="JI300" s="1"/>
      <c r="JJ300" s="1"/>
      <c r="JK300" s="1"/>
      <c r="JL300" s="1"/>
      <c r="JM300" s="1"/>
      <c r="JN300" s="1"/>
      <c r="JO300" s="1"/>
      <c r="JP300" s="1"/>
      <c r="JQ300" s="1"/>
      <c r="JR300" s="1"/>
      <c r="JS300" s="1"/>
      <c r="JT300" s="1"/>
      <c r="JU300" s="1"/>
      <c r="JV300" s="1"/>
      <c r="JW300" s="1"/>
      <c r="JX300" s="1"/>
      <c r="JY300" s="1"/>
      <c r="JZ300" s="1"/>
      <c r="KA300" s="1"/>
      <c r="KB300" s="1"/>
      <c r="KC300" s="1"/>
      <c r="KD300" s="1"/>
      <c r="KE300" s="1"/>
      <c r="KF300" s="1"/>
      <c r="KG300" s="1"/>
      <c r="KH300" s="1"/>
      <c r="KI300" s="1"/>
      <c r="KJ300" s="1"/>
      <c r="KK300" s="1"/>
      <c r="KL300" s="1"/>
      <c r="KM300" s="1"/>
      <c r="KN300" s="1"/>
      <c r="KO300" s="1"/>
      <c r="KP300" s="1"/>
      <c r="KQ300" s="1"/>
      <c r="KR300" s="1"/>
      <c r="KS300" s="1"/>
      <c r="KT300" s="1"/>
      <c r="KU300" s="1"/>
      <c r="KV300" s="1"/>
      <c r="KW300" s="1"/>
      <c r="KX300" s="1"/>
      <c r="KY300" s="1"/>
      <c r="KZ300" s="1"/>
      <c r="LA300" s="1"/>
      <c r="LB300" s="1"/>
      <c r="LC300" s="1"/>
      <c r="LD300" s="1"/>
      <c r="LE300" s="1"/>
      <c r="LF300" s="1"/>
      <c r="LG300" s="1"/>
      <c r="LH300" s="1"/>
      <c r="LI300" s="1"/>
      <c r="LJ300" s="1"/>
      <c r="LK300" s="1"/>
      <c r="LL300" s="1"/>
      <c r="LM300" s="1"/>
      <c r="LN300" s="1"/>
      <c r="LO300" s="1"/>
      <c r="LP300" s="1"/>
      <c r="LQ300" s="1"/>
      <c r="LR300" s="1"/>
      <c r="LS300" s="1"/>
      <c r="LT300" s="1"/>
      <c r="LU300" s="1"/>
      <c r="LV300" s="1"/>
      <c r="LW300" s="1"/>
      <c r="LX300" s="1"/>
      <c r="LY300" s="1"/>
      <c r="LZ300" s="1"/>
      <c r="MA300" s="1"/>
      <c r="MB300" s="1"/>
      <c r="MC300" s="1"/>
      <c r="MD300" s="1"/>
      <c r="ME300" s="1"/>
      <c r="MF300" s="1"/>
      <c r="MG300" s="1"/>
      <c r="MH300" s="1"/>
      <c r="MI300" s="1"/>
      <c r="MJ300" s="1"/>
      <c r="MK300" s="1"/>
      <c r="ML300" s="1"/>
      <c r="MM300" s="1"/>
      <c r="MN300" s="1"/>
      <c r="MO300" s="1"/>
      <c r="MP300" s="1"/>
      <c r="MQ300" s="1"/>
      <c r="MR300" s="1"/>
      <c r="MS300" s="1"/>
      <c r="MT300" s="1"/>
      <c r="MU300" s="1"/>
      <c r="MV300" s="1"/>
      <c r="MW300" s="1"/>
      <c r="MX300" s="1"/>
      <c r="MY300" s="1"/>
      <c r="MZ300" s="1"/>
      <c r="NA300" s="1"/>
      <c r="NB300" s="1"/>
      <c r="NC300" s="1"/>
      <c r="ND300" s="1"/>
      <c r="NE300" s="1"/>
      <c r="NF300" s="1"/>
      <c r="NG300" s="1"/>
      <c r="NH300" s="1"/>
      <c r="NI300" s="1"/>
      <c r="NJ300" s="1"/>
      <c r="NK300" s="1"/>
      <c r="NL300" s="1"/>
      <c r="NM300" s="1"/>
      <c r="NN300" s="1"/>
      <c r="NO300" s="1"/>
      <c r="NP300" s="1"/>
      <c r="NQ300" s="1"/>
      <c r="NR300" s="1"/>
      <c r="NS300" s="1"/>
      <c r="NT300" s="1"/>
      <c r="NU300" s="1"/>
      <c r="NV300" s="1"/>
      <c r="NW300" s="1"/>
      <c r="NX300" s="1"/>
      <c r="NY300" s="1"/>
      <c r="NZ300" s="1"/>
      <c r="OA300" s="1"/>
      <c r="OB300" s="1"/>
      <c r="OC300" s="1"/>
      <c r="OD300" s="1"/>
      <c r="OE300" s="1"/>
      <c r="OF300" s="1"/>
      <c r="OG300" s="1"/>
      <c r="OH300" s="1"/>
      <c r="OI300" s="1"/>
      <c r="OJ300" s="1"/>
      <c r="OK300" s="1"/>
      <c r="OL300" s="1"/>
      <c r="OM300" s="1"/>
      <c r="ON300" s="1"/>
      <c r="OO300" s="1"/>
      <c r="OP300" s="1"/>
      <c r="OQ300" s="1"/>
      <c r="OR300" s="1"/>
      <c r="OS300" s="1"/>
      <c r="OT300" s="1"/>
      <c r="OU300" s="1"/>
      <c r="OV300" s="1"/>
      <c r="OW300" s="1"/>
      <c r="OX300" s="1"/>
      <c r="OY300" s="1"/>
      <c r="OZ300" s="1"/>
      <c r="PA300" s="1"/>
      <c r="PB300" s="1"/>
      <c r="PC300" s="1"/>
      <c r="PD300" s="1"/>
      <c r="PE300" s="1"/>
      <c r="PF300" s="1"/>
      <c r="PG300" s="1"/>
      <c r="PH300" s="1"/>
      <c r="PI300" s="1"/>
      <c r="PJ300" s="1"/>
      <c r="PK300" s="1"/>
      <c r="PL300" s="1"/>
      <c r="PM300" s="1"/>
      <c r="PN300" s="1"/>
      <c r="PO300" s="1"/>
      <c r="PP300" s="1"/>
      <c r="PQ300" s="1"/>
      <c r="PR300" s="1"/>
      <c r="PS300" s="1"/>
      <c r="PT300" s="1"/>
      <c r="PU300" s="1"/>
      <c r="PV300" s="1"/>
      <c r="PW300" s="1"/>
      <c r="PX300" s="1"/>
      <c r="PY300" s="1"/>
      <c r="PZ300" s="1"/>
      <c r="QA300" s="1"/>
      <c r="QB300" s="1"/>
      <c r="QC300" s="1"/>
      <c r="QD300" s="1"/>
      <c r="QE300" s="1"/>
      <c r="QF300" s="1"/>
      <c r="QG300" s="1"/>
      <c r="QH300" s="1"/>
      <c r="QI300" s="1"/>
      <c r="QJ300" s="1"/>
      <c r="QK300" s="1"/>
      <c r="QL300" s="1"/>
      <c r="QM300" s="1"/>
      <c r="QN300" s="1"/>
      <c r="QO300" s="1"/>
      <c r="QP300" s="1"/>
      <c r="QQ300" s="1"/>
      <c r="QR300" s="1"/>
      <c r="QS300" s="1"/>
      <c r="QT300" s="1"/>
      <c r="QU300" s="1"/>
      <c r="QV300" s="1"/>
      <c r="QW300" s="1"/>
      <c r="QX300" s="1"/>
      <c r="QY300" s="1"/>
      <c r="QZ300" s="1"/>
      <c r="RA300" s="1"/>
      <c r="RB300" s="1"/>
      <c r="RC300" s="1"/>
      <c r="RD300" s="1"/>
      <c r="RE300" s="1"/>
      <c r="RF300" s="1"/>
      <c r="RG300" s="1"/>
      <c r="RH300" s="1"/>
      <c r="RI300" s="1"/>
      <c r="RJ300" s="1"/>
      <c r="RK300" s="1"/>
      <c r="RL300" s="1"/>
      <c r="RM300" s="1"/>
      <c r="RN300" s="1"/>
      <c r="RO300" s="1"/>
      <c r="RP300" s="1"/>
      <c r="RQ300" s="1"/>
      <c r="RR300" s="1"/>
      <c r="RS300" s="1"/>
      <c r="RT300" s="1"/>
      <c r="RU300" s="1"/>
      <c r="RV300" s="1"/>
      <c r="RW300" s="1"/>
      <c r="RX300" s="1"/>
      <c r="RY300" s="1"/>
      <c r="RZ300" s="1"/>
      <c r="SA300" s="1"/>
      <c r="SB300" s="1"/>
      <c r="SC300" s="1"/>
      <c r="SD300" s="1"/>
      <c r="SE300" s="1"/>
      <c r="SF300" s="1"/>
      <c r="SG300" s="1"/>
      <c r="SH300" s="1"/>
      <c r="SI300" s="1"/>
      <c r="SJ300" s="1"/>
      <c r="SK300" s="1"/>
      <c r="SL300" s="1"/>
      <c r="SM300" s="1"/>
      <c r="SN300" s="1"/>
      <c r="SO300" s="1"/>
      <c r="SP300" s="1"/>
      <c r="SQ300" s="1"/>
      <c r="SR300" s="1"/>
      <c r="SS300" s="1"/>
      <c r="ST300" s="1"/>
      <c r="SU300" s="1"/>
      <c r="SV300" s="1"/>
      <c r="SW300" s="1"/>
      <c r="SX300" s="1"/>
      <c r="SY300" s="1"/>
      <c r="SZ300" s="1"/>
      <c r="TA300" s="1"/>
      <c r="TB300" s="1"/>
      <c r="TC300" s="1"/>
      <c r="TD300" s="1"/>
      <c r="TE300" s="1"/>
      <c r="TF300" s="1"/>
      <c r="TG300" s="1"/>
      <c r="TH300" s="1"/>
      <c r="TI300" s="1"/>
      <c r="TJ300" s="1"/>
      <c r="TK300" s="1"/>
      <c r="TL300" s="1"/>
      <c r="TM300" s="1"/>
      <c r="TN300" s="1"/>
      <c r="TO300" s="1"/>
      <c r="TP300" s="1"/>
      <c r="TQ300" s="1"/>
      <c r="TR300" s="1"/>
      <c r="TS300" s="1"/>
      <c r="TT300" s="1"/>
      <c r="TU300" s="1"/>
      <c r="TV300" s="1"/>
      <c r="TW300" s="1"/>
      <c r="TX300" s="1"/>
      <c r="TY300" s="1"/>
      <c r="TZ300" s="1"/>
      <c r="UA300" s="1"/>
      <c r="UB300" s="1"/>
      <c r="UC300" s="1"/>
      <c r="UD300" s="1"/>
      <c r="UE300" s="1"/>
      <c r="UF300" s="1"/>
      <c r="UG300" s="1"/>
      <c r="UH300" s="1"/>
      <c r="UI300" s="1"/>
      <c r="UJ300" s="1"/>
      <c r="UK300" s="1"/>
      <c r="UL300" s="1"/>
      <c r="UM300" s="1"/>
      <c r="UN300" s="1"/>
      <c r="UO300" s="1"/>
      <c r="UP300" s="1"/>
      <c r="UQ300" s="1"/>
      <c r="UR300" s="1"/>
      <c r="US300" s="1"/>
      <c r="UT300" s="1"/>
      <c r="UU300" s="1"/>
      <c r="UV300" s="1"/>
      <c r="UW300" s="1"/>
      <c r="UX300" s="1"/>
      <c r="UY300" s="1"/>
      <c r="UZ300" s="1"/>
      <c r="VA300" s="1"/>
      <c r="VB300" s="1"/>
      <c r="VC300" s="1"/>
      <c r="VD300" s="1"/>
      <c r="VE300" s="1"/>
      <c r="VF300" s="1"/>
      <c r="VG300" s="1"/>
      <c r="VH300" s="1"/>
      <c r="VI300" s="1"/>
      <c r="VJ300" s="1"/>
      <c r="VK300" s="1"/>
      <c r="VL300" s="1"/>
      <c r="VM300" s="1"/>
      <c r="VN300" s="1"/>
      <c r="VO300" s="1"/>
      <c r="VP300" s="1"/>
      <c r="VQ300" s="1"/>
      <c r="VR300" s="1"/>
      <c r="VS300" s="1"/>
      <c r="VT300" s="1"/>
      <c r="VU300" s="1"/>
      <c r="VV300" s="1"/>
      <c r="VW300" s="1"/>
      <c r="VX300" s="1"/>
      <c r="VY300" s="1"/>
      <c r="VZ300" s="1"/>
      <c r="WA300" s="1"/>
      <c r="WB300" s="1"/>
      <c r="WC300" s="1"/>
      <c r="WD300" s="1"/>
      <c r="WE300" s="1"/>
      <c r="WF300" s="1"/>
      <c r="WG300" s="1"/>
      <c r="WH300" s="1"/>
      <c r="WI300" s="1"/>
      <c r="WJ300" s="1"/>
      <c r="WK300" s="1"/>
      <c r="WL300" s="1"/>
      <c r="WM300" s="1"/>
      <c r="WN300" s="1"/>
      <c r="WO300" s="1"/>
      <c r="WP300" s="1"/>
      <c r="WQ300" s="1"/>
      <c r="WR300" s="1"/>
      <c r="WS300" s="1"/>
      <c r="WT300" s="1"/>
      <c r="WU300" s="1"/>
      <c r="WV300" s="1"/>
      <c r="WW300" s="1"/>
      <c r="WX300" s="1"/>
      <c r="WY300" s="1"/>
      <c r="WZ300" s="1"/>
      <c r="XA300" s="1"/>
      <c r="XB300" s="1"/>
      <c r="XC300" s="1"/>
      <c r="XD300" s="1"/>
      <c r="XE300" s="1"/>
      <c r="XF300" s="1"/>
      <c r="XG300" s="1"/>
      <c r="XH300" s="1"/>
      <c r="XI300" s="1"/>
      <c r="XJ300" s="1"/>
      <c r="XK300" s="1"/>
      <c r="XL300" s="1"/>
      <c r="XM300" s="1"/>
      <c r="XN300" s="1"/>
      <c r="XO300" s="1"/>
      <c r="XP300" s="1"/>
      <c r="XQ300" s="1"/>
      <c r="XR300" s="1"/>
      <c r="XS300" s="1"/>
      <c r="XT300" s="1"/>
      <c r="XU300" s="1"/>
      <c r="XV300" s="1"/>
      <c r="XW300" s="1"/>
      <c r="XX300" s="1"/>
      <c r="XY300" s="1"/>
      <c r="XZ300" s="1"/>
      <c r="YA300" s="1"/>
      <c r="YB300" s="1"/>
      <c r="YC300" s="1"/>
      <c r="YD300" s="1"/>
      <c r="YE300" s="1"/>
      <c r="YF300" s="1"/>
      <c r="YG300" s="1"/>
      <c r="YH300" s="1"/>
      <c r="YI300" s="1"/>
      <c r="YJ300" s="1"/>
      <c r="YK300" s="1"/>
      <c r="YL300" s="1"/>
      <c r="YM300" s="1"/>
      <c r="YN300" s="1"/>
      <c r="YO300" s="1"/>
      <c r="YP300" s="1"/>
      <c r="YQ300" s="1"/>
      <c r="YR300" s="1"/>
      <c r="YS300" s="1"/>
      <c r="YT300" s="1"/>
      <c r="YU300" s="1"/>
      <c r="YV300" s="1"/>
      <c r="YW300" s="1"/>
      <c r="YX300" s="1"/>
      <c r="YY300" s="1"/>
      <c r="YZ300" s="1"/>
      <c r="ZA300" s="1"/>
      <c r="ZB300" s="1"/>
      <c r="ZC300" s="1"/>
      <c r="ZD300" s="1"/>
      <c r="ZE300" s="1"/>
      <c r="ZF300" s="1"/>
      <c r="ZG300" s="1"/>
      <c r="ZH300" s="1"/>
      <c r="ZI300" s="1"/>
      <c r="ZJ300" s="1"/>
      <c r="ZK300" s="1"/>
      <c r="ZL300" s="1"/>
      <c r="ZM300" s="1"/>
      <c r="ZN300" s="1"/>
      <c r="ZO300" s="1"/>
      <c r="ZP300" s="1"/>
      <c r="ZQ300" s="1"/>
      <c r="ZR300" s="1"/>
      <c r="ZS300" s="1"/>
      <c r="ZT300" s="1"/>
      <c r="ZU300" s="1"/>
      <c r="ZV300" s="1"/>
      <c r="ZW300" s="1"/>
      <c r="ZX300" s="1"/>
      <c r="ZY300" s="1"/>
      <c r="ZZ300" s="1"/>
      <c r="AAA300" s="1"/>
      <c r="AAB300" s="1"/>
      <c r="AAC300" s="1"/>
      <c r="AAD300" s="1"/>
      <c r="AAE300" s="1"/>
      <c r="AAF300" s="1"/>
      <c r="AAG300" s="1"/>
      <c r="AAH300" s="1"/>
      <c r="AAI300" s="1"/>
      <c r="AAJ300" s="1"/>
      <c r="AAK300" s="1"/>
      <c r="AAL300" s="1"/>
      <c r="AAM300" s="1"/>
      <c r="AAN300" s="1"/>
      <c r="AAO300" s="1"/>
      <c r="AAP300" s="1"/>
      <c r="AAQ300" s="1"/>
      <c r="AAR300" s="1"/>
      <c r="AAS300" s="1"/>
      <c r="AAT300" s="1"/>
      <c r="AAU300" s="1"/>
      <c r="AAV300" s="1"/>
      <c r="AAW300" s="1"/>
      <c r="AAX300" s="1"/>
      <c r="AAY300" s="1"/>
      <c r="AAZ300" s="1"/>
      <c r="ABA300" s="1"/>
      <c r="ABB300" s="1"/>
      <c r="ABC300" s="1"/>
      <c r="ABD300" s="1"/>
      <c r="ABE300" s="1"/>
      <c r="ABF300" s="1"/>
      <c r="ABG300" s="1"/>
      <c r="ABH300" s="1"/>
      <c r="ABI300" s="1"/>
      <c r="ABJ300" s="1"/>
      <c r="ABK300" s="1"/>
      <c r="ABL300" s="1"/>
      <c r="ABM300" s="1"/>
      <c r="ABN300" s="1"/>
      <c r="ABO300" s="1"/>
      <c r="ABP300" s="1"/>
      <c r="ABQ300" s="1"/>
      <c r="ABR300" s="1"/>
      <c r="ABS300" s="1"/>
      <c r="ABT300" s="1"/>
      <c r="ABU300" s="1"/>
      <c r="ABV300" s="1"/>
      <c r="ABW300" s="1"/>
      <c r="ABX300" s="1"/>
      <c r="ABY300" s="1"/>
      <c r="ABZ300" s="1"/>
      <c r="ACA300" s="1"/>
      <c r="ACB300" s="1"/>
      <c r="ACC300" s="1"/>
      <c r="ACD300" s="1"/>
      <c r="ACE300" s="1"/>
      <c r="ACF300" s="1"/>
      <c r="ACG300" s="1"/>
      <c r="ACH300" s="1"/>
      <c r="ACI300" s="1"/>
      <c r="ACJ300" s="1"/>
      <c r="ACK300" s="1"/>
      <c r="ACL300" s="1"/>
      <c r="ACM300" s="1"/>
      <c r="ACN300" s="1"/>
      <c r="ACO300" s="1"/>
      <c r="ACP300" s="1"/>
      <c r="ACQ300" s="1"/>
      <c r="ACR300" s="1"/>
      <c r="ACS300" s="1"/>
      <c r="ACT300" s="1"/>
      <c r="ACU300" s="1"/>
      <c r="ACV300" s="1"/>
      <c r="ACW300" s="1"/>
      <c r="ACX300" s="1"/>
      <c r="ACY300" s="1"/>
      <c r="ACZ300" s="1"/>
      <c r="ADA300" s="1"/>
      <c r="ADB300" s="1"/>
      <c r="ADC300" s="1"/>
      <c r="ADD300" s="1"/>
      <c r="ADE300" s="1"/>
      <c r="ADF300" s="1"/>
      <c r="ADG300" s="1"/>
      <c r="ADH300" s="1"/>
      <c r="ADI300" s="1"/>
      <c r="ADJ300" s="1"/>
      <c r="ADK300" s="1"/>
      <c r="ADL300" s="1"/>
      <c r="ADM300" s="1"/>
      <c r="ADN300" s="1"/>
      <c r="ADO300" s="1"/>
      <c r="ADP300" s="1"/>
      <c r="ADQ300" s="1"/>
      <c r="ADR300" s="1"/>
      <c r="ADS300" s="1"/>
      <c r="ADT300" s="1"/>
      <c r="ADU300" s="1"/>
      <c r="ADV300" s="1"/>
      <c r="ADW300" s="1"/>
      <c r="ADX300" s="1"/>
      <c r="ADY300" s="1"/>
      <c r="ADZ300" s="1"/>
      <c r="AEA300" s="1"/>
      <c r="AEB300" s="1"/>
      <c r="AEC300" s="1"/>
      <c r="AED300" s="1"/>
      <c r="AEE300" s="1"/>
      <c r="AEF300" s="1"/>
      <c r="AEG300" s="1"/>
      <c r="AEH300" s="1"/>
      <c r="AEI300" s="1"/>
      <c r="AEJ300" s="1"/>
      <c r="AEK300" s="1"/>
    </row>
    <row r="301" spans="1:817" s="15" customFormat="1" ht="26.1" customHeight="1" x14ac:dyDescent="0.25">
      <c r="A301" s="638"/>
      <c r="B301" s="182">
        <v>3</v>
      </c>
      <c r="C301" s="595">
        <f t="shared" si="103"/>
        <v>5.2508096347375327E-2</v>
      </c>
      <c r="D301" s="19">
        <v>1</v>
      </c>
      <c r="E301" s="253" t="s">
        <v>481</v>
      </c>
      <c r="F301" s="254" t="s">
        <v>370</v>
      </c>
      <c r="G301" s="19" t="s">
        <v>482</v>
      </c>
      <c r="H301" s="19"/>
      <c r="I301" s="19">
        <v>11</v>
      </c>
      <c r="J301" s="255">
        <v>7000000</v>
      </c>
      <c r="K301" s="19">
        <v>1</v>
      </c>
      <c r="L301" s="19" t="s">
        <v>27</v>
      </c>
      <c r="M301" s="19" t="s">
        <v>83</v>
      </c>
      <c r="N301" s="90"/>
      <c r="O301" s="19">
        <v>1966</v>
      </c>
      <c r="P301" s="290">
        <v>1966</v>
      </c>
      <c r="Q301" s="255">
        <v>85000</v>
      </c>
      <c r="R301" s="258">
        <v>0.3</v>
      </c>
      <c r="S301" s="259"/>
      <c r="T301" s="295" t="s">
        <v>483</v>
      </c>
      <c r="U301" s="260" t="s">
        <v>484</v>
      </c>
      <c r="V301" s="33"/>
      <c r="W301" s="18" t="s">
        <v>128</v>
      </c>
      <c r="X301" s="249" t="str">
        <f t="shared" si="102"/>
        <v>Coal</v>
      </c>
      <c r="Y301" s="19"/>
      <c r="Z301" s="19"/>
      <c r="AA301" s="19"/>
      <c r="AB301" s="19"/>
      <c r="AC301" s="19"/>
      <c r="AD301" s="19"/>
      <c r="AE301" s="19"/>
      <c r="AF301" s="1"/>
      <c r="AG301" s="1"/>
      <c r="AH301" s="252">
        <f t="shared" si="96"/>
        <v>1.5817337172376815E-2</v>
      </c>
      <c r="AI301" s="252">
        <f t="shared" si="100"/>
        <v>2.5641025641025641E-3</v>
      </c>
      <c r="AJ301" s="252">
        <f t="shared" si="101"/>
        <v>0</v>
      </c>
      <c r="AK301" s="252">
        <f t="shared" si="85"/>
        <v>1.838143973647938E-2</v>
      </c>
      <c r="AL301" s="262"/>
      <c r="AM301" s="251">
        <f t="shared" si="97"/>
        <v>0</v>
      </c>
      <c r="AN301" s="251">
        <f t="shared" si="98"/>
        <v>0</v>
      </c>
      <c r="AO301" s="251">
        <f t="shared" si="99"/>
        <v>1.838143973647938E-2</v>
      </c>
      <c r="AP301" s="147"/>
      <c r="AQ301" s="147"/>
      <c r="AR301" s="147"/>
      <c r="AS301" s="147"/>
      <c r="AT301" s="147"/>
      <c r="AU301" s="147"/>
      <c r="AV301" s="147"/>
      <c r="AW301" s="147"/>
      <c r="AX301" s="147"/>
      <c r="AY301" s="147"/>
      <c r="AZ301" s="1"/>
      <c r="BD301" s="1"/>
      <c r="BE301" s="4"/>
      <c r="BF301" s="4"/>
      <c r="BG301" s="4"/>
      <c r="BH301" s="1"/>
      <c r="BI301" s="1"/>
      <c r="BJ301" s="4"/>
      <c r="BK301" s="4"/>
      <c r="BL301" s="4"/>
      <c r="BM301" s="4"/>
      <c r="BN301" s="4"/>
      <c r="BO301" s="4"/>
      <c r="BP301" s="4"/>
      <c r="BQ301" s="4"/>
      <c r="BR301" s="4"/>
      <c r="BS301" s="4"/>
      <c r="BT301" s="4"/>
      <c r="BU301" s="147"/>
      <c r="BV301" s="4"/>
      <c r="BW301" s="147"/>
      <c r="BX301" s="4"/>
      <c r="BY301" s="147"/>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c r="JG301" s="1"/>
      <c r="JH301" s="1"/>
      <c r="JI301" s="1"/>
      <c r="JJ301" s="1"/>
      <c r="JK301" s="1"/>
      <c r="JL301" s="1"/>
      <c r="JM301" s="1"/>
      <c r="JN301" s="1"/>
      <c r="JO301" s="1"/>
      <c r="JP301" s="1"/>
      <c r="JQ301" s="1"/>
      <c r="JR301" s="1"/>
      <c r="JS301" s="1"/>
      <c r="JT301" s="1"/>
      <c r="JU301" s="1"/>
      <c r="JV301" s="1"/>
      <c r="JW301" s="1"/>
      <c r="JX301" s="1"/>
      <c r="JY301" s="1"/>
      <c r="JZ301" s="1"/>
      <c r="KA301" s="1"/>
      <c r="KB301" s="1"/>
      <c r="KC301" s="1"/>
      <c r="KD301" s="1"/>
      <c r="KE301" s="1"/>
      <c r="KF301" s="1"/>
      <c r="KG301" s="1"/>
      <c r="KH301" s="1"/>
      <c r="KI301" s="1"/>
      <c r="KJ301" s="1"/>
      <c r="KK301" s="1"/>
      <c r="KL301" s="1"/>
      <c r="KM301" s="1"/>
      <c r="KN301" s="1"/>
      <c r="KO301" s="1"/>
      <c r="KP301" s="1"/>
      <c r="KQ301" s="1"/>
      <c r="KR301" s="1"/>
      <c r="KS301" s="1"/>
      <c r="KT301" s="1"/>
      <c r="KU301" s="1"/>
      <c r="KV301" s="1"/>
      <c r="KW301" s="1"/>
      <c r="KX301" s="1"/>
      <c r="KY301" s="1"/>
      <c r="KZ301" s="1"/>
      <c r="LA301" s="1"/>
      <c r="LB301" s="1"/>
      <c r="LC301" s="1"/>
      <c r="LD301" s="1"/>
      <c r="LE301" s="1"/>
      <c r="LF301" s="1"/>
      <c r="LG301" s="1"/>
      <c r="LH301" s="1"/>
      <c r="LI301" s="1"/>
      <c r="LJ301" s="1"/>
      <c r="LK301" s="1"/>
      <c r="LL301" s="1"/>
      <c r="LM301" s="1"/>
      <c r="LN301" s="1"/>
      <c r="LO301" s="1"/>
      <c r="LP301" s="1"/>
      <c r="LQ301" s="1"/>
      <c r="LR301" s="1"/>
      <c r="LS301" s="1"/>
      <c r="LT301" s="1"/>
      <c r="LU301" s="1"/>
      <c r="LV301" s="1"/>
      <c r="LW301" s="1"/>
      <c r="LX301" s="1"/>
      <c r="LY301" s="1"/>
      <c r="LZ301" s="1"/>
      <c r="MA301" s="1"/>
      <c r="MB301" s="1"/>
      <c r="MC301" s="1"/>
      <c r="MD301" s="1"/>
      <c r="ME301" s="1"/>
      <c r="MF301" s="1"/>
      <c r="MG301" s="1"/>
      <c r="MH301" s="1"/>
      <c r="MI301" s="1"/>
      <c r="MJ301" s="1"/>
      <c r="MK301" s="1"/>
      <c r="ML301" s="1"/>
      <c r="MM301" s="1"/>
      <c r="MN301" s="1"/>
      <c r="MO301" s="1"/>
      <c r="MP301" s="1"/>
      <c r="MQ301" s="1"/>
      <c r="MR301" s="1"/>
      <c r="MS301" s="1"/>
      <c r="MT301" s="1"/>
      <c r="MU301" s="1"/>
      <c r="MV301" s="1"/>
      <c r="MW301" s="1"/>
      <c r="MX301" s="1"/>
      <c r="MY301" s="1"/>
      <c r="MZ301" s="1"/>
      <c r="NA301" s="1"/>
      <c r="NB301" s="1"/>
      <c r="NC301" s="1"/>
      <c r="ND301" s="1"/>
      <c r="NE301" s="1"/>
      <c r="NF301" s="1"/>
      <c r="NG301" s="1"/>
      <c r="NH301" s="1"/>
      <c r="NI301" s="1"/>
      <c r="NJ301" s="1"/>
      <c r="NK301" s="1"/>
      <c r="NL301" s="1"/>
      <c r="NM301" s="1"/>
      <c r="NN301" s="1"/>
      <c r="NO301" s="1"/>
      <c r="NP301" s="1"/>
      <c r="NQ301" s="1"/>
      <c r="NR301" s="1"/>
      <c r="NS301" s="1"/>
      <c r="NT301" s="1"/>
      <c r="NU301" s="1"/>
      <c r="NV301" s="1"/>
      <c r="NW301" s="1"/>
      <c r="NX301" s="1"/>
      <c r="NY301" s="1"/>
      <c r="NZ301" s="1"/>
      <c r="OA301" s="1"/>
      <c r="OB301" s="1"/>
      <c r="OC301" s="1"/>
      <c r="OD301" s="1"/>
      <c r="OE301" s="1"/>
      <c r="OF301" s="1"/>
      <c r="OG301" s="1"/>
      <c r="OH301" s="1"/>
      <c r="OI301" s="1"/>
      <c r="OJ301" s="1"/>
      <c r="OK301" s="1"/>
      <c r="OL301" s="1"/>
      <c r="OM301" s="1"/>
      <c r="ON301" s="1"/>
      <c r="OO301" s="1"/>
      <c r="OP301" s="1"/>
      <c r="OQ301" s="1"/>
      <c r="OR301" s="1"/>
      <c r="OS301" s="1"/>
      <c r="OT301" s="1"/>
      <c r="OU301" s="1"/>
      <c r="OV301" s="1"/>
      <c r="OW301" s="1"/>
      <c r="OX301" s="1"/>
      <c r="OY301" s="1"/>
      <c r="OZ301" s="1"/>
      <c r="PA301" s="1"/>
      <c r="PB301" s="1"/>
      <c r="PC301" s="1"/>
      <c r="PD301" s="1"/>
      <c r="PE301" s="1"/>
      <c r="PF301" s="1"/>
      <c r="PG301" s="1"/>
      <c r="PH301" s="1"/>
      <c r="PI301" s="1"/>
      <c r="PJ301" s="1"/>
      <c r="PK301" s="1"/>
      <c r="PL301" s="1"/>
      <c r="PM301" s="1"/>
      <c r="PN301" s="1"/>
      <c r="PO301" s="1"/>
      <c r="PP301" s="1"/>
      <c r="PQ301" s="1"/>
      <c r="PR301" s="1"/>
      <c r="PS301" s="1"/>
      <c r="PT301" s="1"/>
      <c r="PU301" s="1"/>
      <c r="PV301" s="1"/>
      <c r="PW301" s="1"/>
      <c r="PX301" s="1"/>
      <c r="PY301" s="1"/>
      <c r="PZ301" s="1"/>
      <c r="QA301" s="1"/>
      <c r="QB301" s="1"/>
      <c r="QC301" s="1"/>
      <c r="QD301" s="1"/>
      <c r="QE301" s="1"/>
      <c r="QF301" s="1"/>
      <c r="QG301" s="1"/>
      <c r="QH301" s="1"/>
      <c r="QI301" s="1"/>
      <c r="QJ301" s="1"/>
      <c r="QK301" s="1"/>
      <c r="QL301" s="1"/>
      <c r="QM301" s="1"/>
      <c r="QN301" s="1"/>
      <c r="QO301" s="1"/>
      <c r="QP301" s="1"/>
      <c r="QQ301" s="1"/>
      <c r="QR301" s="1"/>
      <c r="QS301" s="1"/>
      <c r="QT301" s="1"/>
      <c r="QU301" s="1"/>
      <c r="QV301" s="1"/>
      <c r="QW301" s="1"/>
      <c r="QX301" s="1"/>
      <c r="QY301" s="1"/>
      <c r="QZ301" s="1"/>
      <c r="RA301" s="1"/>
      <c r="RB301" s="1"/>
      <c r="RC301" s="1"/>
      <c r="RD301" s="1"/>
      <c r="RE301" s="1"/>
      <c r="RF301" s="1"/>
      <c r="RG301" s="1"/>
      <c r="RH301" s="1"/>
      <c r="RI301" s="1"/>
      <c r="RJ301" s="1"/>
      <c r="RK301" s="1"/>
      <c r="RL301" s="1"/>
      <c r="RM301" s="1"/>
      <c r="RN301" s="1"/>
      <c r="RO301" s="1"/>
      <c r="RP301" s="1"/>
      <c r="RQ301" s="1"/>
      <c r="RR301" s="1"/>
      <c r="RS301" s="1"/>
      <c r="RT301" s="1"/>
      <c r="RU301" s="1"/>
      <c r="RV301" s="1"/>
      <c r="RW301" s="1"/>
      <c r="RX301" s="1"/>
      <c r="RY301" s="1"/>
      <c r="RZ301" s="1"/>
      <c r="SA301" s="1"/>
      <c r="SB301" s="1"/>
      <c r="SC301" s="1"/>
      <c r="SD301" s="1"/>
      <c r="SE301" s="1"/>
      <c r="SF301" s="1"/>
      <c r="SG301" s="1"/>
      <c r="SH301" s="1"/>
      <c r="SI301" s="1"/>
      <c r="SJ301" s="1"/>
      <c r="SK301" s="1"/>
      <c r="SL301" s="1"/>
      <c r="SM301" s="1"/>
      <c r="SN301" s="1"/>
      <c r="SO301" s="1"/>
      <c r="SP301" s="1"/>
      <c r="SQ301" s="1"/>
      <c r="SR301" s="1"/>
      <c r="SS301" s="1"/>
      <c r="ST301" s="1"/>
      <c r="SU301" s="1"/>
      <c r="SV301" s="1"/>
      <c r="SW301" s="1"/>
      <c r="SX301" s="1"/>
      <c r="SY301" s="1"/>
      <c r="SZ301" s="1"/>
      <c r="TA301" s="1"/>
      <c r="TB301" s="1"/>
      <c r="TC301" s="1"/>
      <c r="TD301" s="1"/>
      <c r="TE301" s="1"/>
      <c r="TF301" s="1"/>
      <c r="TG301" s="1"/>
      <c r="TH301" s="1"/>
      <c r="TI301" s="1"/>
      <c r="TJ301" s="1"/>
      <c r="TK301" s="1"/>
      <c r="TL301" s="1"/>
      <c r="TM301" s="1"/>
      <c r="TN301" s="1"/>
      <c r="TO301" s="1"/>
      <c r="TP301" s="1"/>
      <c r="TQ301" s="1"/>
      <c r="TR301" s="1"/>
      <c r="TS301" s="1"/>
      <c r="TT301" s="1"/>
      <c r="TU301" s="1"/>
      <c r="TV301" s="1"/>
      <c r="TW301" s="1"/>
      <c r="TX301" s="1"/>
      <c r="TY301" s="1"/>
      <c r="TZ301" s="1"/>
      <c r="UA301" s="1"/>
      <c r="UB301" s="1"/>
      <c r="UC301" s="1"/>
      <c r="UD301" s="1"/>
      <c r="UE301" s="1"/>
      <c r="UF301" s="1"/>
      <c r="UG301" s="1"/>
      <c r="UH301" s="1"/>
      <c r="UI301" s="1"/>
      <c r="UJ301" s="1"/>
      <c r="UK301" s="1"/>
      <c r="UL301" s="1"/>
      <c r="UM301" s="1"/>
      <c r="UN301" s="1"/>
      <c r="UO301" s="1"/>
      <c r="UP301" s="1"/>
      <c r="UQ301" s="1"/>
      <c r="UR301" s="1"/>
      <c r="US301" s="1"/>
      <c r="UT301" s="1"/>
      <c r="UU301" s="1"/>
      <c r="UV301" s="1"/>
      <c r="UW301" s="1"/>
      <c r="UX301" s="1"/>
      <c r="UY301" s="1"/>
      <c r="UZ301" s="1"/>
      <c r="VA301" s="1"/>
      <c r="VB301" s="1"/>
      <c r="VC301" s="1"/>
      <c r="VD301" s="1"/>
      <c r="VE301" s="1"/>
      <c r="VF301" s="1"/>
      <c r="VG301" s="1"/>
      <c r="VH301" s="1"/>
      <c r="VI301" s="1"/>
      <c r="VJ301" s="1"/>
      <c r="VK301" s="1"/>
      <c r="VL301" s="1"/>
      <c r="VM301" s="1"/>
      <c r="VN301" s="1"/>
      <c r="VO301" s="1"/>
      <c r="VP301" s="1"/>
      <c r="VQ301" s="1"/>
      <c r="VR301" s="1"/>
      <c r="VS301" s="1"/>
      <c r="VT301" s="1"/>
      <c r="VU301" s="1"/>
      <c r="VV301" s="1"/>
      <c r="VW301" s="1"/>
      <c r="VX301" s="1"/>
      <c r="VY301" s="1"/>
      <c r="VZ301" s="1"/>
      <c r="WA301" s="1"/>
      <c r="WB301" s="1"/>
      <c r="WC301" s="1"/>
      <c r="WD301" s="1"/>
      <c r="WE301" s="1"/>
      <c r="WF301" s="1"/>
      <c r="WG301" s="1"/>
      <c r="WH301" s="1"/>
      <c r="WI301" s="1"/>
      <c r="WJ301" s="1"/>
      <c r="WK301" s="1"/>
      <c r="WL301" s="1"/>
      <c r="WM301" s="1"/>
      <c r="WN301" s="1"/>
      <c r="WO301" s="1"/>
      <c r="WP301" s="1"/>
      <c r="WQ301" s="1"/>
      <c r="WR301" s="1"/>
      <c r="WS301" s="1"/>
      <c r="WT301" s="1"/>
      <c r="WU301" s="1"/>
      <c r="WV301" s="1"/>
      <c r="WW301" s="1"/>
      <c r="WX301" s="1"/>
      <c r="WY301" s="1"/>
      <c r="WZ301" s="1"/>
      <c r="XA301" s="1"/>
      <c r="XB301" s="1"/>
      <c r="XC301" s="1"/>
      <c r="XD301" s="1"/>
      <c r="XE301" s="1"/>
      <c r="XF301" s="1"/>
      <c r="XG301" s="1"/>
      <c r="XH301" s="1"/>
      <c r="XI301" s="1"/>
      <c r="XJ301" s="1"/>
      <c r="XK301" s="1"/>
      <c r="XL301" s="1"/>
      <c r="XM301" s="1"/>
      <c r="XN301" s="1"/>
      <c r="XO301" s="1"/>
      <c r="XP301" s="1"/>
      <c r="XQ301" s="1"/>
      <c r="XR301" s="1"/>
      <c r="XS301" s="1"/>
      <c r="XT301" s="1"/>
      <c r="XU301" s="1"/>
      <c r="XV301" s="1"/>
      <c r="XW301" s="1"/>
      <c r="XX301" s="1"/>
      <c r="XY301" s="1"/>
      <c r="XZ301" s="1"/>
      <c r="YA301" s="1"/>
      <c r="YB301" s="1"/>
      <c r="YC301" s="1"/>
      <c r="YD301" s="1"/>
      <c r="YE301" s="1"/>
      <c r="YF301" s="1"/>
      <c r="YG301" s="1"/>
      <c r="YH301" s="1"/>
      <c r="YI301" s="1"/>
      <c r="YJ301" s="1"/>
      <c r="YK301" s="1"/>
      <c r="YL301" s="1"/>
      <c r="YM301" s="1"/>
      <c r="YN301" s="1"/>
      <c r="YO301" s="1"/>
      <c r="YP301" s="1"/>
      <c r="YQ301" s="1"/>
      <c r="YR301" s="1"/>
      <c r="YS301" s="1"/>
      <c r="YT301" s="1"/>
      <c r="YU301" s="1"/>
      <c r="YV301" s="1"/>
      <c r="YW301" s="1"/>
      <c r="YX301" s="1"/>
      <c r="YY301" s="1"/>
      <c r="YZ301" s="1"/>
      <c r="ZA301" s="1"/>
      <c r="ZB301" s="1"/>
      <c r="ZC301" s="1"/>
      <c r="ZD301" s="1"/>
      <c r="ZE301" s="1"/>
      <c r="ZF301" s="1"/>
      <c r="ZG301" s="1"/>
      <c r="ZH301" s="1"/>
      <c r="ZI301" s="1"/>
      <c r="ZJ301" s="1"/>
      <c r="ZK301" s="1"/>
      <c r="ZL301" s="1"/>
      <c r="ZM301" s="1"/>
      <c r="ZN301" s="1"/>
      <c r="ZO301" s="1"/>
      <c r="ZP301" s="1"/>
      <c r="ZQ301" s="1"/>
      <c r="ZR301" s="1"/>
      <c r="ZS301" s="1"/>
      <c r="ZT301" s="1"/>
      <c r="ZU301" s="1"/>
      <c r="ZV301" s="1"/>
      <c r="ZW301" s="1"/>
      <c r="ZX301" s="1"/>
      <c r="ZY301" s="1"/>
      <c r="ZZ301" s="1"/>
      <c r="AAA301" s="1"/>
      <c r="AAB301" s="1"/>
      <c r="AAC301" s="1"/>
      <c r="AAD301" s="1"/>
      <c r="AAE301" s="1"/>
      <c r="AAF301" s="1"/>
      <c r="AAG301" s="1"/>
      <c r="AAH301" s="1"/>
      <c r="AAI301" s="1"/>
      <c r="AAJ301" s="1"/>
      <c r="AAK301" s="1"/>
      <c r="AAL301" s="1"/>
      <c r="AAM301" s="1"/>
      <c r="AAN301" s="1"/>
      <c r="AAO301" s="1"/>
      <c r="AAP301" s="1"/>
      <c r="AAQ301" s="1"/>
      <c r="AAR301" s="1"/>
      <c r="AAS301" s="1"/>
      <c r="AAT301" s="1"/>
      <c r="AAU301" s="1"/>
      <c r="AAV301" s="1"/>
      <c r="AAW301" s="1"/>
      <c r="AAX301" s="1"/>
      <c r="AAY301" s="1"/>
      <c r="AAZ301" s="1"/>
      <c r="ABA301" s="1"/>
      <c r="ABB301" s="1"/>
      <c r="ABC301" s="1"/>
      <c r="ABD301" s="1"/>
      <c r="ABE301" s="1"/>
      <c r="ABF301" s="1"/>
      <c r="ABG301" s="1"/>
      <c r="ABH301" s="1"/>
      <c r="ABI301" s="1"/>
      <c r="ABJ301" s="1"/>
      <c r="ABK301" s="1"/>
      <c r="ABL301" s="1"/>
      <c r="ABM301" s="1"/>
      <c r="ABN301" s="1"/>
      <c r="ABO301" s="1"/>
      <c r="ABP301" s="1"/>
      <c r="ABQ301" s="1"/>
      <c r="ABR301" s="1"/>
      <c r="ABS301" s="1"/>
      <c r="ABT301" s="1"/>
      <c r="ABU301" s="1"/>
      <c r="ABV301" s="1"/>
      <c r="ABW301" s="1"/>
      <c r="ABX301" s="1"/>
      <c r="ABY301" s="1"/>
      <c r="ABZ301" s="1"/>
      <c r="ACA301" s="1"/>
      <c r="ACB301" s="1"/>
      <c r="ACC301" s="1"/>
      <c r="ACD301" s="1"/>
      <c r="ACE301" s="1"/>
      <c r="ACF301" s="1"/>
      <c r="ACG301" s="1"/>
      <c r="ACH301" s="1"/>
      <c r="ACI301" s="1"/>
      <c r="ACJ301" s="1"/>
      <c r="ACK301" s="1"/>
      <c r="ACL301" s="1"/>
      <c r="ACM301" s="1"/>
      <c r="ACN301" s="1"/>
      <c r="ACO301" s="1"/>
      <c r="ACP301" s="1"/>
      <c r="ACQ301" s="1"/>
      <c r="ACR301" s="1"/>
      <c r="ACS301" s="1"/>
      <c r="ACT301" s="1"/>
      <c r="ACU301" s="1"/>
      <c r="ACV301" s="1"/>
      <c r="ACW301" s="1"/>
      <c r="ACX301" s="1"/>
      <c r="ACY301" s="1"/>
      <c r="ACZ301" s="1"/>
      <c r="ADA301" s="1"/>
      <c r="ADB301" s="1"/>
      <c r="ADC301" s="1"/>
      <c r="ADD301" s="1"/>
      <c r="ADE301" s="1"/>
      <c r="ADF301" s="1"/>
      <c r="ADG301" s="1"/>
      <c r="ADH301" s="1"/>
      <c r="ADI301" s="1"/>
      <c r="ADJ301" s="1"/>
      <c r="ADK301" s="1"/>
      <c r="ADL301" s="1"/>
      <c r="ADM301" s="1"/>
      <c r="ADN301" s="1"/>
      <c r="ADO301" s="1"/>
      <c r="ADP301" s="1"/>
      <c r="ADQ301" s="1"/>
      <c r="ADR301" s="1"/>
      <c r="ADS301" s="1"/>
      <c r="ADT301" s="1"/>
      <c r="ADU301" s="1"/>
      <c r="ADV301" s="1"/>
      <c r="ADW301" s="1"/>
      <c r="ADX301" s="1"/>
      <c r="ADY301" s="1"/>
      <c r="ADZ301" s="1"/>
      <c r="AEA301" s="1"/>
      <c r="AEB301" s="1"/>
      <c r="AEC301" s="1"/>
      <c r="AED301" s="1"/>
      <c r="AEE301" s="1"/>
      <c r="AEF301" s="1"/>
      <c r="AEG301" s="1"/>
      <c r="AEH301" s="1"/>
      <c r="AEI301" s="1"/>
      <c r="AEJ301" s="1"/>
      <c r="AEK301" s="1"/>
    </row>
    <row r="302" spans="1:817" s="15" customFormat="1" ht="26.1" customHeight="1" x14ac:dyDescent="0.25">
      <c r="A302" s="638"/>
      <c r="B302" s="182">
        <v>3</v>
      </c>
      <c r="C302" s="595">
        <f t="shared" si="103"/>
        <v>1.838143973647938E-2</v>
      </c>
      <c r="D302" s="19">
        <v>1</v>
      </c>
      <c r="E302" s="253" t="s">
        <v>485</v>
      </c>
      <c r="F302" s="254" t="s">
        <v>64</v>
      </c>
      <c r="G302" s="19" t="s">
        <v>77</v>
      </c>
      <c r="H302" s="19"/>
      <c r="I302" s="19">
        <v>8</v>
      </c>
      <c r="J302" s="255"/>
      <c r="K302" s="19">
        <v>1</v>
      </c>
      <c r="L302" s="19" t="s">
        <v>33</v>
      </c>
      <c r="M302" s="19" t="s">
        <v>61</v>
      </c>
      <c r="N302" s="19">
        <v>38</v>
      </c>
      <c r="O302" s="19">
        <v>1966</v>
      </c>
      <c r="P302" s="290">
        <v>1966</v>
      </c>
      <c r="Q302" s="255">
        <v>30000</v>
      </c>
      <c r="R302" s="258">
        <v>0.1</v>
      </c>
      <c r="S302" s="259"/>
      <c r="T302" s="228" t="s">
        <v>233</v>
      </c>
      <c r="U302" s="260"/>
      <c r="V302" s="33"/>
      <c r="W302" s="18" t="s">
        <v>128</v>
      </c>
      <c r="X302" s="249" t="str">
        <f t="shared" si="102"/>
        <v>Coal</v>
      </c>
      <c r="Y302" s="19"/>
      <c r="Z302" s="19"/>
      <c r="AA302" s="19"/>
      <c r="AB302" s="19"/>
      <c r="AC302" s="19"/>
      <c r="AD302" s="19"/>
      <c r="AE302" s="19"/>
      <c r="AF302" s="1"/>
      <c r="AG302" s="1"/>
      <c r="AH302" s="252">
        <f t="shared" si="96"/>
        <v>0</v>
      </c>
      <c r="AI302" s="252">
        <f t="shared" si="100"/>
        <v>0</v>
      </c>
      <c r="AJ302" s="252">
        <f t="shared" si="101"/>
        <v>0</v>
      </c>
      <c r="AK302" s="252">
        <f t="shared" si="85"/>
        <v>0</v>
      </c>
      <c r="AL302" s="262"/>
      <c r="AM302" s="251">
        <f t="shared" si="97"/>
        <v>0</v>
      </c>
      <c r="AN302" s="251">
        <f t="shared" si="98"/>
        <v>0</v>
      </c>
      <c r="AO302" s="251">
        <f t="shared" si="99"/>
        <v>0</v>
      </c>
      <c r="AP302" s="147"/>
      <c r="AQ302" s="147"/>
      <c r="AR302" s="147"/>
      <c r="AS302" s="147"/>
      <c r="AT302" s="147"/>
      <c r="AU302" s="147"/>
      <c r="AV302" s="147"/>
      <c r="AW302" s="147"/>
      <c r="AX302" s="147"/>
      <c r="AY302" s="147"/>
      <c r="AZ302" s="1"/>
      <c r="BD302" s="1"/>
      <c r="BE302" s="4"/>
      <c r="BF302" s="4"/>
      <c r="BG302" s="4"/>
      <c r="BH302" s="1"/>
      <c r="BI302" s="1"/>
      <c r="BJ302" s="4"/>
      <c r="BK302" s="4"/>
      <c r="BL302" s="4"/>
      <c r="BM302" s="4"/>
      <c r="BN302" s="4"/>
      <c r="BO302" s="4"/>
      <c r="BP302" s="4"/>
      <c r="BQ302" s="4"/>
      <c r="BR302" s="4"/>
      <c r="BS302" s="4"/>
      <c r="BT302" s="4"/>
      <c r="BU302" s="147"/>
      <c r="BV302" s="4"/>
      <c r="BW302" s="147"/>
      <c r="BX302" s="4"/>
      <c r="BY302" s="147"/>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c r="JL302" s="1"/>
      <c r="JM302" s="1"/>
      <c r="JN302" s="1"/>
      <c r="JO302" s="1"/>
      <c r="JP302" s="1"/>
      <c r="JQ302" s="1"/>
      <c r="JR302" s="1"/>
      <c r="JS302" s="1"/>
      <c r="JT302" s="1"/>
      <c r="JU302" s="1"/>
      <c r="JV302" s="1"/>
      <c r="JW302" s="1"/>
      <c r="JX302" s="1"/>
      <c r="JY302" s="1"/>
      <c r="JZ302" s="1"/>
      <c r="KA302" s="1"/>
      <c r="KB302" s="1"/>
      <c r="KC302" s="1"/>
      <c r="KD302" s="1"/>
      <c r="KE302" s="1"/>
      <c r="KF302" s="1"/>
      <c r="KG302" s="1"/>
      <c r="KH302" s="1"/>
      <c r="KI302" s="1"/>
      <c r="KJ302" s="1"/>
      <c r="KK302" s="1"/>
      <c r="KL302" s="1"/>
      <c r="KM302" s="1"/>
      <c r="KN302" s="1"/>
      <c r="KO302" s="1"/>
      <c r="KP302" s="1"/>
      <c r="KQ302" s="1"/>
      <c r="KR302" s="1"/>
      <c r="KS302" s="1"/>
      <c r="KT302" s="1"/>
      <c r="KU302" s="1"/>
      <c r="KV302" s="1"/>
      <c r="KW302" s="1"/>
      <c r="KX302" s="1"/>
      <c r="KY302" s="1"/>
      <c r="KZ302" s="1"/>
      <c r="LA302" s="1"/>
      <c r="LB302" s="1"/>
      <c r="LC302" s="1"/>
      <c r="LD302" s="1"/>
      <c r="LE302" s="1"/>
      <c r="LF302" s="1"/>
      <c r="LG302" s="1"/>
      <c r="LH302" s="1"/>
      <c r="LI302" s="1"/>
      <c r="LJ302" s="1"/>
      <c r="LK302" s="1"/>
      <c r="LL302" s="1"/>
      <c r="LM302" s="1"/>
      <c r="LN302" s="1"/>
      <c r="LO302" s="1"/>
      <c r="LP302" s="1"/>
      <c r="LQ302" s="1"/>
      <c r="LR302" s="1"/>
      <c r="LS302" s="1"/>
      <c r="LT302" s="1"/>
      <c r="LU302" s="1"/>
      <c r="LV302" s="1"/>
      <c r="LW302" s="1"/>
      <c r="LX302" s="1"/>
      <c r="LY302" s="1"/>
      <c r="LZ302" s="1"/>
      <c r="MA302" s="1"/>
      <c r="MB302" s="1"/>
      <c r="MC302" s="1"/>
      <c r="MD302" s="1"/>
      <c r="ME302" s="1"/>
      <c r="MF302" s="1"/>
      <c r="MG302" s="1"/>
      <c r="MH302" s="1"/>
      <c r="MI302" s="1"/>
      <c r="MJ302" s="1"/>
      <c r="MK302" s="1"/>
      <c r="ML302" s="1"/>
      <c r="MM302" s="1"/>
      <c r="MN302" s="1"/>
      <c r="MO302" s="1"/>
      <c r="MP302" s="1"/>
      <c r="MQ302" s="1"/>
      <c r="MR302" s="1"/>
      <c r="MS302" s="1"/>
      <c r="MT302" s="1"/>
      <c r="MU302" s="1"/>
      <c r="MV302" s="1"/>
      <c r="MW302" s="1"/>
      <c r="MX302" s="1"/>
      <c r="MY302" s="1"/>
      <c r="MZ302" s="1"/>
      <c r="NA302" s="1"/>
      <c r="NB302" s="1"/>
      <c r="NC302" s="1"/>
      <c r="ND302" s="1"/>
      <c r="NE302" s="1"/>
      <c r="NF302" s="1"/>
      <c r="NG302" s="1"/>
      <c r="NH302" s="1"/>
      <c r="NI302" s="1"/>
      <c r="NJ302" s="1"/>
      <c r="NK302" s="1"/>
      <c r="NL302" s="1"/>
      <c r="NM302" s="1"/>
      <c r="NN302" s="1"/>
      <c r="NO302" s="1"/>
      <c r="NP302" s="1"/>
      <c r="NQ302" s="1"/>
      <c r="NR302" s="1"/>
      <c r="NS302" s="1"/>
      <c r="NT302" s="1"/>
      <c r="NU302" s="1"/>
      <c r="NV302" s="1"/>
      <c r="NW302" s="1"/>
      <c r="NX302" s="1"/>
      <c r="NY302" s="1"/>
      <c r="NZ302" s="1"/>
      <c r="OA302" s="1"/>
      <c r="OB302" s="1"/>
      <c r="OC302" s="1"/>
      <c r="OD302" s="1"/>
      <c r="OE302" s="1"/>
      <c r="OF302" s="1"/>
      <c r="OG302" s="1"/>
      <c r="OH302" s="1"/>
      <c r="OI302" s="1"/>
      <c r="OJ302" s="1"/>
      <c r="OK302" s="1"/>
      <c r="OL302" s="1"/>
      <c r="OM302" s="1"/>
      <c r="ON302" s="1"/>
      <c r="OO302" s="1"/>
      <c r="OP302" s="1"/>
      <c r="OQ302" s="1"/>
      <c r="OR302" s="1"/>
      <c r="OS302" s="1"/>
      <c r="OT302" s="1"/>
      <c r="OU302" s="1"/>
      <c r="OV302" s="1"/>
      <c r="OW302" s="1"/>
      <c r="OX302" s="1"/>
      <c r="OY302" s="1"/>
      <c r="OZ302" s="1"/>
      <c r="PA302" s="1"/>
      <c r="PB302" s="1"/>
      <c r="PC302" s="1"/>
      <c r="PD302" s="1"/>
      <c r="PE302" s="1"/>
      <c r="PF302" s="1"/>
      <c r="PG302" s="1"/>
      <c r="PH302" s="1"/>
      <c r="PI302" s="1"/>
      <c r="PJ302" s="1"/>
      <c r="PK302" s="1"/>
      <c r="PL302" s="1"/>
      <c r="PM302" s="1"/>
      <c r="PN302" s="1"/>
      <c r="PO302" s="1"/>
      <c r="PP302" s="1"/>
      <c r="PQ302" s="1"/>
      <c r="PR302" s="1"/>
      <c r="PS302" s="1"/>
      <c r="PT302" s="1"/>
      <c r="PU302" s="1"/>
      <c r="PV302" s="1"/>
      <c r="PW302" s="1"/>
      <c r="PX302" s="1"/>
      <c r="PY302" s="1"/>
      <c r="PZ302" s="1"/>
      <c r="QA302" s="1"/>
      <c r="QB302" s="1"/>
      <c r="QC302" s="1"/>
      <c r="QD302" s="1"/>
      <c r="QE302" s="1"/>
      <c r="QF302" s="1"/>
      <c r="QG302" s="1"/>
      <c r="QH302" s="1"/>
      <c r="QI302" s="1"/>
      <c r="QJ302" s="1"/>
      <c r="QK302" s="1"/>
      <c r="QL302" s="1"/>
      <c r="QM302" s="1"/>
      <c r="QN302" s="1"/>
      <c r="QO302" s="1"/>
      <c r="QP302" s="1"/>
      <c r="QQ302" s="1"/>
      <c r="QR302" s="1"/>
      <c r="QS302" s="1"/>
      <c r="QT302" s="1"/>
      <c r="QU302" s="1"/>
      <c r="QV302" s="1"/>
      <c r="QW302" s="1"/>
      <c r="QX302" s="1"/>
      <c r="QY302" s="1"/>
      <c r="QZ302" s="1"/>
      <c r="RA302" s="1"/>
      <c r="RB302" s="1"/>
      <c r="RC302" s="1"/>
      <c r="RD302" s="1"/>
      <c r="RE302" s="1"/>
      <c r="RF302" s="1"/>
      <c r="RG302" s="1"/>
      <c r="RH302" s="1"/>
      <c r="RI302" s="1"/>
      <c r="RJ302" s="1"/>
      <c r="RK302" s="1"/>
      <c r="RL302" s="1"/>
      <c r="RM302" s="1"/>
      <c r="RN302" s="1"/>
      <c r="RO302" s="1"/>
      <c r="RP302" s="1"/>
      <c r="RQ302" s="1"/>
      <c r="RR302" s="1"/>
      <c r="RS302" s="1"/>
      <c r="RT302" s="1"/>
      <c r="RU302" s="1"/>
      <c r="RV302" s="1"/>
      <c r="RW302" s="1"/>
      <c r="RX302" s="1"/>
      <c r="RY302" s="1"/>
      <c r="RZ302" s="1"/>
      <c r="SA302" s="1"/>
      <c r="SB302" s="1"/>
      <c r="SC302" s="1"/>
      <c r="SD302" s="1"/>
      <c r="SE302" s="1"/>
      <c r="SF302" s="1"/>
      <c r="SG302" s="1"/>
      <c r="SH302" s="1"/>
      <c r="SI302" s="1"/>
      <c r="SJ302" s="1"/>
      <c r="SK302" s="1"/>
      <c r="SL302" s="1"/>
      <c r="SM302" s="1"/>
      <c r="SN302" s="1"/>
      <c r="SO302" s="1"/>
      <c r="SP302" s="1"/>
      <c r="SQ302" s="1"/>
      <c r="SR302" s="1"/>
      <c r="SS302" s="1"/>
      <c r="ST302" s="1"/>
      <c r="SU302" s="1"/>
      <c r="SV302" s="1"/>
      <c r="SW302" s="1"/>
      <c r="SX302" s="1"/>
      <c r="SY302" s="1"/>
      <c r="SZ302" s="1"/>
      <c r="TA302" s="1"/>
      <c r="TB302" s="1"/>
      <c r="TC302" s="1"/>
      <c r="TD302" s="1"/>
      <c r="TE302" s="1"/>
      <c r="TF302" s="1"/>
      <c r="TG302" s="1"/>
      <c r="TH302" s="1"/>
      <c r="TI302" s="1"/>
      <c r="TJ302" s="1"/>
      <c r="TK302" s="1"/>
      <c r="TL302" s="1"/>
      <c r="TM302" s="1"/>
      <c r="TN302" s="1"/>
      <c r="TO302" s="1"/>
      <c r="TP302" s="1"/>
      <c r="TQ302" s="1"/>
      <c r="TR302" s="1"/>
      <c r="TS302" s="1"/>
      <c r="TT302" s="1"/>
      <c r="TU302" s="1"/>
      <c r="TV302" s="1"/>
      <c r="TW302" s="1"/>
      <c r="TX302" s="1"/>
      <c r="TY302" s="1"/>
      <c r="TZ302" s="1"/>
      <c r="UA302" s="1"/>
      <c r="UB302" s="1"/>
      <c r="UC302" s="1"/>
      <c r="UD302" s="1"/>
      <c r="UE302" s="1"/>
      <c r="UF302" s="1"/>
      <c r="UG302" s="1"/>
      <c r="UH302" s="1"/>
      <c r="UI302" s="1"/>
      <c r="UJ302" s="1"/>
      <c r="UK302" s="1"/>
      <c r="UL302" s="1"/>
      <c r="UM302" s="1"/>
      <c r="UN302" s="1"/>
      <c r="UO302" s="1"/>
      <c r="UP302" s="1"/>
      <c r="UQ302" s="1"/>
      <c r="UR302" s="1"/>
      <c r="US302" s="1"/>
      <c r="UT302" s="1"/>
      <c r="UU302" s="1"/>
      <c r="UV302" s="1"/>
      <c r="UW302" s="1"/>
      <c r="UX302" s="1"/>
      <c r="UY302" s="1"/>
      <c r="UZ302" s="1"/>
      <c r="VA302" s="1"/>
      <c r="VB302" s="1"/>
      <c r="VC302" s="1"/>
      <c r="VD302" s="1"/>
      <c r="VE302" s="1"/>
      <c r="VF302" s="1"/>
      <c r="VG302" s="1"/>
      <c r="VH302" s="1"/>
      <c r="VI302" s="1"/>
      <c r="VJ302" s="1"/>
      <c r="VK302" s="1"/>
      <c r="VL302" s="1"/>
      <c r="VM302" s="1"/>
      <c r="VN302" s="1"/>
      <c r="VO302" s="1"/>
      <c r="VP302" s="1"/>
      <c r="VQ302" s="1"/>
      <c r="VR302" s="1"/>
      <c r="VS302" s="1"/>
      <c r="VT302" s="1"/>
      <c r="VU302" s="1"/>
      <c r="VV302" s="1"/>
      <c r="VW302" s="1"/>
      <c r="VX302" s="1"/>
      <c r="VY302" s="1"/>
      <c r="VZ302" s="1"/>
      <c r="WA302" s="1"/>
      <c r="WB302" s="1"/>
      <c r="WC302" s="1"/>
      <c r="WD302" s="1"/>
      <c r="WE302" s="1"/>
      <c r="WF302" s="1"/>
      <c r="WG302" s="1"/>
      <c r="WH302" s="1"/>
      <c r="WI302" s="1"/>
      <c r="WJ302" s="1"/>
      <c r="WK302" s="1"/>
      <c r="WL302" s="1"/>
      <c r="WM302" s="1"/>
      <c r="WN302" s="1"/>
      <c r="WO302" s="1"/>
      <c r="WP302" s="1"/>
      <c r="WQ302" s="1"/>
      <c r="WR302" s="1"/>
      <c r="WS302" s="1"/>
      <c r="WT302" s="1"/>
      <c r="WU302" s="1"/>
      <c r="WV302" s="1"/>
      <c r="WW302" s="1"/>
      <c r="WX302" s="1"/>
      <c r="WY302" s="1"/>
      <c r="WZ302" s="1"/>
      <c r="XA302" s="1"/>
      <c r="XB302" s="1"/>
      <c r="XC302" s="1"/>
      <c r="XD302" s="1"/>
      <c r="XE302" s="1"/>
      <c r="XF302" s="1"/>
      <c r="XG302" s="1"/>
      <c r="XH302" s="1"/>
      <c r="XI302" s="1"/>
      <c r="XJ302" s="1"/>
      <c r="XK302" s="1"/>
      <c r="XL302" s="1"/>
      <c r="XM302" s="1"/>
      <c r="XN302" s="1"/>
      <c r="XO302" s="1"/>
      <c r="XP302" s="1"/>
      <c r="XQ302" s="1"/>
      <c r="XR302" s="1"/>
      <c r="XS302" s="1"/>
      <c r="XT302" s="1"/>
      <c r="XU302" s="1"/>
      <c r="XV302" s="1"/>
      <c r="XW302" s="1"/>
      <c r="XX302" s="1"/>
      <c r="XY302" s="1"/>
      <c r="XZ302" s="1"/>
      <c r="YA302" s="1"/>
      <c r="YB302" s="1"/>
      <c r="YC302" s="1"/>
      <c r="YD302" s="1"/>
      <c r="YE302" s="1"/>
      <c r="YF302" s="1"/>
      <c r="YG302" s="1"/>
      <c r="YH302" s="1"/>
      <c r="YI302" s="1"/>
      <c r="YJ302" s="1"/>
      <c r="YK302" s="1"/>
      <c r="YL302" s="1"/>
      <c r="YM302" s="1"/>
      <c r="YN302" s="1"/>
      <c r="YO302" s="1"/>
      <c r="YP302" s="1"/>
      <c r="YQ302" s="1"/>
      <c r="YR302" s="1"/>
      <c r="YS302" s="1"/>
      <c r="YT302" s="1"/>
      <c r="YU302" s="1"/>
      <c r="YV302" s="1"/>
      <c r="YW302" s="1"/>
      <c r="YX302" s="1"/>
      <c r="YY302" s="1"/>
      <c r="YZ302" s="1"/>
      <c r="ZA302" s="1"/>
      <c r="ZB302" s="1"/>
      <c r="ZC302" s="1"/>
      <c r="ZD302" s="1"/>
      <c r="ZE302" s="1"/>
      <c r="ZF302" s="1"/>
      <c r="ZG302" s="1"/>
      <c r="ZH302" s="1"/>
      <c r="ZI302" s="1"/>
      <c r="ZJ302" s="1"/>
      <c r="ZK302" s="1"/>
      <c r="ZL302" s="1"/>
      <c r="ZM302" s="1"/>
      <c r="ZN302" s="1"/>
      <c r="ZO302" s="1"/>
      <c r="ZP302" s="1"/>
      <c r="ZQ302" s="1"/>
      <c r="ZR302" s="1"/>
      <c r="ZS302" s="1"/>
      <c r="ZT302" s="1"/>
      <c r="ZU302" s="1"/>
      <c r="ZV302" s="1"/>
      <c r="ZW302" s="1"/>
      <c r="ZX302" s="1"/>
      <c r="ZY302" s="1"/>
      <c r="ZZ302" s="1"/>
      <c r="AAA302" s="1"/>
      <c r="AAB302" s="1"/>
      <c r="AAC302" s="1"/>
      <c r="AAD302" s="1"/>
      <c r="AAE302" s="1"/>
      <c r="AAF302" s="1"/>
      <c r="AAG302" s="1"/>
      <c r="AAH302" s="1"/>
      <c r="AAI302" s="1"/>
      <c r="AAJ302" s="1"/>
      <c r="AAK302" s="1"/>
      <c r="AAL302" s="1"/>
      <c r="AAM302" s="1"/>
      <c r="AAN302" s="1"/>
      <c r="AAO302" s="1"/>
      <c r="AAP302" s="1"/>
      <c r="AAQ302" s="1"/>
      <c r="AAR302" s="1"/>
      <c r="AAS302" s="1"/>
      <c r="AAT302" s="1"/>
      <c r="AAU302" s="1"/>
      <c r="AAV302" s="1"/>
      <c r="AAW302" s="1"/>
      <c r="AAX302" s="1"/>
      <c r="AAY302" s="1"/>
      <c r="AAZ302" s="1"/>
      <c r="ABA302" s="1"/>
      <c r="ABB302" s="1"/>
      <c r="ABC302" s="1"/>
      <c r="ABD302" s="1"/>
      <c r="ABE302" s="1"/>
      <c r="ABF302" s="1"/>
      <c r="ABG302" s="1"/>
      <c r="ABH302" s="1"/>
      <c r="ABI302" s="1"/>
      <c r="ABJ302" s="1"/>
      <c r="ABK302" s="1"/>
      <c r="ABL302" s="1"/>
      <c r="ABM302" s="1"/>
      <c r="ABN302" s="1"/>
      <c r="ABO302" s="1"/>
      <c r="ABP302" s="1"/>
      <c r="ABQ302" s="1"/>
      <c r="ABR302" s="1"/>
      <c r="ABS302" s="1"/>
      <c r="ABT302" s="1"/>
      <c r="ABU302" s="1"/>
      <c r="ABV302" s="1"/>
      <c r="ABW302" s="1"/>
      <c r="ABX302" s="1"/>
      <c r="ABY302" s="1"/>
      <c r="ABZ302" s="1"/>
      <c r="ACA302" s="1"/>
      <c r="ACB302" s="1"/>
      <c r="ACC302" s="1"/>
      <c r="ACD302" s="1"/>
      <c r="ACE302" s="1"/>
      <c r="ACF302" s="1"/>
      <c r="ACG302" s="1"/>
      <c r="ACH302" s="1"/>
      <c r="ACI302" s="1"/>
      <c r="ACJ302" s="1"/>
      <c r="ACK302" s="1"/>
      <c r="ACL302" s="1"/>
      <c r="ACM302" s="1"/>
      <c r="ACN302" s="1"/>
      <c r="ACO302" s="1"/>
      <c r="ACP302" s="1"/>
      <c r="ACQ302" s="1"/>
      <c r="ACR302" s="1"/>
      <c r="ACS302" s="1"/>
      <c r="ACT302" s="1"/>
      <c r="ACU302" s="1"/>
      <c r="ACV302" s="1"/>
      <c r="ACW302" s="1"/>
      <c r="ACX302" s="1"/>
      <c r="ACY302" s="1"/>
      <c r="ACZ302" s="1"/>
      <c r="ADA302" s="1"/>
      <c r="ADB302" s="1"/>
      <c r="ADC302" s="1"/>
      <c r="ADD302" s="1"/>
      <c r="ADE302" s="1"/>
      <c r="ADF302" s="1"/>
      <c r="ADG302" s="1"/>
      <c r="ADH302" s="1"/>
      <c r="ADI302" s="1"/>
      <c r="ADJ302" s="1"/>
      <c r="ADK302" s="1"/>
      <c r="ADL302" s="1"/>
      <c r="ADM302" s="1"/>
      <c r="ADN302" s="1"/>
      <c r="ADO302" s="1"/>
      <c r="ADP302" s="1"/>
      <c r="ADQ302" s="1"/>
      <c r="ADR302" s="1"/>
      <c r="ADS302" s="1"/>
      <c r="ADT302" s="1"/>
      <c r="ADU302" s="1"/>
      <c r="ADV302" s="1"/>
      <c r="ADW302" s="1"/>
      <c r="ADX302" s="1"/>
      <c r="ADY302" s="1"/>
      <c r="ADZ302" s="1"/>
      <c r="AEA302" s="1"/>
      <c r="AEB302" s="1"/>
      <c r="AEC302" s="1"/>
      <c r="AED302" s="1"/>
      <c r="AEE302" s="1"/>
      <c r="AEF302" s="1"/>
      <c r="AEG302" s="1"/>
      <c r="AEH302" s="1"/>
      <c r="AEI302" s="1"/>
      <c r="AEJ302" s="1"/>
      <c r="AEK302" s="1"/>
    </row>
    <row r="303" spans="1:817" s="15" customFormat="1" ht="26.1" customHeight="1" x14ac:dyDescent="0.25">
      <c r="A303" s="627"/>
      <c r="B303" s="182"/>
      <c r="C303" s="595">
        <f t="shared" si="103"/>
        <v>0</v>
      </c>
      <c r="D303" s="19">
        <v>1</v>
      </c>
      <c r="E303" s="253" t="s">
        <v>486</v>
      </c>
      <c r="F303" s="254" t="s">
        <v>64</v>
      </c>
      <c r="G303" s="19"/>
      <c r="H303" s="19"/>
      <c r="I303" s="19"/>
      <c r="J303" s="255"/>
      <c r="K303" s="19">
        <v>1</v>
      </c>
      <c r="L303" s="19" t="s">
        <v>27</v>
      </c>
      <c r="M303" s="19" t="s">
        <v>61</v>
      </c>
      <c r="N303" s="19">
        <v>216</v>
      </c>
      <c r="O303" s="19">
        <v>1966</v>
      </c>
      <c r="P303" s="290">
        <v>1966</v>
      </c>
      <c r="Q303" s="255"/>
      <c r="R303" s="258"/>
      <c r="S303" s="259"/>
      <c r="T303" s="228" t="s">
        <v>233</v>
      </c>
      <c r="U303" s="260"/>
      <c r="V303" s="33"/>
      <c r="W303" s="18" t="s">
        <v>128</v>
      </c>
      <c r="X303" s="249" t="str">
        <f t="shared" si="102"/>
        <v>Coal</v>
      </c>
      <c r="Y303" s="293"/>
      <c r="Z303" s="293"/>
      <c r="AA303" s="293"/>
      <c r="AB303" s="293"/>
      <c r="AC303" s="293"/>
      <c r="AD303" s="293"/>
      <c r="AE303" s="293"/>
      <c r="AF303" s="17"/>
      <c r="AG303" s="180"/>
      <c r="AH303" s="252">
        <f t="shared" si="96"/>
        <v>0</v>
      </c>
      <c r="AI303" s="252">
        <f t="shared" si="100"/>
        <v>1.8769230769230767E-2</v>
      </c>
      <c r="AJ303" s="252">
        <f t="shared" si="101"/>
        <v>0</v>
      </c>
      <c r="AK303" s="252">
        <f t="shared" ref="AK303:AK359" si="104">SUM(AH303:AJ303)</f>
        <v>1.8769230769230767E-2</v>
      </c>
      <c r="AL303" s="262"/>
      <c r="AM303" s="251">
        <f t="shared" si="97"/>
        <v>0</v>
      </c>
      <c r="AN303" s="251">
        <f t="shared" si="98"/>
        <v>0</v>
      </c>
      <c r="AO303" s="251">
        <f t="shared" si="99"/>
        <v>1.8769230769230767E-2</v>
      </c>
      <c r="AP303" s="147"/>
      <c r="AQ303" s="147"/>
      <c r="AR303" s="147"/>
      <c r="AS303" s="147"/>
      <c r="AT303" s="147"/>
      <c r="AU303" s="147"/>
      <c r="AV303" s="147"/>
      <c r="AW303" s="147"/>
      <c r="AX303" s="147"/>
      <c r="AY303" s="147"/>
      <c r="AZ303" s="1"/>
      <c r="BD303" s="1"/>
      <c r="BE303" s="4"/>
      <c r="BF303" s="4"/>
      <c r="BG303" s="4"/>
      <c r="BH303" s="1"/>
      <c r="BI303" s="1"/>
      <c r="BJ303" s="4"/>
      <c r="BK303" s="4"/>
      <c r="BL303" s="4"/>
      <c r="BM303" s="4"/>
      <c r="BN303" s="4"/>
      <c r="BO303" s="4"/>
      <c r="BP303" s="4"/>
      <c r="BQ303" s="4"/>
      <c r="BR303" s="4"/>
      <c r="BS303" s="4"/>
      <c r="BT303" s="4"/>
      <c r="BU303" s="147"/>
      <c r="BV303" s="4"/>
      <c r="BW303" s="147"/>
      <c r="BX303" s="4"/>
      <c r="BY303" s="147"/>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c r="JG303" s="1"/>
      <c r="JH303" s="1"/>
      <c r="JI303" s="1"/>
      <c r="JJ303" s="1"/>
      <c r="JK303" s="1"/>
      <c r="JL303" s="1"/>
      <c r="JM303" s="1"/>
      <c r="JN303" s="1"/>
      <c r="JO303" s="1"/>
      <c r="JP303" s="1"/>
      <c r="JQ303" s="1"/>
      <c r="JR303" s="1"/>
      <c r="JS303" s="1"/>
      <c r="JT303" s="1"/>
      <c r="JU303" s="1"/>
      <c r="JV303" s="1"/>
      <c r="JW303" s="1"/>
      <c r="JX303" s="1"/>
      <c r="JY303" s="1"/>
      <c r="JZ303" s="1"/>
      <c r="KA303" s="1"/>
      <c r="KB303" s="1"/>
      <c r="KC303" s="1"/>
      <c r="KD303" s="1"/>
      <c r="KE303" s="1"/>
      <c r="KF303" s="1"/>
      <c r="KG303" s="1"/>
      <c r="KH303" s="1"/>
      <c r="KI303" s="1"/>
      <c r="KJ303" s="1"/>
      <c r="KK303" s="1"/>
      <c r="KL303" s="1"/>
      <c r="KM303" s="1"/>
      <c r="KN303" s="1"/>
      <c r="KO303" s="1"/>
      <c r="KP303" s="1"/>
      <c r="KQ303" s="1"/>
      <c r="KR303" s="1"/>
      <c r="KS303" s="1"/>
      <c r="KT303" s="1"/>
      <c r="KU303" s="1"/>
      <c r="KV303" s="1"/>
      <c r="KW303" s="1"/>
      <c r="KX303" s="1"/>
      <c r="KY303" s="1"/>
      <c r="KZ303" s="1"/>
      <c r="LA303" s="1"/>
      <c r="LB303" s="1"/>
      <c r="LC303" s="1"/>
      <c r="LD303" s="1"/>
      <c r="LE303" s="1"/>
      <c r="LF303" s="1"/>
      <c r="LG303" s="1"/>
      <c r="LH303" s="1"/>
      <c r="LI303" s="1"/>
      <c r="LJ303" s="1"/>
      <c r="LK303" s="1"/>
      <c r="LL303" s="1"/>
      <c r="LM303" s="1"/>
      <c r="LN303" s="1"/>
      <c r="LO303" s="1"/>
      <c r="LP303" s="1"/>
      <c r="LQ303" s="1"/>
      <c r="LR303" s="1"/>
      <c r="LS303" s="1"/>
      <c r="LT303" s="1"/>
      <c r="LU303" s="1"/>
      <c r="LV303" s="1"/>
      <c r="LW303" s="1"/>
      <c r="LX303" s="1"/>
      <c r="LY303" s="1"/>
      <c r="LZ303" s="1"/>
      <c r="MA303" s="1"/>
      <c r="MB303" s="1"/>
      <c r="MC303" s="1"/>
      <c r="MD303" s="1"/>
      <c r="ME303" s="1"/>
      <c r="MF303" s="1"/>
      <c r="MG303" s="1"/>
      <c r="MH303" s="1"/>
      <c r="MI303" s="1"/>
      <c r="MJ303" s="1"/>
      <c r="MK303" s="1"/>
      <c r="ML303" s="1"/>
      <c r="MM303" s="1"/>
      <c r="MN303" s="1"/>
      <c r="MO303" s="1"/>
      <c r="MP303" s="1"/>
      <c r="MQ303" s="1"/>
      <c r="MR303" s="1"/>
      <c r="MS303" s="1"/>
      <c r="MT303" s="1"/>
      <c r="MU303" s="1"/>
      <c r="MV303" s="1"/>
      <c r="MW303" s="1"/>
      <c r="MX303" s="1"/>
      <c r="MY303" s="1"/>
      <c r="MZ303" s="1"/>
      <c r="NA303" s="1"/>
      <c r="NB303" s="1"/>
      <c r="NC303" s="1"/>
      <c r="ND303" s="1"/>
      <c r="NE303" s="1"/>
      <c r="NF303" s="1"/>
      <c r="NG303" s="1"/>
      <c r="NH303" s="1"/>
      <c r="NI303" s="1"/>
      <c r="NJ303" s="1"/>
      <c r="NK303" s="1"/>
      <c r="NL303" s="1"/>
      <c r="NM303" s="1"/>
      <c r="NN303" s="1"/>
      <c r="NO303" s="1"/>
      <c r="NP303" s="1"/>
      <c r="NQ303" s="1"/>
      <c r="NR303" s="1"/>
      <c r="NS303" s="1"/>
      <c r="NT303" s="1"/>
      <c r="NU303" s="1"/>
      <c r="NV303" s="1"/>
      <c r="NW303" s="1"/>
      <c r="NX303" s="1"/>
      <c r="NY303" s="1"/>
      <c r="NZ303" s="1"/>
      <c r="OA303" s="1"/>
      <c r="OB303" s="1"/>
      <c r="OC303" s="1"/>
      <c r="OD303" s="1"/>
      <c r="OE303" s="1"/>
      <c r="OF303" s="1"/>
      <c r="OG303" s="1"/>
      <c r="OH303" s="1"/>
      <c r="OI303" s="1"/>
      <c r="OJ303" s="1"/>
      <c r="OK303" s="1"/>
      <c r="OL303" s="1"/>
      <c r="OM303" s="1"/>
      <c r="ON303" s="1"/>
      <c r="OO303" s="1"/>
      <c r="OP303" s="1"/>
      <c r="OQ303" s="1"/>
      <c r="OR303" s="1"/>
      <c r="OS303" s="1"/>
      <c r="OT303" s="1"/>
      <c r="OU303" s="1"/>
      <c r="OV303" s="1"/>
      <c r="OW303" s="1"/>
      <c r="OX303" s="1"/>
      <c r="OY303" s="1"/>
      <c r="OZ303" s="1"/>
      <c r="PA303" s="1"/>
      <c r="PB303" s="1"/>
      <c r="PC303" s="1"/>
      <c r="PD303" s="1"/>
      <c r="PE303" s="1"/>
      <c r="PF303" s="1"/>
      <c r="PG303" s="1"/>
      <c r="PH303" s="1"/>
      <c r="PI303" s="1"/>
      <c r="PJ303" s="1"/>
      <c r="PK303" s="1"/>
      <c r="PL303" s="1"/>
      <c r="PM303" s="1"/>
      <c r="PN303" s="1"/>
      <c r="PO303" s="1"/>
      <c r="PP303" s="1"/>
      <c r="PQ303" s="1"/>
      <c r="PR303" s="1"/>
      <c r="PS303" s="1"/>
      <c r="PT303" s="1"/>
      <c r="PU303" s="1"/>
      <c r="PV303" s="1"/>
      <c r="PW303" s="1"/>
      <c r="PX303" s="1"/>
      <c r="PY303" s="1"/>
      <c r="PZ303" s="1"/>
      <c r="QA303" s="1"/>
      <c r="QB303" s="1"/>
      <c r="QC303" s="1"/>
      <c r="QD303" s="1"/>
      <c r="QE303" s="1"/>
      <c r="QF303" s="1"/>
      <c r="QG303" s="1"/>
      <c r="QH303" s="1"/>
      <c r="QI303" s="1"/>
      <c r="QJ303" s="1"/>
      <c r="QK303" s="1"/>
      <c r="QL303" s="1"/>
      <c r="QM303" s="1"/>
      <c r="QN303" s="1"/>
      <c r="QO303" s="1"/>
      <c r="QP303" s="1"/>
      <c r="QQ303" s="1"/>
      <c r="QR303" s="1"/>
      <c r="QS303" s="1"/>
      <c r="QT303" s="1"/>
      <c r="QU303" s="1"/>
      <c r="QV303" s="1"/>
      <c r="QW303" s="1"/>
      <c r="QX303" s="1"/>
      <c r="QY303" s="1"/>
      <c r="QZ303" s="1"/>
      <c r="RA303" s="1"/>
      <c r="RB303" s="1"/>
      <c r="RC303" s="1"/>
      <c r="RD303" s="1"/>
      <c r="RE303" s="1"/>
      <c r="RF303" s="1"/>
      <c r="RG303" s="1"/>
      <c r="RH303" s="1"/>
      <c r="RI303" s="1"/>
      <c r="RJ303" s="1"/>
      <c r="RK303" s="1"/>
      <c r="RL303" s="1"/>
      <c r="RM303" s="1"/>
      <c r="RN303" s="1"/>
      <c r="RO303" s="1"/>
      <c r="RP303" s="1"/>
      <c r="RQ303" s="1"/>
      <c r="RR303" s="1"/>
      <c r="RS303" s="1"/>
      <c r="RT303" s="1"/>
      <c r="RU303" s="1"/>
      <c r="RV303" s="1"/>
      <c r="RW303" s="1"/>
      <c r="RX303" s="1"/>
      <c r="RY303" s="1"/>
      <c r="RZ303" s="1"/>
      <c r="SA303" s="1"/>
      <c r="SB303" s="1"/>
      <c r="SC303" s="1"/>
      <c r="SD303" s="1"/>
      <c r="SE303" s="1"/>
      <c r="SF303" s="1"/>
      <c r="SG303" s="1"/>
      <c r="SH303" s="1"/>
      <c r="SI303" s="1"/>
      <c r="SJ303" s="1"/>
      <c r="SK303" s="1"/>
      <c r="SL303" s="1"/>
      <c r="SM303" s="1"/>
      <c r="SN303" s="1"/>
      <c r="SO303" s="1"/>
      <c r="SP303" s="1"/>
      <c r="SQ303" s="1"/>
      <c r="SR303" s="1"/>
      <c r="SS303" s="1"/>
      <c r="ST303" s="1"/>
      <c r="SU303" s="1"/>
      <c r="SV303" s="1"/>
      <c r="SW303" s="1"/>
      <c r="SX303" s="1"/>
      <c r="SY303" s="1"/>
      <c r="SZ303" s="1"/>
      <c r="TA303" s="1"/>
      <c r="TB303" s="1"/>
      <c r="TC303" s="1"/>
      <c r="TD303" s="1"/>
      <c r="TE303" s="1"/>
      <c r="TF303" s="1"/>
      <c r="TG303" s="1"/>
      <c r="TH303" s="1"/>
      <c r="TI303" s="1"/>
      <c r="TJ303" s="1"/>
      <c r="TK303" s="1"/>
      <c r="TL303" s="1"/>
      <c r="TM303" s="1"/>
      <c r="TN303" s="1"/>
      <c r="TO303" s="1"/>
      <c r="TP303" s="1"/>
      <c r="TQ303" s="1"/>
      <c r="TR303" s="1"/>
      <c r="TS303" s="1"/>
      <c r="TT303" s="1"/>
      <c r="TU303" s="1"/>
      <c r="TV303" s="1"/>
      <c r="TW303" s="1"/>
      <c r="TX303" s="1"/>
      <c r="TY303" s="1"/>
      <c r="TZ303" s="1"/>
      <c r="UA303" s="1"/>
      <c r="UB303" s="1"/>
      <c r="UC303" s="1"/>
      <c r="UD303" s="1"/>
      <c r="UE303" s="1"/>
      <c r="UF303" s="1"/>
      <c r="UG303" s="1"/>
      <c r="UH303" s="1"/>
      <c r="UI303" s="1"/>
      <c r="UJ303" s="1"/>
      <c r="UK303" s="1"/>
      <c r="UL303" s="1"/>
      <c r="UM303" s="1"/>
      <c r="UN303" s="1"/>
      <c r="UO303" s="1"/>
      <c r="UP303" s="1"/>
      <c r="UQ303" s="1"/>
      <c r="UR303" s="1"/>
      <c r="US303" s="1"/>
      <c r="UT303" s="1"/>
      <c r="UU303" s="1"/>
      <c r="UV303" s="1"/>
      <c r="UW303" s="1"/>
      <c r="UX303" s="1"/>
      <c r="UY303" s="1"/>
      <c r="UZ303" s="1"/>
      <c r="VA303" s="1"/>
      <c r="VB303" s="1"/>
      <c r="VC303" s="1"/>
      <c r="VD303" s="1"/>
      <c r="VE303" s="1"/>
      <c r="VF303" s="1"/>
      <c r="VG303" s="1"/>
      <c r="VH303" s="1"/>
      <c r="VI303" s="1"/>
      <c r="VJ303" s="1"/>
      <c r="VK303" s="1"/>
      <c r="VL303" s="1"/>
      <c r="VM303" s="1"/>
      <c r="VN303" s="1"/>
      <c r="VO303" s="1"/>
      <c r="VP303" s="1"/>
      <c r="VQ303" s="1"/>
      <c r="VR303" s="1"/>
      <c r="VS303" s="1"/>
      <c r="VT303" s="1"/>
      <c r="VU303" s="1"/>
      <c r="VV303" s="1"/>
      <c r="VW303" s="1"/>
      <c r="VX303" s="1"/>
      <c r="VY303" s="1"/>
      <c r="VZ303" s="1"/>
      <c r="WA303" s="1"/>
      <c r="WB303" s="1"/>
      <c r="WC303" s="1"/>
      <c r="WD303" s="1"/>
      <c r="WE303" s="1"/>
      <c r="WF303" s="1"/>
      <c r="WG303" s="1"/>
      <c r="WH303" s="1"/>
      <c r="WI303" s="1"/>
      <c r="WJ303" s="1"/>
      <c r="WK303" s="1"/>
      <c r="WL303" s="1"/>
      <c r="WM303" s="1"/>
      <c r="WN303" s="1"/>
      <c r="WO303" s="1"/>
      <c r="WP303" s="1"/>
      <c r="WQ303" s="1"/>
      <c r="WR303" s="1"/>
      <c r="WS303" s="1"/>
      <c r="WT303" s="1"/>
      <c r="WU303" s="1"/>
      <c r="WV303" s="1"/>
      <c r="WW303" s="1"/>
      <c r="WX303" s="1"/>
      <c r="WY303" s="1"/>
      <c r="WZ303" s="1"/>
      <c r="XA303" s="1"/>
      <c r="XB303" s="1"/>
      <c r="XC303" s="1"/>
      <c r="XD303" s="1"/>
      <c r="XE303" s="1"/>
      <c r="XF303" s="1"/>
      <c r="XG303" s="1"/>
      <c r="XH303" s="1"/>
      <c r="XI303" s="1"/>
      <c r="XJ303" s="1"/>
      <c r="XK303" s="1"/>
      <c r="XL303" s="1"/>
      <c r="XM303" s="1"/>
      <c r="XN303" s="1"/>
      <c r="XO303" s="1"/>
      <c r="XP303" s="1"/>
      <c r="XQ303" s="1"/>
      <c r="XR303" s="1"/>
      <c r="XS303" s="1"/>
      <c r="XT303" s="1"/>
      <c r="XU303" s="1"/>
      <c r="XV303" s="1"/>
      <c r="XW303" s="1"/>
      <c r="XX303" s="1"/>
      <c r="XY303" s="1"/>
      <c r="XZ303" s="1"/>
      <c r="YA303" s="1"/>
      <c r="YB303" s="1"/>
      <c r="YC303" s="1"/>
      <c r="YD303" s="1"/>
      <c r="YE303" s="1"/>
      <c r="YF303" s="1"/>
      <c r="YG303" s="1"/>
      <c r="YH303" s="1"/>
      <c r="YI303" s="1"/>
      <c r="YJ303" s="1"/>
      <c r="YK303" s="1"/>
      <c r="YL303" s="1"/>
      <c r="YM303" s="1"/>
      <c r="YN303" s="1"/>
      <c r="YO303" s="1"/>
      <c r="YP303" s="1"/>
      <c r="YQ303" s="1"/>
      <c r="YR303" s="1"/>
      <c r="YS303" s="1"/>
      <c r="YT303" s="1"/>
      <c r="YU303" s="1"/>
      <c r="YV303" s="1"/>
      <c r="YW303" s="1"/>
      <c r="YX303" s="1"/>
      <c r="YY303" s="1"/>
      <c r="YZ303" s="1"/>
      <c r="ZA303" s="1"/>
      <c r="ZB303" s="1"/>
      <c r="ZC303" s="1"/>
      <c r="ZD303" s="1"/>
      <c r="ZE303" s="1"/>
      <c r="ZF303" s="1"/>
      <c r="ZG303" s="1"/>
      <c r="ZH303" s="1"/>
      <c r="ZI303" s="1"/>
      <c r="ZJ303" s="1"/>
      <c r="ZK303" s="1"/>
      <c r="ZL303" s="1"/>
      <c r="ZM303" s="1"/>
      <c r="ZN303" s="1"/>
      <c r="ZO303" s="1"/>
      <c r="ZP303" s="1"/>
      <c r="ZQ303" s="1"/>
      <c r="ZR303" s="1"/>
      <c r="ZS303" s="1"/>
      <c r="ZT303" s="1"/>
      <c r="ZU303" s="1"/>
      <c r="ZV303" s="1"/>
      <c r="ZW303" s="1"/>
      <c r="ZX303" s="1"/>
      <c r="ZY303" s="1"/>
      <c r="ZZ303" s="1"/>
      <c r="AAA303" s="1"/>
      <c r="AAB303" s="1"/>
      <c r="AAC303" s="1"/>
      <c r="AAD303" s="1"/>
      <c r="AAE303" s="1"/>
      <c r="AAF303" s="1"/>
      <c r="AAG303" s="1"/>
      <c r="AAH303" s="1"/>
      <c r="AAI303" s="1"/>
      <c r="AAJ303" s="1"/>
      <c r="AAK303" s="1"/>
      <c r="AAL303" s="1"/>
      <c r="AAM303" s="1"/>
      <c r="AAN303" s="1"/>
      <c r="AAO303" s="1"/>
      <c r="AAP303" s="1"/>
      <c r="AAQ303" s="1"/>
      <c r="AAR303" s="1"/>
      <c r="AAS303" s="1"/>
      <c r="AAT303" s="1"/>
      <c r="AAU303" s="1"/>
      <c r="AAV303" s="1"/>
      <c r="AAW303" s="1"/>
      <c r="AAX303" s="1"/>
      <c r="AAY303" s="1"/>
      <c r="AAZ303" s="1"/>
      <c r="ABA303" s="1"/>
      <c r="ABB303" s="1"/>
      <c r="ABC303" s="1"/>
      <c r="ABD303" s="1"/>
      <c r="ABE303" s="1"/>
      <c r="ABF303" s="1"/>
      <c r="ABG303" s="1"/>
      <c r="ABH303" s="1"/>
      <c r="ABI303" s="1"/>
      <c r="ABJ303" s="1"/>
      <c r="ABK303" s="1"/>
      <c r="ABL303" s="1"/>
      <c r="ABM303" s="1"/>
      <c r="ABN303" s="1"/>
      <c r="ABO303" s="1"/>
      <c r="ABP303" s="1"/>
      <c r="ABQ303" s="1"/>
      <c r="ABR303" s="1"/>
      <c r="ABS303" s="1"/>
      <c r="ABT303" s="1"/>
      <c r="ABU303" s="1"/>
      <c r="ABV303" s="1"/>
      <c r="ABW303" s="1"/>
      <c r="ABX303" s="1"/>
      <c r="ABY303" s="1"/>
      <c r="ABZ303" s="1"/>
      <c r="ACA303" s="1"/>
      <c r="ACB303" s="1"/>
      <c r="ACC303" s="1"/>
      <c r="ACD303" s="1"/>
      <c r="ACE303" s="1"/>
      <c r="ACF303" s="1"/>
      <c r="ACG303" s="1"/>
      <c r="ACH303" s="1"/>
      <c r="ACI303" s="1"/>
      <c r="ACJ303" s="1"/>
      <c r="ACK303" s="1"/>
      <c r="ACL303" s="1"/>
      <c r="ACM303" s="1"/>
      <c r="ACN303" s="1"/>
      <c r="ACO303" s="1"/>
      <c r="ACP303" s="1"/>
      <c r="ACQ303" s="1"/>
      <c r="ACR303" s="1"/>
      <c r="ACS303" s="1"/>
      <c r="ACT303" s="1"/>
      <c r="ACU303" s="1"/>
      <c r="ACV303" s="1"/>
      <c r="ACW303" s="1"/>
      <c r="ACX303" s="1"/>
      <c r="ACY303" s="1"/>
      <c r="ACZ303" s="1"/>
      <c r="ADA303" s="1"/>
      <c r="ADB303" s="1"/>
      <c r="ADC303" s="1"/>
      <c r="ADD303" s="1"/>
      <c r="ADE303" s="1"/>
      <c r="ADF303" s="1"/>
      <c r="ADG303" s="1"/>
      <c r="ADH303" s="1"/>
      <c r="ADI303" s="1"/>
      <c r="ADJ303" s="1"/>
      <c r="ADK303" s="1"/>
      <c r="ADL303" s="1"/>
      <c r="ADM303" s="1"/>
      <c r="ADN303" s="1"/>
      <c r="ADO303" s="1"/>
      <c r="ADP303" s="1"/>
      <c r="ADQ303" s="1"/>
      <c r="ADR303" s="1"/>
      <c r="ADS303" s="1"/>
      <c r="ADT303" s="1"/>
      <c r="ADU303" s="1"/>
      <c r="ADV303" s="1"/>
      <c r="ADW303" s="1"/>
      <c r="ADX303" s="1"/>
      <c r="ADY303" s="1"/>
      <c r="ADZ303" s="1"/>
      <c r="AEA303" s="1"/>
      <c r="AEB303" s="1"/>
      <c r="AEC303" s="1"/>
      <c r="AED303" s="1"/>
      <c r="AEE303" s="1"/>
      <c r="AEF303" s="1"/>
      <c r="AEG303" s="1"/>
      <c r="AEH303" s="1"/>
      <c r="AEI303" s="1"/>
      <c r="AEJ303" s="1"/>
      <c r="AEK303" s="1"/>
    </row>
    <row r="304" spans="1:817" s="15" customFormat="1" ht="26.1" customHeight="1" x14ac:dyDescent="0.25">
      <c r="A304" s="638"/>
      <c r="B304" s="182">
        <v>3</v>
      </c>
      <c r="C304" s="595">
        <f t="shared" si="103"/>
        <v>1.8769230769230767E-2</v>
      </c>
      <c r="D304" s="19">
        <v>1</v>
      </c>
      <c r="E304" s="253" t="s">
        <v>852</v>
      </c>
      <c r="F304" s="254" t="s">
        <v>64</v>
      </c>
      <c r="G304" s="19"/>
      <c r="H304" s="19"/>
      <c r="I304" s="19">
        <v>25</v>
      </c>
      <c r="J304" s="255"/>
      <c r="K304" s="19">
        <v>1</v>
      </c>
      <c r="L304" s="19" t="s">
        <v>27</v>
      </c>
      <c r="M304" s="19" t="s">
        <v>73</v>
      </c>
      <c r="N304" s="19">
        <v>125</v>
      </c>
      <c r="O304" s="19">
        <v>1965</v>
      </c>
      <c r="P304" s="275">
        <v>23830</v>
      </c>
      <c r="Q304" s="255"/>
      <c r="R304" s="258">
        <v>0.73199999999999998</v>
      </c>
      <c r="S304" s="259"/>
      <c r="T304" s="228" t="s">
        <v>851</v>
      </c>
      <c r="U304" s="260" t="s">
        <v>847</v>
      </c>
      <c r="V304" s="338"/>
      <c r="W304" s="18" t="s">
        <v>162</v>
      </c>
      <c r="X304" s="249" t="str">
        <f t="shared" si="102"/>
        <v>Cu</v>
      </c>
      <c r="Y304" s="19">
        <v>580</v>
      </c>
      <c r="Z304" s="19">
        <v>1.1000000000000001</v>
      </c>
      <c r="AA304" s="19"/>
      <c r="AB304" s="19">
        <v>1.1000000000000001</v>
      </c>
      <c r="AC304" s="19" t="s">
        <v>163</v>
      </c>
      <c r="AD304" s="19">
        <v>20</v>
      </c>
      <c r="AE304" s="19" t="s">
        <v>57</v>
      </c>
      <c r="AF304" s="1"/>
      <c r="AG304" s="1"/>
      <c r="AH304" s="252">
        <f t="shared" si="96"/>
        <v>1.0017646875838648</v>
      </c>
      <c r="AI304" s="252">
        <f t="shared" si="100"/>
        <v>0.30769230769230771</v>
      </c>
      <c r="AJ304" s="252">
        <f t="shared" si="101"/>
        <v>14.285714285714286</v>
      </c>
      <c r="AK304" s="252">
        <f t="shared" si="104"/>
        <v>15.59517128099046</v>
      </c>
      <c r="AL304" s="262"/>
      <c r="AM304" s="251">
        <f t="shared" si="97"/>
        <v>15.59517128099046</v>
      </c>
      <c r="AN304" s="251">
        <f t="shared" si="98"/>
        <v>0</v>
      </c>
      <c r="AO304" s="251">
        <f t="shared" si="99"/>
        <v>0</v>
      </c>
      <c r="AP304" s="147"/>
      <c r="AQ304" s="147"/>
      <c r="AR304" s="147"/>
      <c r="AS304" s="147"/>
      <c r="AT304" s="147"/>
      <c r="AU304" s="147"/>
      <c r="AV304" s="147"/>
      <c r="AW304" s="147"/>
      <c r="AX304" s="147"/>
      <c r="AY304" s="147"/>
      <c r="AZ304" s="1"/>
      <c r="BD304" s="1"/>
      <c r="BE304" s="4"/>
      <c r="BF304" s="4"/>
      <c r="BG304" s="4"/>
      <c r="BH304" s="1"/>
      <c r="BI304" s="1"/>
      <c r="BJ304" s="4"/>
      <c r="BK304" s="4"/>
      <c r="BL304" s="4"/>
      <c r="BM304" s="4"/>
      <c r="BN304" s="4"/>
      <c r="BO304" s="4"/>
      <c r="BP304" s="4"/>
      <c r="BQ304" s="4"/>
      <c r="BR304" s="4"/>
      <c r="BS304" s="4"/>
      <c r="BT304" s="4"/>
      <c r="BU304" s="147"/>
      <c r="BV304" s="4"/>
      <c r="BW304" s="147"/>
      <c r="BX304" s="4"/>
      <c r="BY304" s="147"/>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c r="JL304" s="1"/>
      <c r="JM304" s="1"/>
      <c r="JN304" s="1"/>
      <c r="JO304" s="1"/>
      <c r="JP304" s="1"/>
      <c r="JQ304" s="1"/>
      <c r="JR304" s="1"/>
      <c r="JS304" s="1"/>
      <c r="JT304" s="1"/>
      <c r="JU304" s="1"/>
      <c r="JV304" s="1"/>
      <c r="JW304" s="1"/>
      <c r="JX304" s="1"/>
      <c r="JY304" s="1"/>
      <c r="JZ304" s="1"/>
      <c r="KA304" s="1"/>
      <c r="KB304" s="1"/>
      <c r="KC304" s="1"/>
      <c r="KD304" s="1"/>
      <c r="KE304" s="1"/>
      <c r="KF304" s="1"/>
      <c r="KG304" s="1"/>
      <c r="KH304" s="1"/>
      <c r="KI304" s="1"/>
      <c r="KJ304" s="1"/>
      <c r="KK304" s="1"/>
      <c r="KL304" s="1"/>
      <c r="KM304" s="1"/>
      <c r="KN304" s="1"/>
      <c r="KO304" s="1"/>
      <c r="KP304" s="1"/>
      <c r="KQ304" s="1"/>
      <c r="KR304" s="1"/>
      <c r="KS304" s="1"/>
      <c r="KT304" s="1"/>
      <c r="KU304" s="1"/>
      <c r="KV304" s="1"/>
      <c r="KW304" s="1"/>
      <c r="KX304" s="1"/>
      <c r="KY304" s="1"/>
      <c r="KZ304" s="1"/>
      <c r="LA304" s="1"/>
      <c r="LB304" s="1"/>
      <c r="LC304" s="1"/>
      <c r="LD304" s="1"/>
      <c r="LE304" s="1"/>
      <c r="LF304" s="1"/>
      <c r="LG304" s="1"/>
      <c r="LH304" s="1"/>
      <c r="LI304" s="1"/>
      <c r="LJ304" s="1"/>
      <c r="LK304" s="1"/>
      <c r="LL304" s="1"/>
      <c r="LM304" s="1"/>
      <c r="LN304" s="1"/>
      <c r="LO304" s="1"/>
      <c r="LP304" s="1"/>
      <c r="LQ304" s="1"/>
      <c r="LR304" s="1"/>
      <c r="LS304" s="1"/>
      <c r="LT304" s="1"/>
      <c r="LU304" s="1"/>
      <c r="LV304" s="1"/>
      <c r="LW304" s="1"/>
      <c r="LX304" s="1"/>
      <c r="LY304" s="1"/>
      <c r="LZ304" s="1"/>
      <c r="MA304" s="1"/>
      <c r="MB304" s="1"/>
      <c r="MC304" s="1"/>
      <c r="MD304" s="1"/>
      <c r="ME304" s="1"/>
      <c r="MF304" s="1"/>
      <c r="MG304" s="1"/>
      <c r="MH304" s="1"/>
      <c r="MI304" s="1"/>
      <c r="MJ304" s="1"/>
      <c r="MK304" s="1"/>
      <c r="ML304" s="1"/>
      <c r="MM304" s="1"/>
      <c r="MN304" s="1"/>
      <c r="MO304" s="1"/>
      <c r="MP304" s="1"/>
      <c r="MQ304" s="1"/>
      <c r="MR304" s="1"/>
      <c r="MS304" s="1"/>
      <c r="MT304" s="1"/>
      <c r="MU304" s="1"/>
      <c r="MV304" s="1"/>
      <c r="MW304" s="1"/>
      <c r="MX304" s="1"/>
      <c r="MY304" s="1"/>
      <c r="MZ304" s="1"/>
      <c r="NA304" s="1"/>
      <c r="NB304" s="1"/>
      <c r="NC304" s="1"/>
      <c r="ND304" s="1"/>
      <c r="NE304" s="1"/>
      <c r="NF304" s="1"/>
      <c r="NG304" s="1"/>
      <c r="NH304" s="1"/>
      <c r="NI304" s="1"/>
      <c r="NJ304" s="1"/>
      <c r="NK304" s="1"/>
      <c r="NL304" s="1"/>
      <c r="NM304" s="1"/>
      <c r="NN304" s="1"/>
      <c r="NO304" s="1"/>
      <c r="NP304" s="1"/>
      <c r="NQ304" s="1"/>
      <c r="NR304" s="1"/>
      <c r="NS304" s="1"/>
      <c r="NT304" s="1"/>
      <c r="NU304" s="1"/>
      <c r="NV304" s="1"/>
      <c r="NW304" s="1"/>
      <c r="NX304" s="1"/>
      <c r="NY304" s="1"/>
      <c r="NZ304" s="1"/>
      <c r="OA304" s="1"/>
      <c r="OB304" s="1"/>
      <c r="OC304" s="1"/>
      <c r="OD304" s="1"/>
      <c r="OE304" s="1"/>
      <c r="OF304" s="1"/>
      <c r="OG304" s="1"/>
      <c r="OH304" s="1"/>
      <c r="OI304" s="1"/>
      <c r="OJ304" s="1"/>
      <c r="OK304" s="1"/>
      <c r="OL304" s="1"/>
      <c r="OM304" s="1"/>
      <c r="ON304" s="1"/>
      <c r="OO304" s="1"/>
      <c r="OP304" s="1"/>
      <c r="OQ304" s="1"/>
      <c r="OR304" s="1"/>
      <c r="OS304" s="1"/>
      <c r="OT304" s="1"/>
      <c r="OU304" s="1"/>
      <c r="OV304" s="1"/>
      <c r="OW304" s="1"/>
      <c r="OX304" s="1"/>
      <c r="OY304" s="1"/>
      <c r="OZ304" s="1"/>
      <c r="PA304" s="1"/>
      <c r="PB304" s="1"/>
      <c r="PC304" s="1"/>
      <c r="PD304" s="1"/>
      <c r="PE304" s="1"/>
      <c r="PF304" s="1"/>
      <c r="PG304" s="1"/>
      <c r="PH304" s="1"/>
      <c r="PI304" s="1"/>
      <c r="PJ304" s="1"/>
      <c r="PK304" s="1"/>
      <c r="PL304" s="1"/>
      <c r="PM304" s="1"/>
      <c r="PN304" s="1"/>
      <c r="PO304" s="1"/>
      <c r="PP304" s="1"/>
      <c r="PQ304" s="1"/>
      <c r="PR304" s="1"/>
      <c r="PS304" s="1"/>
      <c r="PT304" s="1"/>
      <c r="PU304" s="1"/>
      <c r="PV304" s="1"/>
      <c r="PW304" s="1"/>
      <c r="PX304" s="1"/>
      <c r="PY304" s="1"/>
      <c r="PZ304" s="1"/>
      <c r="QA304" s="1"/>
      <c r="QB304" s="1"/>
      <c r="QC304" s="1"/>
      <c r="QD304" s="1"/>
      <c r="QE304" s="1"/>
      <c r="QF304" s="1"/>
      <c r="QG304" s="1"/>
      <c r="QH304" s="1"/>
      <c r="QI304" s="1"/>
      <c r="QJ304" s="1"/>
      <c r="QK304" s="1"/>
      <c r="QL304" s="1"/>
      <c r="QM304" s="1"/>
      <c r="QN304" s="1"/>
      <c r="QO304" s="1"/>
      <c r="QP304" s="1"/>
      <c r="QQ304" s="1"/>
      <c r="QR304" s="1"/>
      <c r="QS304" s="1"/>
      <c r="QT304" s="1"/>
      <c r="QU304" s="1"/>
      <c r="QV304" s="1"/>
      <c r="QW304" s="1"/>
      <c r="QX304" s="1"/>
      <c r="QY304" s="1"/>
      <c r="QZ304" s="1"/>
      <c r="RA304" s="1"/>
      <c r="RB304" s="1"/>
      <c r="RC304" s="1"/>
      <c r="RD304" s="1"/>
      <c r="RE304" s="1"/>
      <c r="RF304" s="1"/>
      <c r="RG304" s="1"/>
      <c r="RH304" s="1"/>
      <c r="RI304" s="1"/>
      <c r="RJ304" s="1"/>
      <c r="RK304" s="1"/>
      <c r="RL304" s="1"/>
      <c r="RM304" s="1"/>
      <c r="RN304" s="1"/>
      <c r="RO304" s="1"/>
      <c r="RP304" s="1"/>
      <c r="RQ304" s="1"/>
      <c r="RR304" s="1"/>
      <c r="RS304" s="1"/>
      <c r="RT304" s="1"/>
      <c r="RU304" s="1"/>
      <c r="RV304" s="1"/>
      <c r="RW304" s="1"/>
      <c r="RX304" s="1"/>
      <c r="RY304" s="1"/>
      <c r="RZ304" s="1"/>
      <c r="SA304" s="1"/>
      <c r="SB304" s="1"/>
      <c r="SC304" s="1"/>
      <c r="SD304" s="1"/>
      <c r="SE304" s="1"/>
      <c r="SF304" s="1"/>
      <c r="SG304" s="1"/>
      <c r="SH304" s="1"/>
      <c r="SI304" s="1"/>
      <c r="SJ304" s="1"/>
      <c r="SK304" s="1"/>
      <c r="SL304" s="1"/>
      <c r="SM304" s="1"/>
      <c r="SN304" s="1"/>
      <c r="SO304" s="1"/>
      <c r="SP304" s="1"/>
      <c r="SQ304" s="1"/>
      <c r="SR304" s="1"/>
      <c r="SS304" s="1"/>
      <c r="ST304" s="1"/>
      <c r="SU304" s="1"/>
      <c r="SV304" s="1"/>
      <c r="SW304" s="1"/>
      <c r="SX304" s="1"/>
      <c r="SY304" s="1"/>
      <c r="SZ304" s="1"/>
      <c r="TA304" s="1"/>
      <c r="TB304" s="1"/>
      <c r="TC304" s="1"/>
      <c r="TD304" s="1"/>
      <c r="TE304" s="1"/>
      <c r="TF304" s="1"/>
      <c r="TG304" s="1"/>
      <c r="TH304" s="1"/>
      <c r="TI304" s="1"/>
      <c r="TJ304" s="1"/>
      <c r="TK304" s="1"/>
      <c r="TL304" s="1"/>
      <c r="TM304" s="1"/>
      <c r="TN304" s="1"/>
      <c r="TO304" s="1"/>
      <c r="TP304" s="1"/>
      <c r="TQ304" s="1"/>
      <c r="TR304" s="1"/>
      <c r="TS304" s="1"/>
      <c r="TT304" s="1"/>
      <c r="TU304" s="1"/>
      <c r="TV304" s="1"/>
      <c r="TW304" s="1"/>
      <c r="TX304" s="1"/>
      <c r="TY304" s="1"/>
      <c r="TZ304" s="1"/>
      <c r="UA304" s="1"/>
      <c r="UB304" s="1"/>
      <c r="UC304" s="1"/>
      <c r="UD304" s="1"/>
      <c r="UE304" s="1"/>
      <c r="UF304" s="1"/>
      <c r="UG304" s="1"/>
      <c r="UH304" s="1"/>
      <c r="UI304" s="1"/>
      <c r="UJ304" s="1"/>
      <c r="UK304" s="1"/>
      <c r="UL304" s="1"/>
      <c r="UM304" s="1"/>
      <c r="UN304" s="1"/>
      <c r="UO304" s="1"/>
      <c r="UP304" s="1"/>
      <c r="UQ304" s="1"/>
      <c r="UR304" s="1"/>
      <c r="US304" s="1"/>
      <c r="UT304" s="1"/>
      <c r="UU304" s="1"/>
      <c r="UV304" s="1"/>
      <c r="UW304" s="1"/>
      <c r="UX304" s="1"/>
      <c r="UY304" s="1"/>
      <c r="UZ304" s="1"/>
      <c r="VA304" s="1"/>
      <c r="VB304" s="1"/>
      <c r="VC304" s="1"/>
      <c r="VD304" s="1"/>
      <c r="VE304" s="1"/>
      <c r="VF304" s="1"/>
      <c r="VG304" s="1"/>
      <c r="VH304" s="1"/>
      <c r="VI304" s="1"/>
      <c r="VJ304" s="1"/>
      <c r="VK304" s="1"/>
      <c r="VL304" s="1"/>
      <c r="VM304" s="1"/>
      <c r="VN304" s="1"/>
      <c r="VO304" s="1"/>
      <c r="VP304" s="1"/>
      <c r="VQ304" s="1"/>
      <c r="VR304" s="1"/>
      <c r="VS304" s="1"/>
      <c r="VT304" s="1"/>
      <c r="VU304" s="1"/>
      <c r="VV304" s="1"/>
      <c r="VW304" s="1"/>
      <c r="VX304" s="1"/>
      <c r="VY304" s="1"/>
      <c r="VZ304" s="1"/>
      <c r="WA304" s="1"/>
      <c r="WB304" s="1"/>
      <c r="WC304" s="1"/>
      <c r="WD304" s="1"/>
      <c r="WE304" s="1"/>
      <c r="WF304" s="1"/>
      <c r="WG304" s="1"/>
      <c r="WH304" s="1"/>
      <c r="WI304" s="1"/>
      <c r="WJ304" s="1"/>
      <c r="WK304" s="1"/>
      <c r="WL304" s="1"/>
      <c r="WM304" s="1"/>
      <c r="WN304" s="1"/>
      <c r="WO304" s="1"/>
      <c r="WP304" s="1"/>
      <c r="WQ304" s="1"/>
      <c r="WR304" s="1"/>
      <c r="WS304" s="1"/>
      <c r="WT304" s="1"/>
      <c r="WU304" s="1"/>
      <c r="WV304" s="1"/>
      <c r="WW304" s="1"/>
      <c r="WX304" s="1"/>
      <c r="WY304" s="1"/>
      <c r="WZ304" s="1"/>
      <c r="XA304" s="1"/>
      <c r="XB304" s="1"/>
      <c r="XC304" s="1"/>
      <c r="XD304" s="1"/>
      <c r="XE304" s="1"/>
      <c r="XF304" s="1"/>
      <c r="XG304" s="1"/>
      <c r="XH304" s="1"/>
      <c r="XI304" s="1"/>
      <c r="XJ304" s="1"/>
      <c r="XK304" s="1"/>
      <c r="XL304" s="1"/>
      <c r="XM304" s="1"/>
      <c r="XN304" s="1"/>
      <c r="XO304" s="1"/>
      <c r="XP304" s="1"/>
      <c r="XQ304" s="1"/>
      <c r="XR304" s="1"/>
      <c r="XS304" s="1"/>
      <c r="XT304" s="1"/>
      <c r="XU304" s="1"/>
      <c r="XV304" s="1"/>
      <c r="XW304" s="1"/>
      <c r="XX304" s="1"/>
      <c r="XY304" s="1"/>
      <c r="XZ304" s="1"/>
      <c r="YA304" s="1"/>
      <c r="YB304" s="1"/>
      <c r="YC304" s="1"/>
      <c r="YD304" s="1"/>
      <c r="YE304" s="1"/>
      <c r="YF304" s="1"/>
      <c r="YG304" s="1"/>
      <c r="YH304" s="1"/>
      <c r="YI304" s="1"/>
      <c r="YJ304" s="1"/>
      <c r="YK304" s="1"/>
      <c r="YL304" s="1"/>
      <c r="YM304" s="1"/>
      <c r="YN304" s="1"/>
      <c r="YO304" s="1"/>
      <c r="YP304" s="1"/>
      <c r="YQ304" s="1"/>
      <c r="YR304" s="1"/>
      <c r="YS304" s="1"/>
      <c r="YT304" s="1"/>
      <c r="YU304" s="1"/>
      <c r="YV304" s="1"/>
      <c r="YW304" s="1"/>
      <c r="YX304" s="1"/>
      <c r="YY304" s="1"/>
      <c r="YZ304" s="1"/>
      <c r="ZA304" s="1"/>
      <c r="ZB304" s="1"/>
      <c r="ZC304" s="1"/>
      <c r="ZD304" s="1"/>
      <c r="ZE304" s="1"/>
      <c r="ZF304" s="1"/>
      <c r="ZG304" s="1"/>
      <c r="ZH304" s="1"/>
      <c r="ZI304" s="1"/>
      <c r="ZJ304" s="1"/>
      <c r="ZK304" s="1"/>
      <c r="ZL304" s="1"/>
      <c r="ZM304" s="1"/>
      <c r="ZN304" s="1"/>
      <c r="ZO304" s="1"/>
      <c r="ZP304" s="1"/>
      <c r="ZQ304" s="1"/>
      <c r="ZR304" s="1"/>
      <c r="ZS304" s="1"/>
      <c r="ZT304" s="1"/>
      <c r="ZU304" s="1"/>
      <c r="ZV304" s="1"/>
      <c r="ZW304" s="1"/>
      <c r="ZX304" s="1"/>
      <c r="ZY304" s="1"/>
      <c r="ZZ304" s="1"/>
      <c r="AAA304" s="1"/>
      <c r="AAB304" s="1"/>
      <c r="AAC304" s="1"/>
      <c r="AAD304" s="1"/>
      <c r="AAE304" s="1"/>
      <c r="AAF304" s="1"/>
      <c r="AAG304" s="1"/>
      <c r="AAH304" s="1"/>
      <c r="AAI304" s="1"/>
      <c r="AAJ304" s="1"/>
      <c r="AAK304" s="1"/>
      <c r="AAL304" s="1"/>
      <c r="AAM304" s="1"/>
      <c r="AAN304" s="1"/>
      <c r="AAO304" s="1"/>
      <c r="AAP304" s="1"/>
      <c r="AAQ304" s="1"/>
      <c r="AAR304" s="1"/>
      <c r="AAS304" s="1"/>
      <c r="AAT304" s="1"/>
      <c r="AAU304" s="1"/>
      <c r="AAV304" s="1"/>
      <c r="AAW304" s="1"/>
      <c r="AAX304" s="1"/>
      <c r="AAY304" s="1"/>
      <c r="AAZ304" s="1"/>
      <c r="ABA304" s="1"/>
      <c r="ABB304" s="1"/>
      <c r="ABC304" s="1"/>
      <c r="ABD304" s="1"/>
      <c r="ABE304" s="1"/>
      <c r="ABF304" s="1"/>
      <c r="ABG304" s="1"/>
      <c r="ABH304" s="1"/>
      <c r="ABI304" s="1"/>
      <c r="ABJ304" s="1"/>
      <c r="ABK304" s="1"/>
      <c r="ABL304" s="1"/>
      <c r="ABM304" s="1"/>
      <c r="ABN304" s="1"/>
      <c r="ABO304" s="1"/>
      <c r="ABP304" s="1"/>
      <c r="ABQ304" s="1"/>
      <c r="ABR304" s="1"/>
      <c r="ABS304" s="1"/>
      <c r="ABT304" s="1"/>
      <c r="ABU304" s="1"/>
      <c r="ABV304" s="1"/>
      <c r="ABW304" s="1"/>
      <c r="ABX304" s="1"/>
      <c r="ABY304" s="1"/>
      <c r="ABZ304" s="1"/>
      <c r="ACA304" s="1"/>
      <c r="ACB304" s="1"/>
      <c r="ACC304" s="1"/>
      <c r="ACD304" s="1"/>
      <c r="ACE304" s="1"/>
      <c r="ACF304" s="1"/>
      <c r="ACG304" s="1"/>
      <c r="ACH304" s="1"/>
      <c r="ACI304" s="1"/>
      <c r="ACJ304" s="1"/>
      <c r="ACK304" s="1"/>
      <c r="ACL304" s="1"/>
      <c r="ACM304" s="1"/>
      <c r="ACN304" s="1"/>
      <c r="ACO304" s="1"/>
      <c r="ACP304" s="1"/>
      <c r="ACQ304" s="1"/>
      <c r="ACR304" s="1"/>
      <c r="ACS304" s="1"/>
      <c r="ACT304" s="1"/>
      <c r="ACU304" s="1"/>
      <c r="ACV304" s="1"/>
      <c r="ACW304" s="1"/>
      <c r="ACX304" s="1"/>
      <c r="ACY304" s="1"/>
      <c r="ACZ304" s="1"/>
      <c r="ADA304" s="1"/>
      <c r="ADB304" s="1"/>
      <c r="ADC304" s="1"/>
      <c r="ADD304" s="1"/>
      <c r="ADE304" s="1"/>
      <c r="ADF304" s="1"/>
      <c r="ADG304" s="1"/>
      <c r="ADH304" s="1"/>
      <c r="ADI304" s="1"/>
      <c r="ADJ304" s="1"/>
      <c r="ADK304" s="1"/>
      <c r="ADL304" s="1"/>
      <c r="ADM304" s="1"/>
      <c r="ADN304" s="1"/>
      <c r="ADO304" s="1"/>
      <c r="ADP304" s="1"/>
      <c r="ADQ304" s="1"/>
      <c r="ADR304" s="1"/>
      <c r="ADS304" s="1"/>
      <c r="ADT304" s="1"/>
      <c r="ADU304" s="1"/>
      <c r="ADV304" s="1"/>
      <c r="ADW304" s="1"/>
      <c r="ADX304" s="1"/>
      <c r="ADY304" s="1"/>
      <c r="ADZ304" s="1"/>
      <c r="AEA304" s="1"/>
      <c r="AEB304" s="1"/>
      <c r="AEC304" s="1"/>
      <c r="AED304" s="1"/>
      <c r="AEE304" s="1"/>
      <c r="AEF304" s="1"/>
      <c r="AEG304" s="1"/>
      <c r="AEH304" s="1"/>
      <c r="AEI304" s="1"/>
      <c r="AEJ304" s="1"/>
      <c r="AEK304" s="1"/>
    </row>
    <row r="305" spans="1:817" s="15" customFormat="1" ht="26.1" customHeight="1" x14ac:dyDescent="0.25">
      <c r="A305" s="638"/>
      <c r="B305" s="182">
        <v>1</v>
      </c>
      <c r="C305" s="595">
        <f t="shared" si="103"/>
        <v>15.59517128099046</v>
      </c>
      <c r="D305" s="19">
        <v>1</v>
      </c>
      <c r="E305" s="253" t="s">
        <v>487</v>
      </c>
      <c r="F305" s="254" t="s">
        <v>54</v>
      </c>
      <c r="G305" s="19" t="s">
        <v>44</v>
      </c>
      <c r="H305" s="19" t="s">
        <v>154</v>
      </c>
      <c r="I305" s="19">
        <v>35</v>
      </c>
      <c r="J305" s="255">
        <v>4250000</v>
      </c>
      <c r="K305" s="19">
        <v>1</v>
      </c>
      <c r="L305" s="19" t="s">
        <v>27</v>
      </c>
      <c r="M305" s="470" t="s">
        <v>109</v>
      </c>
      <c r="N305" s="19">
        <v>45</v>
      </c>
      <c r="O305" s="19">
        <v>1965</v>
      </c>
      <c r="P305" s="275">
        <v>23829</v>
      </c>
      <c r="Q305" s="255">
        <v>1900000</v>
      </c>
      <c r="R305" s="258">
        <v>12</v>
      </c>
      <c r="S305" s="259">
        <v>200</v>
      </c>
      <c r="T305" s="228" t="s">
        <v>623</v>
      </c>
      <c r="U305" s="307" t="s">
        <v>854</v>
      </c>
      <c r="V305" s="338"/>
      <c r="W305" s="18" t="s">
        <v>162</v>
      </c>
      <c r="X305" s="249" t="str">
        <f t="shared" si="102"/>
        <v>Cu</v>
      </c>
      <c r="Y305" s="19">
        <v>580</v>
      </c>
      <c r="Z305" s="19">
        <v>1.1000000000000001</v>
      </c>
      <c r="AA305" s="19"/>
      <c r="AB305" s="19">
        <v>1.1000000000000001</v>
      </c>
      <c r="AC305" s="19" t="s">
        <v>163</v>
      </c>
      <c r="AD305" s="19">
        <v>20</v>
      </c>
      <c r="AE305" s="19" t="s">
        <v>57</v>
      </c>
      <c r="AF305" s="1"/>
      <c r="AG305" s="1"/>
      <c r="AH305" s="252">
        <f t="shared" si="96"/>
        <v>0.18453560034439614</v>
      </c>
      <c r="AI305" s="252">
        <f t="shared" si="100"/>
        <v>0.30769230769230771</v>
      </c>
      <c r="AJ305" s="252">
        <f t="shared" si="101"/>
        <v>0</v>
      </c>
      <c r="AK305" s="252">
        <f t="shared" si="104"/>
        <v>0.49222790803670385</v>
      </c>
      <c r="AL305" s="262"/>
      <c r="AM305" s="251">
        <f t="shared" si="97"/>
        <v>0</v>
      </c>
      <c r="AN305" s="251">
        <f t="shared" si="98"/>
        <v>0.49222790803670385</v>
      </c>
      <c r="AO305" s="251">
        <f t="shared" si="99"/>
        <v>0</v>
      </c>
      <c r="AP305" s="147"/>
      <c r="AQ305" s="147"/>
      <c r="AR305" s="147"/>
      <c r="AS305" s="147"/>
      <c r="AT305" s="147"/>
      <c r="AU305" s="147"/>
      <c r="AV305" s="147"/>
      <c r="AW305" s="147"/>
      <c r="AX305" s="147"/>
      <c r="AY305" s="147"/>
      <c r="AZ305" s="1"/>
      <c r="BD305" s="1"/>
      <c r="BE305" s="4"/>
      <c r="BF305" s="4"/>
      <c r="BG305" s="4"/>
      <c r="BH305" s="1"/>
      <c r="BI305" s="1"/>
      <c r="BJ305" s="4"/>
      <c r="BK305" s="4"/>
      <c r="BL305" s="4"/>
      <c r="BM305" s="4"/>
      <c r="BN305" s="4"/>
      <c r="BO305" s="4"/>
      <c r="BP305" s="4"/>
      <c r="BQ305" s="4"/>
      <c r="BR305" s="4"/>
      <c r="BS305" s="4"/>
      <c r="BT305" s="4"/>
      <c r="BU305" s="147"/>
      <c r="BV305" s="4"/>
      <c r="BW305" s="147"/>
      <c r="BX305" s="4"/>
      <c r="BY305" s="147"/>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c r="JL305" s="1"/>
      <c r="JM305" s="1"/>
      <c r="JN305" s="1"/>
      <c r="JO305" s="1"/>
      <c r="JP305" s="1"/>
      <c r="JQ305" s="1"/>
      <c r="JR305" s="1"/>
      <c r="JS305" s="1"/>
      <c r="JT305" s="1"/>
      <c r="JU305" s="1"/>
      <c r="JV305" s="1"/>
      <c r="JW305" s="1"/>
      <c r="JX305" s="1"/>
      <c r="JY305" s="1"/>
      <c r="JZ305" s="1"/>
      <c r="KA305" s="1"/>
      <c r="KB305" s="1"/>
      <c r="KC305" s="1"/>
      <c r="KD305" s="1"/>
      <c r="KE305" s="1"/>
      <c r="KF305" s="1"/>
      <c r="KG305" s="1"/>
      <c r="KH305" s="1"/>
      <c r="KI305" s="1"/>
      <c r="KJ305" s="1"/>
      <c r="KK305" s="1"/>
      <c r="KL305" s="1"/>
      <c r="KM305" s="1"/>
      <c r="KN305" s="1"/>
      <c r="KO305" s="1"/>
      <c r="KP305" s="1"/>
      <c r="KQ305" s="1"/>
      <c r="KR305" s="1"/>
      <c r="KS305" s="1"/>
      <c r="KT305" s="1"/>
      <c r="KU305" s="1"/>
      <c r="KV305" s="1"/>
      <c r="KW305" s="1"/>
      <c r="KX305" s="1"/>
      <c r="KY305" s="1"/>
      <c r="KZ305" s="1"/>
      <c r="LA305" s="1"/>
      <c r="LB305" s="1"/>
      <c r="LC305" s="1"/>
      <c r="LD305" s="1"/>
      <c r="LE305" s="1"/>
      <c r="LF305" s="1"/>
      <c r="LG305" s="1"/>
      <c r="LH305" s="1"/>
      <c r="LI305" s="1"/>
      <c r="LJ305" s="1"/>
      <c r="LK305" s="1"/>
      <c r="LL305" s="1"/>
      <c r="LM305" s="1"/>
      <c r="LN305" s="1"/>
      <c r="LO305" s="1"/>
      <c r="LP305" s="1"/>
      <c r="LQ305" s="1"/>
      <c r="LR305" s="1"/>
      <c r="LS305" s="1"/>
      <c r="LT305" s="1"/>
      <c r="LU305" s="1"/>
      <c r="LV305" s="1"/>
      <c r="LW305" s="1"/>
      <c r="LX305" s="1"/>
      <c r="LY305" s="1"/>
      <c r="LZ305" s="1"/>
      <c r="MA305" s="1"/>
      <c r="MB305" s="1"/>
      <c r="MC305" s="1"/>
      <c r="MD305" s="1"/>
      <c r="ME305" s="1"/>
      <c r="MF305" s="1"/>
      <c r="MG305" s="1"/>
      <c r="MH305" s="1"/>
      <c r="MI305" s="1"/>
      <c r="MJ305" s="1"/>
      <c r="MK305" s="1"/>
      <c r="ML305" s="1"/>
      <c r="MM305" s="1"/>
      <c r="MN305" s="1"/>
      <c r="MO305" s="1"/>
      <c r="MP305" s="1"/>
      <c r="MQ305" s="1"/>
      <c r="MR305" s="1"/>
      <c r="MS305" s="1"/>
      <c r="MT305" s="1"/>
      <c r="MU305" s="1"/>
      <c r="MV305" s="1"/>
      <c r="MW305" s="1"/>
      <c r="MX305" s="1"/>
      <c r="MY305" s="1"/>
      <c r="MZ305" s="1"/>
      <c r="NA305" s="1"/>
      <c r="NB305" s="1"/>
      <c r="NC305" s="1"/>
      <c r="ND305" s="1"/>
      <c r="NE305" s="1"/>
      <c r="NF305" s="1"/>
      <c r="NG305" s="1"/>
      <c r="NH305" s="1"/>
      <c r="NI305" s="1"/>
      <c r="NJ305" s="1"/>
      <c r="NK305" s="1"/>
      <c r="NL305" s="1"/>
      <c r="NM305" s="1"/>
      <c r="NN305" s="1"/>
      <c r="NO305" s="1"/>
      <c r="NP305" s="1"/>
      <c r="NQ305" s="1"/>
      <c r="NR305" s="1"/>
      <c r="NS305" s="1"/>
      <c r="NT305" s="1"/>
      <c r="NU305" s="1"/>
      <c r="NV305" s="1"/>
      <c r="NW305" s="1"/>
      <c r="NX305" s="1"/>
      <c r="NY305" s="1"/>
      <c r="NZ305" s="1"/>
      <c r="OA305" s="1"/>
      <c r="OB305" s="1"/>
      <c r="OC305" s="1"/>
      <c r="OD305" s="1"/>
      <c r="OE305" s="1"/>
      <c r="OF305" s="1"/>
      <c r="OG305" s="1"/>
      <c r="OH305" s="1"/>
      <c r="OI305" s="1"/>
      <c r="OJ305" s="1"/>
      <c r="OK305" s="1"/>
      <c r="OL305" s="1"/>
      <c r="OM305" s="1"/>
      <c r="ON305" s="1"/>
      <c r="OO305" s="1"/>
      <c r="OP305" s="1"/>
      <c r="OQ305" s="1"/>
      <c r="OR305" s="1"/>
      <c r="OS305" s="1"/>
      <c r="OT305" s="1"/>
      <c r="OU305" s="1"/>
      <c r="OV305" s="1"/>
      <c r="OW305" s="1"/>
      <c r="OX305" s="1"/>
      <c r="OY305" s="1"/>
      <c r="OZ305" s="1"/>
      <c r="PA305" s="1"/>
      <c r="PB305" s="1"/>
      <c r="PC305" s="1"/>
      <c r="PD305" s="1"/>
      <c r="PE305" s="1"/>
      <c r="PF305" s="1"/>
      <c r="PG305" s="1"/>
      <c r="PH305" s="1"/>
      <c r="PI305" s="1"/>
      <c r="PJ305" s="1"/>
      <c r="PK305" s="1"/>
      <c r="PL305" s="1"/>
      <c r="PM305" s="1"/>
      <c r="PN305" s="1"/>
      <c r="PO305" s="1"/>
      <c r="PP305" s="1"/>
      <c r="PQ305" s="1"/>
      <c r="PR305" s="1"/>
      <c r="PS305" s="1"/>
      <c r="PT305" s="1"/>
      <c r="PU305" s="1"/>
      <c r="PV305" s="1"/>
      <c r="PW305" s="1"/>
      <c r="PX305" s="1"/>
      <c r="PY305" s="1"/>
      <c r="PZ305" s="1"/>
      <c r="QA305" s="1"/>
      <c r="QB305" s="1"/>
      <c r="QC305" s="1"/>
      <c r="QD305" s="1"/>
      <c r="QE305" s="1"/>
      <c r="QF305" s="1"/>
      <c r="QG305" s="1"/>
      <c r="QH305" s="1"/>
      <c r="QI305" s="1"/>
      <c r="QJ305" s="1"/>
      <c r="QK305" s="1"/>
      <c r="QL305" s="1"/>
      <c r="QM305" s="1"/>
      <c r="QN305" s="1"/>
      <c r="QO305" s="1"/>
      <c r="QP305" s="1"/>
      <c r="QQ305" s="1"/>
      <c r="QR305" s="1"/>
      <c r="QS305" s="1"/>
      <c r="QT305" s="1"/>
      <c r="QU305" s="1"/>
      <c r="QV305" s="1"/>
      <c r="QW305" s="1"/>
      <c r="QX305" s="1"/>
      <c r="QY305" s="1"/>
      <c r="QZ305" s="1"/>
      <c r="RA305" s="1"/>
      <c r="RB305" s="1"/>
      <c r="RC305" s="1"/>
      <c r="RD305" s="1"/>
      <c r="RE305" s="1"/>
      <c r="RF305" s="1"/>
      <c r="RG305" s="1"/>
      <c r="RH305" s="1"/>
      <c r="RI305" s="1"/>
      <c r="RJ305" s="1"/>
      <c r="RK305" s="1"/>
      <c r="RL305" s="1"/>
      <c r="RM305" s="1"/>
      <c r="RN305" s="1"/>
      <c r="RO305" s="1"/>
      <c r="RP305" s="1"/>
      <c r="RQ305" s="1"/>
      <c r="RR305" s="1"/>
      <c r="RS305" s="1"/>
      <c r="RT305" s="1"/>
      <c r="RU305" s="1"/>
      <c r="RV305" s="1"/>
      <c r="RW305" s="1"/>
      <c r="RX305" s="1"/>
      <c r="RY305" s="1"/>
      <c r="RZ305" s="1"/>
      <c r="SA305" s="1"/>
      <c r="SB305" s="1"/>
      <c r="SC305" s="1"/>
      <c r="SD305" s="1"/>
      <c r="SE305" s="1"/>
      <c r="SF305" s="1"/>
      <c r="SG305" s="1"/>
      <c r="SH305" s="1"/>
      <c r="SI305" s="1"/>
      <c r="SJ305" s="1"/>
      <c r="SK305" s="1"/>
      <c r="SL305" s="1"/>
      <c r="SM305" s="1"/>
      <c r="SN305" s="1"/>
      <c r="SO305" s="1"/>
      <c r="SP305" s="1"/>
      <c r="SQ305" s="1"/>
      <c r="SR305" s="1"/>
      <c r="SS305" s="1"/>
      <c r="ST305" s="1"/>
      <c r="SU305" s="1"/>
      <c r="SV305" s="1"/>
      <c r="SW305" s="1"/>
      <c r="SX305" s="1"/>
      <c r="SY305" s="1"/>
      <c r="SZ305" s="1"/>
      <c r="TA305" s="1"/>
      <c r="TB305" s="1"/>
      <c r="TC305" s="1"/>
      <c r="TD305" s="1"/>
      <c r="TE305" s="1"/>
      <c r="TF305" s="1"/>
      <c r="TG305" s="1"/>
      <c r="TH305" s="1"/>
      <c r="TI305" s="1"/>
      <c r="TJ305" s="1"/>
      <c r="TK305" s="1"/>
      <c r="TL305" s="1"/>
      <c r="TM305" s="1"/>
      <c r="TN305" s="1"/>
      <c r="TO305" s="1"/>
      <c r="TP305" s="1"/>
      <c r="TQ305" s="1"/>
      <c r="TR305" s="1"/>
      <c r="TS305" s="1"/>
      <c r="TT305" s="1"/>
      <c r="TU305" s="1"/>
      <c r="TV305" s="1"/>
      <c r="TW305" s="1"/>
      <c r="TX305" s="1"/>
      <c r="TY305" s="1"/>
      <c r="TZ305" s="1"/>
      <c r="UA305" s="1"/>
      <c r="UB305" s="1"/>
      <c r="UC305" s="1"/>
      <c r="UD305" s="1"/>
      <c r="UE305" s="1"/>
      <c r="UF305" s="1"/>
      <c r="UG305" s="1"/>
      <c r="UH305" s="1"/>
      <c r="UI305" s="1"/>
      <c r="UJ305" s="1"/>
      <c r="UK305" s="1"/>
      <c r="UL305" s="1"/>
      <c r="UM305" s="1"/>
      <c r="UN305" s="1"/>
      <c r="UO305" s="1"/>
      <c r="UP305" s="1"/>
      <c r="UQ305" s="1"/>
      <c r="UR305" s="1"/>
      <c r="US305" s="1"/>
      <c r="UT305" s="1"/>
      <c r="UU305" s="1"/>
      <c r="UV305" s="1"/>
      <c r="UW305" s="1"/>
      <c r="UX305" s="1"/>
      <c r="UY305" s="1"/>
      <c r="UZ305" s="1"/>
      <c r="VA305" s="1"/>
      <c r="VB305" s="1"/>
      <c r="VC305" s="1"/>
      <c r="VD305" s="1"/>
      <c r="VE305" s="1"/>
      <c r="VF305" s="1"/>
      <c r="VG305" s="1"/>
      <c r="VH305" s="1"/>
      <c r="VI305" s="1"/>
      <c r="VJ305" s="1"/>
      <c r="VK305" s="1"/>
      <c r="VL305" s="1"/>
      <c r="VM305" s="1"/>
      <c r="VN305" s="1"/>
      <c r="VO305" s="1"/>
      <c r="VP305" s="1"/>
      <c r="VQ305" s="1"/>
      <c r="VR305" s="1"/>
      <c r="VS305" s="1"/>
      <c r="VT305" s="1"/>
      <c r="VU305" s="1"/>
      <c r="VV305" s="1"/>
      <c r="VW305" s="1"/>
      <c r="VX305" s="1"/>
      <c r="VY305" s="1"/>
      <c r="VZ305" s="1"/>
      <c r="WA305" s="1"/>
      <c r="WB305" s="1"/>
      <c r="WC305" s="1"/>
      <c r="WD305" s="1"/>
      <c r="WE305" s="1"/>
      <c r="WF305" s="1"/>
      <c r="WG305" s="1"/>
      <c r="WH305" s="1"/>
      <c r="WI305" s="1"/>
      <c r="WJ305" s="1"/>
      <c r="WK305" s="1"/>
      <c r="WL305" s="1"/>
      <c r="WM305" s="1"/>
      <c r="WN305" s="1"/>
      <c r="WO305" s="1"/>
      <c r="WP305" s="1"/>
      <c r="WQ305" s="1"/>
      <c r="WR305" s="1"/>
      <c r="WS305" s="1"/>
      <c r="WT305" s="1"/>
      <c r="WU305" s="1"/>
      <c r="WV305" s="1"/>
      <c r="WW305" s="1"/>
      <c r="WX305" s="1"/>
      <c r="WY305" s="1"/>
      <c r="WZ305" s="1"/>
      <c r="XA305" s="1"/>
      <c r="XB305" s="1"/>
      <c r="XC305" s="1"/>
      <c r="XD305" s="1"/>
      <c r="XE305" s="1"/>
      <c r="XF305" s="1"/>
      <c r="XG305" s="1"/>
      <c r="XH305" s="1"/>
      <c r="XI305" s="1"/>
      <c r="XJ305" s="1"/>
      <c r="XK305" s="1"/>
      <c r="XL305" s="1"/>
      <c r="XM305" s="1"/>
      <c r="XN305" s="1"/>
      <c r="XO305" s="1"/>
      <c r="XP305" s="1"/>
      <c r="XQ305" s="1"/>
      <c r="XR305" s="1"/>
      <c r="XS305" s="1"/>
      <c r="XT305" s="1"/>
      <c r="XU305" s="1"/>
      <c r="XV305" s="1"/>
      <c r="XW305" s="1"/>
      <c r="XX305" s="1"/>
      <c r="XY305" s="1"/>
      <c r="XZ305" s="1"/>
      <c r="YA305" s="1"/>
      <c r="YB305" s="1"/>
      <c r="YC305" s="1"/>
      <c r="YD305" s="1"/>
      <c r="YE305" s="1"/>
      <c r="YF305" s="1"/>
      <c r="YG305" s="1"/>
      <c r="YH305" s="1"/>
      <c r="YI305" s="1"/>
      <c r="YJ305" s="1"/>
      <c r="YK305" s="1"/>
      <c r="YL305" s="1"/>
      <c r="YM305" s="1"/>
      <c r="YN305" s="1"/>
      <c r="YO305" s="1"/>
      <c r="YP305" s="1"/>
      <c r="YQ305" s="1"/>
      <c r="YR305" s="1"/>
      <c r="YS305" s="1"/>
      <c r="YT305" s="1"/>
      <c r="YU305" s="1"/>
      <c r="YV305" s="1"/>
      <c r="YW305" s="1"/>
      <c r="YX305" s="1"/>
      <c r="YY305" s="1"/>
      <c r="YZ305" s="1"/>
      <c r="ZA305" s="1"/>
      <c r="ZB305" s="1"/>
      <c r="ZC305" s="1"/>
      <c r="ZD305" s="1"/>
      <c r="ZE305" s="1"/>
      <c r="ZF305" s="1"/>
      <c r="ZG305" s="1"/>
      <c r="ZH305" s="1"/>
      <c r="ZI305" s="1"/>
      <c r="ZJ305" s="1"/>
      <c r="ZK305" s="1"/>
      <c r="ZL305" s="1"/>
      <c r="ZM305" s="1"/>
      <c r="ZN305" s="1"/>
      <c r="ZO305" s="1"/>
      <c r="ZP305" s="1"/>
      <c r="ZQ305" s="1"/>
      <c r="ZR305" s="1"/>
      <c r="ZS305" s="1"/>
      <c r="ZT305" s="1"/>
      <c r="ZU305" s="1"/>
      <c r="ZV305" s="1"/>
      <c r="ZW305" s="1"/>
      <c r="ZX305" s="1"/>
      <c r="ZY305" s="1"/>
      <c r="ZZ305" s="1"/>
      <c r="AAA305" s="1"/>
      <c r="AAB305" s="1"/>
      <c r="AAC305" s="1"/>
      <c r="AAD305" s="1"/>
      <c r="AAE305" s="1"/>
      <c r="AAF305" s="1"/>
      <c r="AAG305" s="1"/>
      <c r="AAH305" s="1"/>
      <c r="AAI305" s="1"/>
      <c r="AAJ305" s="1"/>
      <c r="AAK305" s="1"/>
      <c r="AAL305" s="1"/>
      <c r="AAM305" s="1"/>
      <c r="AAN305" s="1"/>
      <c r="AAO305" s="1"/>
      <c r="AAP305" s="1"/>
      <c r="AAQ305" s="1"/>
      <c r="AAR305" s="1"/>
      <c r="AAS305" s="1"/>
      <c r="AAT305" s="1"/>
      <c r="AAU305" s="1"/>
      <c r="AAV305" s="1"/>
      <c r="AAW305" s="1"/>
      <c r="AAX305" s="1"/>
      <c r="AAY305" s="1"/>
      <c r="AAZ305" s="1"/>
      <c r="ABA305" s="1"/>
      <c r="ABB305" s="1"/>
      <c r="ABC305" s="1"/>
      <c r="ABD305" s="1"/>
      <c r="ABE305" s="1"/>
      <c r="ABF305" s="1"/>
      <c r="ABG305" s="1"/>
      <c r="ABH305" s="1"/>
      <c r="ABI305" s="1"/>
      <c r="ABJ305" s="1"/>
      <c r="ABK305" s="1"/>
      <c r="ABL305" s="1"/>
      <c r="ABM305" s="1"/>
      <c r="ABN305" s="1"/>
      <c r="ABO305" s="1"/>
      <c r="ABP305" s="1"/>
      <c r="ABQ305" s="1"/>
      <c r="ABR305" s="1"/>
      <c r="ABS305" s="1"/>
      <c r="ABT305" s="1"/>
      <c r="ABU305" s="1"/>
      <c r="ABV305" s="1"/>
      <c r="ABW305" s="1"/>
      <c r="ABX305" s="1"/>
      <c r="ABY305" s="1"/>
      <c r="ABZ305" s="1"/>
      <c r="ACA305" s="1"/>
      <c r="ACB305" s="1"/>
      <c r="ACC305" s="1"/>
      <c r="ACD305" s="1"/>
      <c r="ACE305" s="1"/>
      <c r="ACF305" s="1"/>
      <c r="ACG305" s="1"/>
      <c r="ACH305" s="1"/>
      <c r="ACI305" s="1"/>
      <c r="ACJ305" s="1"/>
      <c r="ACK305" s="1"/>
      <c r="ACL305" s="1"/>
      <c r="ACM305" s="1"/>
      <c r="ACN305" s="1"/>
      <c r="ACO305" s="1"/>
      <c r="ACP305" s="1"/>
      <c r="ACQ305" s="1"/>
      <c r="ACR305" s="1"/>
      <c r="ACS305" s="1"/>
      <c r="ACT305" s="1"/>
      <c r="ACU305" s="1"/>
      <c r="ACV305" s="1"/>
      <c r="ACW305" s="1"/>
      <c r="ACX305" s="1"/>
      <c r="ACY305" s="1"/>
      <c r="ACZ305" s="1"/>
      <c r="ADA305" s="1"/>
      <c r="ADB305" s="1"/>
      <c r="ADC305" s="1"/>
      <c r="ADD305" s="1"/>
      <c r="ADE305" s="1"/>
      <c r="ADF305" s="1"/>
      <c r="ADG305" s="1"/>
      <c r="ADH305" s="1"/>
      <c r="ADI305" s="1"/>
      <c r="ADJ305" s="1"/>
      <c r="ADK305" s="1"/>
      <c r="ADL305" s="1"/>
      <c r="ADM305" s="1"/>
      <c r="ADN305" s="1"/>
      <c r="ADO305" s="1"/>
      <c r="ADP305" s="1"/>
      <c r="ADQ305" s="1"/>
      <c r="ADR305" s="1"/>
      <c r="ADS305" s="1"/>
      <c r="ADT305" s="1"/>
      <c r="ADU305" s="1"/>
      <c r="ADV305" s="1"/>
      <c r="ADW305" s="1"/>
      <c r="ADX305" s="1"/>
      <c r="ADY305" s="1"/>
      <c r="ADZ305" s="1"/>
      <c r="AEA305" s="1"/>
      <c r="AEB305" s="1"/>
      <c r="AEC305" s="1"/>
      <c r="AED305" s="1"/>
      <c r="AEE305" s="1"/>
      <c r="AEF305" s="1"/>
      <c r="AEG305" s="1"/>
      <c r="AEH305" s="1"/>
      <c r="AEI305" s="1"/>
      <c r="AEJ305" s="1"/>
      <c r="AEK305" s="1"/>
    </row>
    <row r="306" spans="1:817" s="15" customFormat="1" ht="26.1" customHeight="1" x14ac:dyDescent="0.25">
      <c r="A306" s="626"/>
      <c r="B306" s="182">
        <v>2</v>
      </c>
      <c r="C306" s="595">
        <f t="shared" si="103"/>
        <v>0.49222790803670385</v>
      </c>
      <c r="D306" s="19">
        <v>1</v>
      </c>
      <c r="E306" s="253" t="s">
        <v>489</v>
      </c>
      <c r="F306" s="254" t="s">
        <v>54</v>
      </c>
      <c r="G306" s="19" t="s">
        <v>77</v>
      </c>
      <c r="H306" s="19" t="s">
        <v>254</v>
      </c>
      <c r="I306" s="19">
        <v>19</v>
      </c>
      <c r="J306" s="255">
        <v>350000</v>
      </c>
      <c r="K306" s="19">
        <v>1</v>
      </c>
      <c r="L306" s="19" t="s">
        <v>27</v>
      </c>
      <c r="M306" s="470" t="s">
        <v>109</v>
      </c>
      <c r="N306" s="19">
        <v>43</v>
      </c>
      <c r="O306" s="19">
        <v>1965</v>
      </c>
      <c r="P306" s="275">
        <v>23829</v>
      </c>
      <c r="Q306" s="255">
        <v>350000</v>
      </c>
      <c r="R306" s="258">
        <v>12</v>
      </c>
      <c r="S306" s="259"/>
      <c r="T306" s="228" t="s">
        <v>960</v>
      </c>
      <c r="U306" s="307" t="s">
        <v>848</v>
      </c>
      <c r="V306" s="338"/>
      <c r="W306" s="18"/>
      <c r="X306" s="249" t="str">
        <f t="shared" si="102"/>
        <v>Cu</v>
      </c>
      <c r="Y306" s="19"/>
      <c r="Z306" s="19"/>
      <c r="AA306" s="19"/>
      <c r="AB306" s="19"/>
      <c r="AC306" s="19"/>
      <c r="AD306" s="19"/>
      <c r="AE306" s="19"/>
      <c r="AF306" s="1"/>
      <c r="AG306" s="1"/>
      <c r="AH306" s="252">
        <f t="shared" si="96"/>
        <v>1.8453560034439615E-2</v>
      </c>
      <c r="AI306" s="252">
        <f t="shared" si="100"/>
        <v>0.12820512820512819</v>
      </c>
      <c r="AJ306" s="252">
        <f t="shared" si="101"/>
        <v>0</v>
      </c>
      <c r="AK306" s="252">
        <f t="shared" si="104"/>
        <v>0.14665868823956782</v>
      </c>
      <c r="AL306" s="262"/>
      <c r="AM306" s="251">
        <f t="shared" si="97"/>
        <v>0</v>
      </c>
      <c r="AN306" s="251">
        <f t="shared" si="98"/>
        <v>0</v>
      </c>
      <c r="AO306" s="251">
        <f t="shared" si="99"/>
        <v>0.14665868823956782</v>
      </c>
      <c r="AP306" s="147"/>
      <c r="AQ306" s="147"/>
      <c r="AR306" s="147"/>
      <c r="AS306" s="147"/>
      <c r="AT306" s="147"/>
      <c r="AU306" s="147"/>
      <c r="AV306" s="147"/>
      <c r="AW306" s="147"/>
      <c r="AX306" s="147"/>
      <c r="AY306" s="147"/>
      <c r="AZ306" s="1"/>
      <c r="BD306" s="1"/>
      <c r="BE306" s="4"/>
      <c r="BF306" s="4"/>
      <c r="BG306" s="4"/>
      <c r="BH306" s="1"/>
      <c r="BI306" s="1"/>
      <c r="BJ306" s="4"/>
      <c r="BK306" s="4"/>
      <c r="BL306" s="4"/>
      <c r="BM306" s="4"/>
      <c r="BN306" s="4"/>
      <c r="BO306" s="4"/>
      <c r="BP306" s="4"/>
      <c r="BQ306" s="4"/>
      <c r="BR306" s="4"/>
      <c r="BS306" s="4"/>
      <c r="BT306" s="4"/>
      <c r="BU306" s="147"/>
      <c r="BV306" s="4"/>
      <c r="BW306" s="147"/>
      <c r="BX306" s="4"/>
      <c r="BY306" s="147"/>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c r="JL306" s="1"/>
      <c r="JM306" s="1"/>
      <c r="JN306" s="1"/>
      <c r="JO306" s="1"/>
      <c r="JP306" s="1"/>
      <c r="JQ306" s="1"/>
      <c r="JR306" s="1"/>
      <c r="JS306" s="1"/>
      <c r="JT306" s="1"/>
      <c r="JU306" s="1"/>
      <c r="JV306" s="1"/>
      <c r="JW306" s="1"/>
      <c r="JX306" s="1"/>
      <c r="JY306" s="1"/>
      <c r="JZ306" s="1"/>
      <c r="KA306" s="1"/>
      <c r="KB306" s="1"/>
      <c r="KC306" s="1"/>
      <c r="KD306" s="1"/>
      <c r="KE306" s="1"/>
      <c r="KF306" s="1"/>
      <c r="KG306" s="1"/>
      <c r="KH306" s="1"/>
      <c r="KI306" s="1"/>
      <c r="KJ306" s="1"/>
      <c r="KK306" s="1"/>
      <c r="KL306" s="1"/>
      <c r="KM306" s="1"/>
      <c r="KN306" s="1"/>
      <c r="KO306" s="1"/>
      <c r="KP306" s="1"/>
      <c r="KQ306" s="1"/>
      <c r="KR306" s="1"/>
      <c r="KS306" s="1"/>
      <c r="KT306" s="1"/>
      <c r="KU306" s="1"/>
      <c r="KV306" s="1"/>
      <c r="KW306" s="1"/>
      <c r="KX306" s="1"/>
      <c r="KY306" s="1"/>
      <c r="KZ306" s="1"/>
      <c r="LA306" s="1"/>
      <c r="LB306" s="1"/>
      <c r="LC306" s="1"/>
      <c r="LD306" s="1"/>
      <c r="LE306" s="1"/>
      <c r="LF306" s="1"/>
      <c r="LG306" s="1"/>
      <c r="LH306" s="1"/>
      <c r="LI306" s="1"/>
      <c r="LJ306" s="1"/>
      <c r="LK306" s="1"/>
      <c r="LL306" s="1"/>
      <c r="LM306" s="1"/>
      <c r="LN306" s="1"/>
      <c r="LO306" s="1"/>
      <c r="LP306" s="1"/>
      <c r="LQ306" s="1"/>
      <c r="LR306" s="1"/>
      <c r="LS306" s="1"/>
      <c r="LT306" s="1"/>
      <c r="LU306" s="1"/>
      <c r="LV306" s="1"/>
      <c r="LW306" s="1"/>
      <c r="LX306" s="1"/>
      <c r="LY306" s="1"/>
      <c r="LZ306" s="1"/>
      <c r="MA306" s="1"/>
      <c r="MB306" s="1"/>
      <c r="MC306" s="1"/>
      <c r="MD306" s="1"/>
      <c r="ME306" s="1"/>
      <c r="MF306" s="1"/>
      <c r="MG306" s="1"/>
      <c r="MH306" s="1"/>
      <c r="MI306" s="1"/>
      <c r="MJ306" s="1"/>
      <c r="MK306" s="1"/>
      <c r="ML306" s="1"/>
      <c r="MM306" s="1"/>
      <c r="MN306" s="1"/>
      <c r="MO306" s="1"/>
      <c r="MP306" s="1"/>
      <c r="MQ306" s="1"/>
      <c r="MR306" s="1"/>
      <c r="MS306" s="1"/>
      <c r="MT306" s="1"/>
      <c r="MU306" s="1"/>
      <c r="MV306" s="1"/>
      <c r="MW306" s="1"/>
      <c r="MX306" s="1"/>
      <c r="MY306" s="1"/>
      <c r="MZ306" s="1"/>
      <c r="NA306" s="1"/>
      <c r="NB306" s="1"/>
      <c r="NC306" s="1"/>
      <c r="ND306" s="1"/>
      <c r="NE306" s="1"/>
      <c r="NF306" s="1"/>
      <c r="NG306" s="1"/>
      <c r="NH306" s="1"/>
      <c r="NI306" s="1"/>
      <c r="NJ306" s="1"/>
      <c r="NK306" s="1"/>
      <c r="NL306" s="1"/>
      <c r="NM306" s="1"/>
      <c r="NN306" s="1"/>
      <c r="NO306" s="1"/>
      <c r="NP306" s="1"/>
      <c r="NQ306" s="1"/>
      <c r="NR306" s="1"/>
      <c r="NS306" s="1"/>
      <c r="NT306" s="1"/>
      <c r="NU306" s="1"/>
      <c r="NV306" s="1"/>
      <c r="NW306" s="1"/>
      <c r="NX306" s="1"/>
      <c r="NY306" s="1"/>
      <c r="NZ306" s="1"/>
      <c r="OA306" s="1"/>
      <c r="OB306" s="1"/>
      <c r="OC306" s="1"/>
      <c r="OD306" s="1"/>
      <c r="OE306" s="1"/>
      <c r="OF306" s="1"/>
      <c r="OG306" s="1"/>
      <c r="OH306" s="1"/>
      <c r="OI306" s="1"/>
      <c r="OJ306" s="1"/>
      <c r="OK306" s="1"/>
      <c r="OL306" s="1"/>
      <c r="OM306" s="1"/>
      <c r="ON306" s="1"/>
      <c r="OO306" s="1"/>
      <c r="OP306" s="1"/>
      <c r="OQ306" s="1"/>
      <c r="OR306" s="1"/>
      <c r="OS306" s="1"/>
      <c r="OT306" s="1"/>
      <c r="OU306" s="1"/>
      <c r="OV306" s="1"/>
      <c r="OW306" s="1"/>
      <c r="OX306" s="1"/>
      <c r="OY306" s="1"/>
      <c r="OZ306" s="1"/>
      <c r="PA306" s="1"/>
      <c r="PB306" s="1"/>
      <c r="PC306" s="1"/>
      <c r="PD306" s="1"/>
      <c r="PE306" s="1"/>
      <c r="PF306" s="1"/>
      <c r="PG306" s="1"/>
      <c r="PH306" s="1"/>
      <c r="PI306" s="1"/>
      <c r="PJ306" s="1"/>
      <c r="PK306" s="1"/>
      <c r="PL306" s="1"/>
      <c r="PM306" s="1"/>
      <c r="PN306" s="1"/>
      <c r="PO306" s="1"/>
      <c r="PP306" s="1"/>
      <c r="PQ306" s="1"/>
      <c r="PR306" s="1"/>
      <c r="PS306" s="1"/>
      <c r="PT306" s="1"/>
      <c r="PU306" s="1"/>
      <c r="PV306" s="1"/>
      <c r="PW306" s="1"/>
      <c r="PX306" s="1"/>
      <c r="PY306" s="1"/>
      <c r="PZ306" s="1"/>
      <c r="QA306" s="1"/>
      <c r="QB306" s="1"/>
      <c r="QC306" s="1"/>
      <c r="QD306" s="1"/>
      <c r="QE306" s="1"/>
      <c r="QF306" s="1"/>
      <c r="QG306" s="1"/>
      <c r="QH306" s="1"/>
      <c r="QI306" s="1"/>
      <c r="QJ306" s="1"/>
      <c r="QK306" s="1"/>
      <c r="QL306" s="1"/>
      <c r="QM306" s="1"/>
      <c r="QN306" s="1"/>
      <c r="QO306" s="1"/>
      <c r="QP306" s="1"/>
      <c r="QQ306" s="1"/>
      <c r="QR306" s="1"/>
      <c r="QS306" s="1"/>
      <c r="QT306" s="1"/>
      <c r="QU306" s="1"/>
      <c r="QV306" s="1"/>
      <c r="QW306" s="1"/>
      <c r="QX306" s="1"/>
      <c r="QY306" s="1"/>
      <c r="QZ306" s="1"/>
      <c r="RA306" s="1"/>
      <c r="RB306" s="1"/>
      <c r="RC306" s="1"/>
      <c r="RD306" s="1"/>
      <c r="RE306" s="1"/>
      <c r="RF306" s="1"/>
      <c r="RG306" s="1"/>
      <c r="RH306" s="1"/>
      <c r="RI306" s="1"/>
      <c r="RJ306" s="1"/>
      <c r="RK306" s="1"/>
      <c r="RL306" s="1"/>
      <c r="RM306" s="1"/>
      <c r="RN306" s="1"/>
      <c r="RO306" s="1"/>
      <c r="RP306" s="1"/>
      <c r="RQ306" s="1"/>
      <c r="RR306" s="1"/>
      <c r="RS306" s="1"/>
      <c r="RT306" s="1"/>
      <c r="RU306" s="1"/>
      <c r="RV306" s="1"/>
      <c r="RW306" s="1"/>
      <c r="RX306" s="1"/>
      <c r="RY306" s="1"/>
      <c r="RZ306" s="1"/>
      <c r="SA306" s="1"/>
      <c r="SB306" s="1"/>
      <c r="SC306" s="1"/>
      <c r="SD306" s="1"/>
      <c r="SE306" s="1"/>
      <c r="SF306" s="1"/>
      <c r="SG306" s="1"/>
      <c r="SH306" s="1"/>
      <c r="SI306" s="1"/>
      <c r="SJ306" s="1"/>
      <c r="SK306" s="1"/>
      <c r="SL306" s="1"/>
      <c r="SM306" s="1"/>
      <c r="SN306" s="1"/>
      <c r="SO306" s="1"/>
      <c r="SP306" s="1"/>
      <c r="SQ306" s="1"/>
      <c r="SR306" s="1"/>
      <c r="SS306" s="1"/>
      <c r="ST306" s="1"/>
      <c r="SU306" s="1"/>
      <c r="SV306" s="1"/>
      <c r="SW306" s="1"/>
      <c r="SX306" s="1"/>
      <c r="SY306" s="1"/>
      <c r="SZ306" s="1"/>
      <c r="TA306" s="1"/>
      <c r="TB306" s="1"/>
      <c r="TC306" s="1"/>
      <c r="TD306" s="1"/>
      <c r="TE306" s="1"/>
      <c r="TF306" s="1"/>
      <c r="TG306" s="1"/>
      <c r="TH306" s="1"/>
      <c r="TI306" s="1"/>
      <c r="TJ306" s="1"/>
      <c r="TK306" s="1"/>
      <c r="TL306" s="1"/>
      <c r="TM306" s="1"/>
      <c r="TN306" s="1"/>
      <c r="TO306" s="1"/>
      <c r="TP306" s="1"/>
      <c r="TQ306" s="1"/>
      <c r="TR306" s="1"/>
      <c r="TS306" s="1"/>
      <c r="TT306" s="1"/>
      <c r="TU306" s="1"/>
      <c r="TV306" s="1"/>
      <c r="TW306" s="1"/>
      <c r="TX306" s="1"/>
      <c r="TY306" s="1"/>
      <c r="TZ306" s="1"/>
      <c r="UA306" s="1"/>
      <c r="UB306" s="1"/>
      <c r="UC306" s="1"/>
      <c r="UD306" s="1"/>
      <c r="UE306" s="1"/>
      <c r="UF306" s="1"/>
      <c r="UG306" s="1"/>
      <c r="UH306" s="1"/>
      <c r="UI306" s="1"/>
      <c r="UJ306" s="1"/>
      <c r="UK306" s="1"/>
      <c r="UL306" s="1"/>
      <c r="UM306" s="1"/>
      <c r="UN306" s="1"/>
      <c r="UO306" s="1"/>
      <c r="UP306" s="1"/>
      <c r="UQ306" s="1"/>
      <c r="UR306" s="1"/>
      <c r="US306" s="1"/>
      <c r="UT306" s="1"/>
      <c r="UU306" s="1"/>
      <c r="UV306" s="1"/>
      <c r="UW306" s="1"/>
      <c r="UX306" s="1"/>
      <c r="UY306" s="1"/>
      <c r="UZ306" s="1"/>
      <c r="VA306" s="1"/>
      <c r="VB306" s="1"/>
      <c r="VC306" s="1"/>
      <c r="VD306" s="1"/>
      <c r="VE306" s="1"/>
      <c r="VF306" s="1"/>
      <c r="VG306" s="1"/>
      <c r="VH306" s="1"/>
      <c r="VI306" s="1"/>
      <c r="VJ306" s="1"/>
      <c r="VK306" s="1"/>
      <c r="VL306" s="1"/>
      <c r="VM306" s="1"/>
      <c r="VN306" s="1"/>
      <c r="VO306" s="1"/>
      <c r="VP306" s="1"/>
      <c r="VQ306" s="1"/>
      <c r="VR306" s="1"/>
      <c r="VS306" s="1"/>
      <c r="VT306" s="1"/>
      <c r="VU306" s="1"/>
      <c r="VV306" s="1"/>
      <c r="VW306" s="1"/>
      <c r="VX306" s="1"/>
      <c r="VY306" s="1"/>
      <c r="VZ306" s="1"/>
      <c r="WA306" s="1"/>
      <c r="WB306" s="1"/>
      <c r="WC306" s="1"/>
      <c r="WD306" s="1"/>
      <c r="WE306" s="1"/>
      <c r="WF306" s="1"/>
      <c r="WG306" s="1"/>
      <c r="WH306" s="1"/>
      <c r="WI306" s="1"/>
      <c r="WJ306" s="1"/>
      <c r="WK306" s="1"/>
      <c r="WL306" s="1"/>
      <c r="WM306" s="1"/>
      <c r="WN306" s="1"/>
      <c r="WO306" s="1"/>
      <c r="WP306" s="1"/>
      <c r="WQ306" s="1"/>
      <c r="WR306" s="1"/>
      <c r="WS306" s="1"/>
      <c r="WT306" s="1"/>
      <c r="WU306" s="1"/>
      <c r="WV306" s="1"/>
      <c r="WW306" s="1"/>
      <c r="WX306" s="1"/>
      <c r="WY306" s="1"/>
      <c r="WZ306" s="1"/>
      <c r="XA306" s="1"/>
      <c r="XB306" s="1"/>
      <c r="XC306" s="1"/>
      <c r="XD306" s="1"/>
      <c r="XE306" s="1"/>
      <c r="XF306" s="1"/>
      <c r="XG306" s="1"/>
      <c r="XH306" s="1"/>
      <c r="XI306" s="1"/>
      <c r="XJ306" s="1"/>
      <c r="XK306" s="1"/>
      <c r="XL306" s="1"/>
      <c r="XM306" s="1"/>
      <c r="XN306" s="1"/>
      <c r="XO306" s="1"/>
      <c r="XP306" s="1"/>
      <c r="XQ306" s="1"/>
      <c r="XR306" s="1"/>
      <c r="XS306" s="1"/>
      <c r="XT306" s="1"/>
      <c r="XU306" s="1"/>
      <c r="XV306" s="1"/>
      <c r="XW306" s="1"/>
      <c r="XX306" s="1"/>
      <c r="XY306" s="1"/>
      <c r="XZ306" s="1"/>
      <c r="YA306" s="1"/>
      <c r="YB306" s="1"/>
      <c r="YC306" s="1"/>
      <c r="YD306" s="1"/>
      <c r="YE306" s="1"/>
      <c r="YF306" s="1"/>
      <c r="YG306" s="1"/>
      <c r="YH306" s="1"/>
      <c r="YI306" s="1"/>
      <c r="YJ306" s="1"/>
      <c r="YK306" s="1"/>
      <c r="YL306" s="1"/>
      <c r="YM306" s="1"/>
      <c r="YN306" s="1"/>
      <c r="YO306" s="1"/>
      <c r="YP306" s="1"/>
      <c r="YQ306" s="1"/>
      <c r="YR306" s="1"/>
      <c r="YS306" s="1"/>
      <c r="YT306" s="1"/>
      <c r="YU306" s="1"/>
      <c r="YV306" s="1"/>
      <c r="YW306" s="1"/>
      <c r="YX306" s="1"/>
      <c r="YY306" s="1"/>
      <c r="YZ306" s="1"/>
      <c r="ZA306" s="1"/>
      <c r="ZB306" s="1"/>
      <c r="ZC306" s="1"/>
      <c r="ZD306" s="1"/>
      <c r="ZE306" s="1"/>
      <c r="ZF306" s="1"/>
      <c r="ZG306" s="1"/>
      <c r="ZH306" s="1"/>
      <c r="ZI306" s="1"/>
      <c r="ZJ306" s="1"/>
      <c r="ZK306" s="1"/>
      <c r="ZL306" s="1"/>
      <c r="ZM306" s="1"/>
      <c r="ZN306" s="1"/>
      <c r="ZO306" s="1"/>
      <c r="ZP306" s="1"/>
      <c r="ZQ306" s="1"/>
      <c r="ZR306" s="1"/>
      <c r="ZS306" s="1"/>
      <c r="ZT306" s="1"/>
      <c r="ZU306" s="1"/>
      <c r="ZV306" s="1"/>
      <c r="ZW306" s="1"/>
      <c r="ZX306" s="1"/>
      <c r="ZY306" s="1"/>
      <c r="ZZ306" s="1"/>
      <c r="AAA306" s="1"/>
      <c r="AAB306" s="1"/>
      <c r="AAC306" s="1"/>
      <c r="AAD306" s="1"/>
      <c r="AAE306" s="1"/>
      <c r="AAF306" s="1"/>
      <c r="AAG306" s="1"/>
      <c r="AAH306" s="1"/>
      <c r="AAI306" s="1"/>
      <c r="AAJ306" s="1"/>
      <c r="AAK306" s="1"/>
      <c r="AAL306" s="1"/>
      <c r="AAM306" s="1"/>
      <c r="AAN306" s="1"/>
      <c r="AAO306" s="1"/>
      <c r="AAP306" s="1"/>
      <c r="AAQ306" s="1"/>
      <c r="AAR306" s="1"/>
      <c r="AAS306" s="1"/>
      <c r="AAT306" s="1"/>
      <c r="AAU306" s="1"/>
      <c r="AAV306" s="1"/>
      <c r="AAW306" s="1"/>
      <c r="AAX306" s="1"/>
      <c r="AAY306" s="1"/>
      <c r="AAZ306" s="1"/>
      <c r="ABA306" s="1"/>
      <c r="ABB306" s="1"/>
      <c r="ABC306" s="1"/>
      <c r="ABD306" s="1"/>
      <c r="ABE306" s="1"/>
      <c r="ABF306" s="1"/>
      <c r="ABG306" s="1"/>
      <c r="ABH306" s="1"/>
      <c r="ABI306" s="1"/>
      <c r="ABJ306" s="1"/>
      <c r="ABK306" s="1"/>
      <c r="ABL306" s="1"/>
      <c r="ABM306" s="1"/>
      <c r="ABN306" s="1"/>
      <c r="ABO306" s="1"/>
      <c r="ABP306" s="1"/>
      <c r="ABQ306" s="1"/>
      <c r="ABR306" s="1"/>
      <c r="ABS306" s="1"/>
      <c r="ABT306" s="1"/>
      <c r="ABU306" s="1"/>
      <c r="ABV306" s="1"/>
      <c r="ABW306" s="1"/>
      <c r="ABX306" s="1"/>
      <c r="ABY306" s="1"/>
      <c r="ABZ306" s="1"/>
      <c r="ACA306" s="1"/>
      <c r="ACB306" s="1"/>
      <c r="ACC306" s="1"/>
      <c r="ACD306" s="1"/>
      <c r="ACE306" s="1"/>
      <c r="ACF306" s="1"/>
      <c r="ACG306" s="1"/>
      <c r="ACH306" s="1"/>
      <c r="ACI306" s="1"/>
      <c r="ACJ306" s="1"/>
      <c r="ACK306" s="1"/>
      <c r="ACL306" s="1"/>
      <c r="ACM306" s="1"/>
      <c r="ACN306" s="1"/>
      <c r="ACO306" s="1"/>
      <c r="ACP306" s="1"/>
      <c r="ACQ306" s="1"/>
      <c r="ACR306" s="1"/>
      <c r="ACS306" s="1"/>
      <c r="ACT306" s="1"/>
      <c r="ACU306" s="1"/>
      <c r="ACV306" s="1"/>
      <c r="ACW306" s="1"/>
      <c r="ACX306" s="1"/>
      <c r="ACY306" s="1"/>
      <c r="ACZ306" s="1"/>
      <c r="ADA306" s="1"/>
      <c r="ADB306" s="1"/>
      <c r="ADC306" s="1"/>
      <c r="ADD306" s="1"/>
      <c r="ADE306" s="1"/>
      <c r="ADF306" s="1"/>
      <c r="ADG306" s="1"/>
      <c r="ADH306" s="1"/>
      <c r="ADI306" s="1"/>
      <c r="ADJ306" s="1"/>
      <c r="ADK306" s="1"/>
      <c r="ADL306" s="1"/>
      <c r="ADM306" s="1"/>
      <c r="ADN306" s="1"/>
      <c r="ADO306" s="1"/>
      <c r="ADP306" s="1"/>
      <c r="ADQ306" s="1"/>
      <c r="ADR306" s="1"/>
      <c r="ADS306" s="1"/>
      <c r="ADT306" s="1"/>
      <c r="ADU306" s="1"/>
      <c r="ADV306" s="1"/>
      <c r="ADW306" s="1"/>
      <c r="ADX306" s="1"/>
      <c r="ADY306" s="1"/>
      <c r="ADZ306" s="1"/>
      <c r="AEA306" s="1"/>
      <c r="AEB306" s="1"/>
      <c r="AEC306" s="1"/>
      <c r="AED306" s="1"/>
      <c r="AEE306" s="1"/>
      <c r="AEF306" s="1"/>
      <c r="AEG306" s="1"/>
      <c r="AEH306" s="1"/>
      <c r="AEI306" s="1"/>
      <c r="AEJ306" s="1"/>
      <c r="AEK306" s="1"/>
    </row>
    <row r="307" spans="1:817" s="15" customFormat="1" ht="26.1" customHeight="1" x14ac:dyDescent="0.25">
      <c r="A307" s="638"/>
      <c r="B307" s="182">
        <v>3</v>
      </c>
      <c r="C307" s="595">
        <f t="shared" si="103"/>
        <v>0.14665868823956782</v>
      </c>
      <c r="D307" s="19">
        <v>1</v>
      </c>
      <c r="E307" s="253" t="s">
        <v>494</v>
      </c>
      <c r="F307" s="254" t="s">
        <v>54</v>
      </c>
      <c r="G307" s="19" t="s">
        <v>44</v>
      </c>
      <c r="H307" s="19" t="s">
        <v>154</v>
      </c>
      <c r="I307" s="19">
        <v>15</v>
      </c>
      <c r="J307" s="255"/>
      <c r="K307" s="19">
        <v>1</v>
      </c>
      <c r="L307" s="19" t="s">
        <v>27</v>
      </c>
      <c r="M307" s="19" t="s">
        <v>109</v>
      </c>
      <c r="N307" s="19">
        <v>69</v>
      </c>
      <c r="O307" s="19">
        <v>1965</v>
      </c>
      <c r="P307" s="275">
        <v>23829</v>
      </c>
      <c r="Q307" s="255">
        <v>35000</v>
      </c>
      <c r="R307" s="258">
        <v>5</v>
      </c>
      <c r="S307" s="259"/>
      <c r="T307" s="228" t="s">
        <v>229</v>
      </c>
      <c r="U307" s="307" t="s">
        <v>849</v>
      </c>
      <c r="V307" s="338"/>
      <c r="W307" s="18"/>
      <c r="X307" s="249" t="str">
        <f t="shared" si="102"/>
        <v>Cu</v>
      </c>
      <c r="Y307" s="19"/>
      <c r="Z307" s="19"/>
      <c r="AA307" s="19"/>
      <c r="AB307" s="19"/>
      <c r="AC307" s="19"/>
      <c r="AD307" s="19"/>
      <c r="AE307" s="19"/>
      <c r="AF307" s="1"/>
      <c r="AG307" s="1"/>
      <c r="AH307" s="252">
        <f t="shared" si="96"/>
        <v>1.1072136020663769E-2</v>
      </c>
      <c r="AI307" s="252">
        <f t="shared" si="100"/>
        <v>0.12820512820512819</v>
      </c>
      <c r="AJ307" s="252">
        <f t="shared" si="101"/>
        <v>0</v>
      </c>
      <c r="AK307" s="252">
        <f t="shared" si="104"/>
        <v>0.13927726422579195</v>
      </c>
      <c r="AL307" s="262"/>
      <c r="AM307" s="251">
        <f t="shared" si="97"/>
        <v>0</v>
      </c>
      <c r="AN307" s="251">
        <f t="shared" si="98"/>
        <v>0</v>
      </c>
      <c r="AO307" s="251">
        <f t="shared" si="99"/>
        <v>0.13927726422579195</v>
      </c>
      <c r="AP307" s="147"/>
      <c r="AQ307" s="147"/>
      <c r="AR307" s="147"/>
      <c r="AS307" s="147"/>
      <c r="AT307" s="147"/>
      <c r="AU307" s="147"/>
      <c r="AV307" s="147"/>
      <c r="AW307" s="147"/>
      <c r="AX307" s="147"/>
      <c r="AY307" s="147"/>
      <c r="AZ307" s="1"/>
      <c r="BD307" s="1"/>
      <c r="BE307" s="4"/>
      <c r="BF307" s="4"/>
      <c r="BG307" s="4"/>
      <c r="BH307" s="1"/>
      <c r="BI307" s="1"/>
      <c r="BJ307" s="4"/>
      <c r="BK307" s="4"/>
      <c r="BL307" s="4"/>
      <c r="BM307" s="4"/>
      <c r="BN307" s="4"/>
      <c r="BO307" s="4"/>
      <c r="BP307" s="4"/>
      <c r="BQ307" s="4"/>
      <c r="BR307" s="4"/>
      <c r="BS307" s="4"/>
      <c r="BT307" s="4"/>
      <c r="BU307" s="147"/>
      <c r="BV307" s="4"/>
      <c r="BW307" s="147"/>
      <c r="BX307" s="4"/>
      <c r="BY307" s="147"/>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c r="JG307" s="1"/>
      <c r="JH307" s="1"/>
      <c r="JI307" s="1"/>
      <c r="JJ307" s="1"/>
      <c r="JK307" s="1"/>
      <c r="JL307" s="1"/>
      <c r="JM307" s="1"/>
      <c r="JN307" s="1"/>
      <c r="JO307" s="1"/>
      <c r="JP307" s="1"/>
      <c r="JQ307" s="1"/>
      <c r="JR307" s="1"/>
      <c r="JS307" s="1"/>
      <c r="JT307" s="1"/>
      <c r="JU307" s="1"/>
      <c r="JV307" s="1"/>
      <c r="JW307" s="1"/>
      <c r="JX307" s="1"/>
      <c r="JY307" s="1"/>
      <c r="JZ307" s="1"/>
      <c r="KA307" s="1"/>
      <c r="KB307" s="1"/>
      <c r="KC307" s="1"/>
      <c r="KD307" s="1"/>
      <c r="KE307" s="1"/>
      <c r="KF307" s="1"/>
      <c r="KG307" s="1"/>
      <c r="KH307" s="1"/>
      <c r="KI307" s="1"/>
      <c r="KJ307" s="1"/>
      <c r="KK307" s="1"/>
      <c r="KL307" s="1"/>
      <c r="KM307" s="1"/>
      <c r="KN307" s="1"/>
      <c r="KO307" s="1"/>
      <c r="KP307" s="1"/>
      <c r="KQ307" s="1"/>
      <c r="KR307" s="1"/>
      <c r="KS307" s="1"/>
      <c r="KT307" s="1"/>
      <c r="KU307" s="1"/>
      <c r="KV307" s="1"/>
      <c r="KW307" s="1"/>
      <c r="KX307" s="1"/>
      <c r="KY307" s="1"/>
      <c r="KZ307" s="1"/>
      <c r="LA307" s="1"/>
      <c r="LB307" s="1"/>
      <c r="LC307" s="1"/>
      <c r="LD307" s="1"/>
      <c r="LE307" s="1"/>
      <c r="LF307" s="1"/>
      <c r="LG307" s="1"/>
      <c r="LH307" s="1"/>
      <c r="LI307" s="1"/>
      <c r="LJ307" s="1"/>
      <c r="LK307" s="1"/>
      <c r="LL307" s="1"/>
      <c r="LM307" s="1"/>
      <c r="LN307" s="1"/>
      <c r="LO307" s="1"/>
      <c r="LP307" s="1"/>
      <c r="LQ307" s="1"/>
      <c r="LR307" s="1"/>
      <c r="LS307" s="1"/>
      <c r="LT307" s="1"/>
      <c r="LU307" s="1"/>
      <c r="LV307" s="1"/>
      <c r="LW307" s="1"/>
      <c r="LX307" s="1"/>
      <c r="LY307" s="1"/>
      <c r="LZ307" s="1"/>
      <c r="MA307" s="1"/>
      <c r="MB307" s="1"/>
      <c r="MC307" s="1"/>
      <c r="MD307" s="1"/>
      <c r="ME307" s="1"/>
      <c r="MF307" s="1"/>
      <c r="MG307" s="1"/>
      <c r="MH307" s="1"/>
      <c r="MI307" s="1"/>
      <c r="MJ307" s="1"/>
      <c r="MK307" s="1"/>
      <c r="ML307" s="1"/>
      <c r="MM307" s="1"/>
      <c r="MN307" s="1"/>
      <c r="MO307" s="1"/>
      <c r="MP307" s="1"/>
      <c r="MQ307" s="1"/>
      <c r="MR307" s="1"/>
      <c r="MS307" s="1"/>
      <c r="MT307" s="1"/>
      <c r="MU307" s="1"/>
      <c r="MV307" s="1"/>
      <c r="MW307" s="1"/>
      <c r="MX307" s="1"/>
      <c r="MY307" s="1"/>
      <c r="MZ307" s="1"/>
      <c r="NA307" s="1"/>
      <c r="NB307" s="1"/>
      <c r="NC307" s="1"/>
      <c r="ND307" s="1"/>
      <c r="NE307" s="1"/>
      <c r="NF307" s="1"/>
      <c r="NG307" s="1"/>
      <c r="NH307" s="1"/>
      <c r="NI307" s="1"/>
      <c r="NJ307" s="1"/>
      <c r="NK307" s="1"/>
      <c r="NL307" s="1"/>
      <c r="NM307" s="1"/>
      <c r="NN307" s="1"/>
      <c r="NO307" s="1"/>
      <c r="NP307" s="1"/>
      <c r="NQ307" s="1"/>
      <c r="NR307" s="1"/>
      <c r="NS307" s="1"/>
      <c r="NT307" s="1"/>
      <c r="NU307" s="1"/>
      <c r="NV307" s="1"/>
      <c r="NW307" s="1"/>
      <c r="NX307" s="1"/>
      <c r="NY307" s="1"/>
      <c r="NZ307" s="1"/>
      <c r="OA307" s="1"/>
      <c r="OB307" s="1"/>
      <c r="OC307" s="1"/>
      <c r="OD307" s="1"/>
      <c r="OE307" s="1"/>
      <c r="OF307" s="1"/>
      <c r="OG307" s="1"/>
      <c r="OH307" s="1"/>
      <c r="OI307" s="1"/>
      <c r="OJ307" s="1"/>
      <c r="OK307" s="1"/>
      <c r="OL307" s="1"/>
      <c r="OM307" s="1"/>
      <c r="ON307" s="1"/>
      <c r="OO307" s="1"/>
      <c r="OP307" s="1"/>
      <c r="OQ307" s="1"/>
      <c r="OR307" s="1"/>
      <c r="OS307" s="1"/>
      <c r="OT307" s="1"/>
      <c r="OU307" s="1"/>
      <c r="OV307" s="1"/>
      <c r="OW307" s="1"/>
      <c r="OX307" s="1"/>
      <c r="OY307" s="1"/>
      <c r="OZ307" s="1"/>
      <c r="PA307" s="1"/>
      <c r="PB307" s="1"/>
      <c r="PC307" s="1"/>
      <c r="PD307" s="1"/>
      <c r="PE307" s="1"/>
      <c r="PF307" s="1"/>
      <c r="PG307" s="1"/>
      <c r="PH307" s="1"/>
      <c r="PI307" s="1"/>
      <c r="PJ307" s="1"/>
      <c r="PK307" s="1"/>
      <c r="PL307" s="1"/>
      <c r="PM307" s="1"/>
      <c r="PN307" s="1"/>
      <c r="PO307" s="1"/>
      <c r="PP307" s="1"/>
      <c r="PQ307" s="1"/>
      <c r="PR307" s="1"/>
      <c r="PS307" s="1"/>
      <c r="PT307" s="1"/>
      <c r="PU307" s="1"/>
      <c r="PV307" s="1"/>
      <c r="PW307" s="1"/>
      <c r="PX307" s="1"/>
      <c r="PY307" s="1"/>
      <c r="PZ307" s="1"/>
      <c r="QA307" s="1"/>
      <c r="QB307" s="1"/>
      <c r="QC307" s="1"/>
      <c r="QD307" s="1"/>
      <c r="QE307" s="1"/>
      <c r="QF307" s="1"/>
      <c r="QG307" s="1"/>
      <c r="QH307" s="1"/>
      <c r="QI307" s="1"/>
      <c r="QJ307" s="1"/>
      <c r="QK307" s="1"/>
      <c r="QL307" s="1"/>
      <c r="QM307" s="1"/>
      <c r="QN307" s="1"/>
      <c r="QO307" s="1"/>
      <c r="QP307" s="1"/>
      <c r="QQ307" s="1"/>
      <c r="QR307" s="1"/>
      <c r="QS307" s="1"/>
      <c r="QT307" s="1"/>
      <c r="QU307" s="1"/>
      <c r="QV307" s="1"/>
      <c r="QW307" s="1"/>
      <c r="QX307" s="1"/>
      <c r="QY307" s="1"/>
      <c r="QZ307" s="1"/>
      <c r="RA307" s="1"/>
      <c r="RB307" s="1"/>
      <c r="RC307" s="1"/>
      <c r="RD307" s="1"/>
      <c r="RE307" s="1"/>
      <c r="RF307" s="1"/>
      <c r="RG307" s="1"/>
      <c r="RH307" s="1"/>
      <c r="RI307" s="1"/>
      <c r="RJ307" s="1"/>
      <c r="RK307" s="1"/>
      <c r="RL307" s="1"/>
      <c r="RM307" s="1"/>
      <c r="RN307" s="1"/>
      <c r="RO307" s="1"/>
      <c r="RP307" s="1"/>
      <c r="RQ307" s="1"/>
      <c r="RR307" s="1"/>
      <c r="RS307" s="1"/>
      <c r="RT307" s="1"/>
      <c r="RU307" s="1"/>
      <c r="RV307" s="1"/>
      <c r="RW307" s="1"/>
      <c r="RX307" s="1"/>
      <c r="RY307" s="1"/>
      <c r="RZ307" s="1"/>
      <c r="SA307" s="1"/>
      <c r="SB307" s="1"/>
      <c r="SC307" s="1"/>
      <c r="SD307" s="1"/>
      <c r="SE307" s="1"/>
      <c r="SF307" s="1"/>
      <c r="SG307" s="1"/>
      <c r="SH307" s="1"/>
      <c r="SI307" s="1"/>
      <c r="SJ307" s="1"/>
      <c r="SK307" s="1"/>
      <c r="SL307" s="1"/>
      <c r="SM307" s="1"/>
      <c r="SN307" s="1"/>
      <c r="SO307" s="1"/>
      <c r="SP307" s="1"/>
      <c r="SQ307" s="1"/>
      <c r="SR307" s="1"/>
      <c r="SS307" s="1"/>
      <c r="ST307" s="1"/>
      <c r="SU307" s="1"/>
      <c r="SV307" s="1"/>
      <c r="SW307" s="1"/>
      <c r="SX307" s="1"/>
      <c r="SY307" s="1"/>
      <c r="SZ307" s="1"/>
      <c r="TA307" s="1"/>
      <c r="TB307" s="1"/>
      <c r="TC307" s="1"/>
      <c r="TD307" s="1"/>
      <c r="TE307" s="1"/>
      <c r="TF307" s="1"/>
      <c r="TG307" s="1"/>
      <c r="TH307" s="1"/>
      <c r="TI307" s="1"/>
      <c r="TJ307" s="1"/>
      <c r="TK307" s="1"/>
      <c r="TL307" s="1"/>
      <c r="TM307" s="1"/>
      <c r="TN307" s="1"/>
      <c r="TO307" s="1"/>
      <c r="TP307" s="1"/>
      <c r="TQ307" s="1"/>
      <c r="TR307" s="1"/>
      <c r="TS307" s="1"/>
      <c r="TT307" s="1"/>
      <c r="TU307" s="1"/>
      <c r="TV307" s="1"/>
      <c r="TW307" s="1"/>
      <c r="TX307" s="1"/>
      <c r="TY307" s="1"/>
      <c r="TZ307" s="1"/>
      <c r="UA307" s="1"/>
      <c r="UB307" s="1"/>
      <c r="UC307" s="1"/>
      <c r="UD307" s="1"/>
      <c r="UE307" s="1"/>
      <c r="UF307" s="1"/>
      <c r="UG307" s="1"/>
      <c r="UH307" s="1"/>
      <c r="UI307" s="1"/>
      <c r="UJ307" s="1"/>
      <c r="UK307" s="1"/>
      <c r="UL307" s="1"/>
      <c r="UM307" s="1"/>
      <c r="UN307" s="1"/>
      <c r="UO307" s="1"/>
      <c r="UP307" s="1"/>
      <c r="UQ307" s="1"/>
      <c r="UR307" s="1"/>
      <c r="US307" s="1"/>
      <c r="UT307" s="1"/>
      <c r="UU307" s="1"/>
      <c r="UV307" s="1"/>
      <c r="UW307" s="1"/>
      <c r="UX307" s="1"/>
      <c r="UY307" s="1"/>
      <c r="UZ307" s="1"/>
      <c r="VA307" s="1"/>
      <c r="VB307" s="1"/>
      <c r="VC307" s="1"/>
      <c r="VD307" s="1"/>
      <c r="VE307" s="1"/>
      <c r="VF307" s="1"/>
      <c r="VG307" s="1"/>
      <c r="VH307" s="1"/>
      <c r="VI307" s="1"/>
      <c r="VJ307" s="1"/>
      <c r="VK307" s="1"/>
      <c r="VL307" s="1"/>
      <c r="VM307" s="1"/>
      <c r="VN307" s="1"/>
      <c r="VO307" s="1"/>
      <c r="VP307" s="1"/>
      <c r="VQ307" s="1"/>
      <c r="VR307" s="1"/>
      <c r="VS307" s="1"/>
      <c r="VT307" s="1"/>
      <c r="VU307" s="1"/>
      <c r="VV307" s="1"/>
      <c r="VW307" s="1"/>
      <c r="VX307" s="1"/>
      <c r="VY307" s="1"/>
      <c r="VZ307" s="1"/>
      <c r="WA307" s="1"/>
      <c r="WB307" s="1"/>
      <c r="WC307" s="1"/>
      <c r="WD307" s="1"/>
      <c r="WE307" s="1"/>
      <c r="WF307" s="1"/>
      <c r="WG307" s="1"/>
      <c r="WH307" s="1"/>
      <c r="WI307" s="1"/>
      <c r="WJ307" s="1"/>
      <c r="WK307" s="1"/>
      <c r="WL307" s="1"/>
      <c r="WM307" s="1"/>
      <c r="WN307" s="1"/>
      <c r="WO307" s="1"/>
      <c r="WP307" s="1"/>
      <c r="WQ307" s="1"/>
      <c r="WR307" s="1"/>
      <c r="WS307" s="1"/>
      <c r="WT307" s="1"/>
      <c r="WU307" s="1"/>
      <c r="WV307" s="1"/>
      <c r="WW307" s="1"/>
      <c r="WX307" s="1"/>
      <c r="WY307" s="1"/>
      <c r="WZ307" s="1"/>
      <c r="XA307" s="1"/>
      <c r="XB307" s="1"/>
      <c r="XC307" s="1"/>
      <c r="XD307" s="1"/>
      <c r="XE307" s="1"/>
      <c r="XF307" s="1"/>
      <c r="XG307" s="1"/>
      <c r="XH307" s="1"/>
      <c r="XI307" s="1"/>
      <c r="XJ307" s="1"/>
      <c r="XK307" s="1"/>
      <c r="XL307" s="1"/>
      <c r="XM307" s="1"/>
      <c r="XN307" s="1"/>
      <c r="XO307" s="1"/>
      <c r="XP307" s="1"/>
      <c r="XQ307" s="1"/>
      <c r="XR307" s="1"/>
      <c r="XS307" s="1"/>
      <c r="XT307" s="1"/>
      <c r="XU307" s="1"/>
      <c r="XV307" s="1"/>
      <c r="XW307" s="1"/>
      <c r="XX307" s="1"/>
      <c r="XY307" s="1"/>
      <c r="XZ307" s="1"/>
      <c r="YA307" s="1"/>
      <c r="YB307" s="1"/>
      <c r="YC307" s="1"/>
      <c r="YD307" s="1"/>
      <c r="YE307" s="1"/>
      <c r="YF307" s="1"/>
      <c r="YG307" s="1"/>
      <c r="YH307" s="1"/>
      <c r="YI307" s="1"/>
      <c r="YJ307" s="1"/>
      <c r="YK307" s="1"/>
      <c r="YL307" s="1"/>
      <c r="YM307" s="1"/>
      <c r="YN307" s="1"/>
      <c r="YO307" s="1"/>
      <c r="YP307" s="1"/>
      <c r="YQ307" s="1"/>
      <c r="YR307" s="1"/>
      <c r="YS307" s="1"/>
      <c r="YT307" s="1"/>
      <c r="YU307" s="1"/>
      <c r="YV307" s="1"/>
      <c r="YW307" s="1"/>
      <c r="YX307" s="1"/>
      <c r="YY307" s="1"/>
      <c r="YZ307" s="1"/>
      <c r="ZA307" s="1"/>
      <c r="ZB307" s="1"/>
      <c r="ZC307" s="1"/>
      <c r="ZD307" s="1"/>
      <c r="ZE307" s="1"/>
      <c r="ZF307" s="1"/>
      <c r="ZG307" s="1"/>
      <c r="ZH307" s="1"/>
      <c r="ZI307" s="1"/>
      <c r="ZJ307" s="1"/>
      <c r="ZK307" s="1"/>
      <c r="ZL307" s="1"/>
      <c r="ZM307" s="1"/>
      <c r="ZN307" s="1"/>
      <c r="ZO307" s="1"/>
      <c r="ZP307" s="1"/>
      <c r="ZQ307" s="1"/>
      <c r="ZR307" s="1"/>
      <c r="ZS307" s="1"/>
      <c r="ZT307" s="1"/>
      <c r="ZU307" s="1"/>
      <c r="ZV307" s="1"/>
      <c r="ZW307" s="1"/>
      <c r="ZX307" s="1"/>
      <c r="ZY307" s="1"/>
      <c r="ZZ307" s="1"/>
      <c r="AAA307" s="1"/>
      <c r="AAB307" s="1"/>
      <c r="AAC307" s="1"/>
      <c r="AAD307" s="1"/>
      <c r="AAE307" s="1"/>
      <c r="AAF307" s="1"/>
      <c r="AAG307" s="1"/>
      <c r="AAH307" s="1"/>
      <c r="AAI307" s="1"/>
      <c r="AAJ307" s="1"/>
      <c r="AAK307" s="1"/>
      <c r="AAL307" s="1"/>
      <c r="AAM307" s="1"/>
      <c r="AAN307" s="1"/>
      <c r="AAO307" s="1"/>
      <c r="AAP307" s="1"/>
      <c r="AAQ307" s="1"/>
      <c r="AAR307" s="1"/>
      <c r="AAS307" s="1"/>
      <c r="AAT307" s="1"/>
      <c r="AAU307" s="1"/>
      <c r="AAV307" s="1"/>
      <c r="AAW307" s="1"/>
      <c r="AAX307" s="1"/>
      <c r="AAY307" s="1"/>
      <c r="AAZ307" s="1"/>
      <c r="ABA307" s="1"/>
      <c r="ABB307" s="1"/>
      <c r="ABC307" s="1"/>
      <c r="ABD307" s="1"/>
      <c r="ABE307" s="1"/>
      <c r="ABF307" s="1"/>
      <c r="ABG307" s="1"/>
      <c r="ABH307" s="1"/>
      <c r="ABI307" s="1"/>
      <c r="ABJ307" s="1"/>
      <c r="ABK307" s="1"/>
      <c r="ABL307" s="1"/>
      <c r="ABM307" s="1"/>
      <c r="ABN307" s="1"/>
      <c r="ABO307" s="1"/>
      <c r="ABP307" s="1"/>
      <c r="ABQ307" s="1"/>
      <c r="ABR307" s="1"/>
      <c r="ABS307" s="1"/>
      <c r="ABT307" s="1"/>
      <c r="ABU307" s="1"/>
      <c r="ABV307" s="1"/>
      <c r="ABW307" s="1"/>
      <c r="ABX307" s="1"/>
      <c r="ABY307" s="1"/>
      <c r="ABZ307" s="1"/>
      <c r="ACA307" s="1"/>
      <c r="ACB307" s="1"/>
      <c r="ACC307" s="1"/>
      <c r="ACD307" s="1"/>
      <c r="ACE307" s="1"/>
      <c r="ACF307" s="1"/>
      <c r="ACG307" s="1"/>
      <c r="ACH307" s="1"/>
      <c r="ACI307" s="1"/>
      <c r="ACJ307" s="1"/>
      <c r="ACK307" s="1"/>
      <c r="ACL307" s="1"/>
      <c r="ACM307" s="1"/>
      <c r="ACN307" s="1"/>
      <c r="ACO307" s="1"/>
      <c r="ACP307" s="1"/>
      <c r="ACQ307" s="1"/>
      <c r="ACR307" s="1"/>
      <c r="ACS307" s="1"/>
      <c r="ACT307" s="1"/>
      <c r="ACU307" s="1"/>
      <c r="ACV307" s="1"/>
      <c r="ACW307" s="1"/>
      <c r="ACX307" s="1"/>
      <c r="ACY307" s="1"/>
      <c r="ACZ307" s="1"/>
      <c r="ADA307" s="1"/>
      <c r="ADB307" s="1"/>
      <c r="ADC307" s="1"/>
      <c r="ADD307" s="1"/>
      <c r="ADE307" s="1"/>
      <c r="ADF307" s="1"/>
      <c r="ADG307" s="1"/>
      <c r="ADH307" s="1"/>
      <c r="ADI307" s="1"/>
      <c r="ADJ307" s="1"/>
      <c r="ADK307" s="1"/>
      <c r="ADL307" s="1"/>
      <c r="ADM307" s="1"/>
      <c r="ADN307" s="1"/>
      <c r="ADO307" s="1"/>
      <c r="ADP307" s="1"/>
      <c r="ADQ307" s="1"/>
      <c r="ADR307" s="1"/>
      <c r="ADS307" s="1"/>
      <c r="ADT307" s="1"/>
      <c r="ADU307" s="1"/>
      <c r="ADV307" s="1"/>
      <c r="ADW307" s="1"/>
      <c r="ADX307" s="1"/>
      <c r="ADY307" s="1"/>
      <c r="ADZ307" s="1"/>
      <c r="AEA307" s="1"/>
      <c r="AEB307" s="1"/>
      <c r="AEC307" s="1"/>
      <c r="AED307" s="1"/>
      <c r="AEE307" s="1"/>
      <c r="AEF307" s="1"/>
      <c r="AEG307" s="1"/>
      <c r="AEH307" s="1"/>
      <c r="AEI307" s="1"/>
      <c r="AEJ307" s="1"/>
      <c r="AEK307" s="1"/>
    </row>
    <row r="308" spans="1:817" s="15" customFormat="1" ht="26.1" customHeight="1" x14ac:dyDescent="0.25">
      <c r="A308" s="638"/>
      <c r="B308" s="182">
        <v>3</v>
      </c>
      <c r="C308" s="595">
        <f t="shared" si="103"/>
        <v>0.13927726422579195</v>
      </c>
      <c r="D308" s="19">
        <v>1</v>
      </c>
      <c r="E308" s="253" t="s">
        <v>496</v>
      </c>
      <c r="F308" s="254" t="s">
        <v>54</v>
      </c>
      <c r="G308" s="19" t="s">
        <v>44</v>
      </c>
      <c r="H308" s="19"/>
      <c r="I308" s="19">
        <v>15</v>
      </c>
      <c r="J308" s="255">
        <v>43000</v>
      </c>
      <c r="K308" s="19">
        <v>1</v>
      </c>
      <c r="L308" s="19" t="s">
        <v>27</v>
      </c>
      <c r="M308" s="19" t="s">
        <v>109</v>
      </c>
      <c r="N308" s="19">
        <v>71</v>
      </c>
      <c r="O308" s="19">
        <v>1965</v>
      </c>
      <c r="P308" s="275">
        <v>23829</v>
      </c>
      <c r="Q308" s="255">
        <v>21000</v>
      </c>
      <c r="R308" s="258">
        <v>5</v>
      </c>
      <c r="S308" s="259"/>
      <c r="T308" s="228" t="s">
        <v>229</v>
      </c>
      <c r="U308" s="307" t="s">
        <v>850</v>
      </c>
      <c r="V308" s="338"/>
      <c r="W308" s="18" t="s">
        <v>162</v>
      </c>
      <c r="X308" s="249" t="str">
        <f t="shared" si="102"/>
        <v>Cu</v>
      </c>
      <c r="Y308" s="19">
        <v>580</v>
      </c>
      <c r="Z308" s="19">
        <v>1.1000000000000001</v>
      </c>
      <c r="AA308" s="19"/>
      <c r="AB308" s="19">
        <v>1.1000000000000001</v>
      </c>
      <c r="AC308" s="19" t="s">
        <v>163</v>
      </c>
      <c r="AD308" s="19">
        <v>20</v>
      </c>
      <c r="AE308" s="19" t="s">
        <v>57</v>
      </c>
      <c r="AF308" s="1"/>
      <c r="AG308" s="1"/>
      <c r="AH308" s="252">
        <f t="shared" si="96"/>
        <v>3.690712006887923E-2</v>
      </c>
      <c r="AI308" s="252">
        <f t="shared" si="100"/>
        <v>2.0512820512820513E-2</v>
      </c>
      <c r="AJ308" s="252">
        <f t="shared" si="101"/>
        <v>0</v>
      </c>
      <c r="AK308" s="252">
        <f t="shared" si="104"/>
        <v>5.7419940581699747E-2</v>
      </c>
      <c r="AL308" s="262"/>
      <c r="AM308" s="251">
        <f t="shared" si="97"/>
        <v>0</v>
      </c>
      <c r="AN308" s="251">
        <f t="shared" si="98"/>
        <v>0</v>
      </c>
      <c r="AO308" s="251">
        <f t="shared" si="99"/>
        <v>5.7419940581699747E-2</v>
      </c>
      <c r="AP308" s="147"/>
      <c r="AQ308" s="147"/>
      <c r="AR308" s="147"/>
      <c r="AS308" s="147"/>
      <c r="AT308" s="147"/>
      <c r="AU308" s="147"/>
      <c r="AV308" s="147"/>
      <c r="AW308" s="147"/>
      <c r="AX308" s="147"/>
      <c r="AY308" s="147"/>
      <c r="AZ308" s="1"/>
      <c r="BD308" s="1"/>
      <c r="BE308" s="4"/>
      <c r="BF308" s="4"/>
      <c r="BG308" s="4"/>
      <c r="BH308" s="1"/>
      <c r="BI308" s="1"/>
      <c r="BJ308" s="4"/>
      <c r="BK308" s="4"/>
      <c r="BL308" s="4"/>
      <c r="BM308" s="4"/>
      <c r="BN308" s="4"/>
      <c r="BO308" s="4"/>
      <c r="BP308" s="4"/>
      <c r="BQ308" s="4"/>
      <c r="BR308" s="4"/>
      <c r="BS308" s="4"/>
      <c r="BT308" s="4"/>
      <c r="BU308" s="147"/>
      <c r="BV308" s="4"/>
      <c r="BW308" s="147"/>
      <c r="BX308" s="4"/>
      <c r="BY308" s="147"/>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c r="JL308" s="1"/>
      <c r="JM308" s="1"/>
      <c r="JN308" s="1"/>
      <c r="JO308" s="1"/>
      <c r="JP308" s="1"/>
      <c r="JQ308" s="1"/>
      <c r="JR308" s="1"/>
      <c r="JS308" s="1"/>
      <c r="JT308" s="1"/>
      <c r="JU308" s="1"/>
      <c r="JV308" s="1"/>
      <c r="JW308" s="1"/>
      <c r="JX308" s="1"/>
      <c r="JY308" s="1"/>
      <c r="JZ308" s="1"/>
      <c r="KA308" s="1"/>
      <c r="KB308" s="1"/>
      <c r="KC308" s="1"/>
      <c r="KD308" s="1"/>
      <c r="KE308" s="1"/>
      <c r="KF308" s="1"/>
      <c r="KG308" s="1"/>
      <c r="KH308" s="1"/>
      <c r="KI308" s="1"/>
      <c r="KJ308" s="1"/>
      <c r="KK308" s="1"/>
      <c r="KL308" s="1"/>
      <c r="KM308" s="1"/>
      <c r="KN308" s="1"/>
      <c r="KO308" s="1"/>
      <c r="KP308" s="1"/>
      <c r="KQ308" s="1"/>
      <c r="KR308" s="1"/>
      <c r="KS308" s="1"/>
      <c r="KT308" s="1"/>
      <c r="KU308" s="1"/>
      <c r="KV308" s="1"/>
      <c r="KW308" s="1"/>
      <c r="KX308" s="1"/>
      <c r="KY308" s="1"/>
      <c r="KZ308" s="1"/>
      <c r="LA308" s="1"/>
      <c r="LB308" s="1"/>
      <c r="LC308" s="1"/>
      <c r="LD308" s="1"/>
      <c r="LE308" s="1"/>
      <c r="LF308" s="1"/>
      <c r="LG308" s="1"/>
      <c r="LH308" s="1"/>
      <c r="LI308" s="1"/>
      <c r="LJ308" s="1"/>
      <c r="LK308" s="1"/>
      <c r="LL308" s="1"/>
      <c r="LM308" s="1"/>
      <c r="LN308" s="1"/>
      <c r="LO308" s="1"/>
      <c r="LP308" s="1"/>
      <c r="LQ308" s="1"/>
      <c r="LR308" s="1"/>
      <c r="LS308" s="1"/>
      <c r="LT308" s="1"/>
      <c r="LU308" s="1"/>
      <c r="LV308" s="1"/>
      <c r="LW308" s="1"/>
      <c r="LX308" s="1"/>
      <c r="LY308" s="1"/>
      <c r="LZ308" s="1"/>
      <c r="MA308" s="1"/>
      <c r="MB308" s="1"/>
      <c r="MC308" s="1"/>
      <c r="MD308" s="1"/>
      <c r="ME308" s="1"/>
      <c r="MF308" s="1"/>
      <c r="MG308" s="1"/>
      <c r="MH308" s="1"/>
      <c r="MI308" s="1"/>
      <c r="MJ308" s="1"/>
      <c r="MK308" s="1"/>
      <c r="ML308" s="1"/>
      <c r="MM308" s="1"/>
      <c r="MN308" s="1"/>
      <c r="MO308" s="1"/>
      <c r="MP308" s="1"/>
      <c r="MQ308" s="1"/>
      <c r="MR308" s="1"/>
      <c r="MS308" s="1"/>
      <c r="MT308" s="1"/>
      <c r="MU308" s="1"/>
      <c r="MV308" s="1"/>
      <c r="MW308" s="1"/>
      <c r="MX308" s="1"/>
      <c r="MY308" s="1"/>
      <c r="MZ308" s="1"/>
      <c r="NA308" s="1"/>
      <c r="NB308" s="1"/>
      <c r="NC308" s="1"/>
      <c r="ND308" s="1"/>
      <c r="NE308" s="1"/>
      <c r="NF308" s="1"/>
      <c r="NG308" s="1"/>
      <c r="NH308" s="1"/>
      <c r="NI308" s="1"/>
      <c r="NJ308" s="1"/>
      <c r="NK308" s="1"/>
      <c r="NL308" s="1"/>
      <c r="NM308" s="1"/>
      <c r="NN308" s="1"/>
      <c r="NO308" s="1"/>
      <c r="NP308" s="1"/>
      <c r="NQ308" s="1"/>
      <c r="NR308" s="1"/>
      <c r="NS308" s="1"/>
      <c r="NT308" s="1"/>
      <c r="NU308" s="1"/>
      <c r="NV308" s="1"/>
      <c r="NW308" s="1"/>
      <c r="NX308" s="1"/>
      <c r="NY308" s="1"/>
      <c r="NZ308" s="1"/>
      <c r="OA308" s="1"/>
      <c r="OB308" s="1"/>
      <c r="OC308" s="1"/>
      <c r="OD308" s="1"/>
      <c r="OE308" s="1"/>
      <c r="OF308" s="1"/>
      <c r="OG308" s="1"/>
      <c r="OH308" s="1"/>
      <c r="OI308" s="1"/>
      <c r="OJ308" s="1"/>
      <c r="OK308" s="1"/>
      <c r="OL308" s="1"/>
      <c r="OM308" s="1"/>
      <c r="ON308" s="1"/>
      <c r="OO308" s="1"/>
      <c r="OP308" s="1"/>
      <c r="OQ308" s="1"/>
      <c r="OR308" s="1"/>
      <c r="OS308" s="1"/>
      <c r="OT308" s="1"/>
      <c r="OU308" s="1"/>
      <c r="OV308" s="1"/>
      <c r="OW308" s="1"/>
      <c r="OX308" s="1"/>
      <c r="OY308" s="1"/>
      <c r="OZ308" s="1"/>
      <c r="PA308" s="1"/>
      <c r="PB308" s="1"/>
      <c r="PC308" s="1"/>
      <c r="PD308" s="1"/>
      <c r="PE308" s="1"/>
      <c r="PF308" s="1"/>
      <c r="PG308" s="1"/>
      <c r="PH308" s="1"/>
      <c r="PI308" s="1"/>
      <c r="PJ308" s="1"/>
      <c r="PK308" s="1"/>
      <c r="PL308" s="1"/>
      <c r="PM308" s="1"/>
      <c r="PN308" s="1"/>
      <c r="PO308" s="1"/>
      <c r="PP308" s="1"/>
      <c r="PQ308" s="1"/>
      <c r="PR308" s="1"/>
      <c r="PS308" s="1"/>
      <c r="PT308" s="1"/>
      <c r="PU308" s="1"/>
      <c r="PV308" s="1"/>
      <c r="PW308" s="1"/>
      <c r="PX308" s="1"/>
      <c r="PY308" s="1"/>
      <c r="PZ308" s="1"/>
      <c r="QA308" s="1"/>
      <c r="QB308" s="1"/>
      <c r="QC308" s="1"/>
      <c r="QD308" s="1"/>
      <c r="QE308" s="1"/>
      <c r="QF308" s="1"/>
      <c r="QG308" s="1"/>
      <c r="QH308" s="1"/>
      <c r="QI308" s="1"/>
      <c r="QJ308" s="1"/>
      <c r="QK308" s="1"/>
      <c r="QL308" s="1"/>
      <c r="QM308" s="1"/>
      <c r="QN308" s="1"/>
      <c r="QO308" s="1"/>
      <c r="QP308" s="1"/>
      <c r="QQ308" s="1"/>
      <c r="QR308" s="1"/>
      <c r="QS308" s="1"/>
      <c r="QT308" s="1"/>
      <c r="QU308" s="1"/>
      <c r="QV308" s="1"/>
      <c r="QW308" s="1"/>
      <c r="QX308" s="1"/>
      <c r="QY308" s="1"/>
      <c r="QZ308" s="1"/>
      <c r="RA308" s="1"/>
      <c r="RB308" s="1"/>
      <c r="RC308" s="1"/>
      <c r="RD308" s="1"/>
      <c r="RE308" s="1"/>
      <c r="RF308" s="1"/>
      <c r="RG308" s="1"/>
      <c r="RH308" s="1"/>
      <c r="RI308" s="1"/>
      <c r="RJ308" s="1"/>
      <c r="RK308" s="1"/>
      <c r="RL308" s="1"/>
      <c r="RM308" s="1"/>
      <c r="RN308" s="1"/>
      <c r="RO308" s="1"/>
      <c r="RP308" s="1"/>
      <c r="RQ308" s="1"/>
      <c r="RR308" s="1"/>
      <c r="RS308" s="1"/>
      <c r="RT308" s="1"/>
      <c r="RU308" s="1"/>
      <c r="RV308" s="1"/>
      <c r="RW308" s="1"/>
      <c r="RX308" s="1"/>
      <c r="RY308" s="1"/>
      <c r="RZ308" s="1"/>
      <c r="SA308" s="1"/>
      <c r="SB308" s="1"/>
      <c r="SC308" s="1"/>
      <c r="SD308" s="1"/>
      <c r="SE308" s="1"/>
      <c r="SF308" s="1"/>
      <c r="SG308" s="1"/>
      <c r="SH308" s="1"/>
      <c r="SI308" s="1"/>
      <c r="SJ308" s="1"/>
      <c r="SK308" s="1"/>
      <c r="SL308" s="1"/>
      <c r="SM308" s="1"/>
      <c r="SN308" s="1"/>
      <c r="SO308" s="1"/>
      <c r="SP308" s="1"/>
      <c r="SQ308" s="1"/>
      <c r="SR308" s="1"/>
      <c r="SS308" s="1"/>
      <c r="ST308" s="1"/>
      <c r="SU308" s="1"/>
      <c r="SV308" s="1"/>
      <c r="SW308" s="1"/>
      <c r="SX308" s="1"/>
      <c r="SY308" s="1"/>
      <c r="SZ308" s="1"/>
      <c r="TA308" s="1"/>
      <c r="TB308" s="1"/>
      <c r="TC308" s="1"/>
      <c r="TD308" s="1"/>
      <c r="TE308" s="1"/>
      <c r="TF308" s="1"/>
      <c r="TG308" s="1"/>
      <c r="TH308" s="1"/>
      <c r="TI308" s="1"/>
      <c r="TJ308" s="1"/>
      <c r="TK308" s="1"/>
      <c r="TL308" s="1"/>
      <c r="TM308" s="1"/>
      <c r="TN308" s="1"/>
      <c r="TO308" s="1"/>
      <c r="TP308" s="1"/>
      <c r="TQ308" s="1"/>
      <c r="TR308" s="1"/>
      <c r="TS308" s="1"/>
      <c r="TT308" s="1"/>
      <c r="TU308" s="1"/>
      <c r="TV308" s="1"/>
      <c r="TW308" s="1"/>
      <c r="TX308" s="1"/>
      <c r="TY308" s="1"/>
      <c r="TZ308" s="1"/>
      <c r="UA308" s="1"/>
      <c r="UB308" s="1"/>
      <c r="UC308" s="1"/>
      <c r="UD308" s="1"/>
      <c r="UE308" s="1"/>
      <c r="UF308" s="1"/>
      <c r="UG308" s="1"/>
      <c r="UH308" s="1"/>
      <c r="UI308" s="1"/>
      <c r="UJ308" s="1"/>
      <c r="UK308" s="1"/>
      <c r="UL308" s="1"/>
      <c r="UM308" s="1"/>
      <c r="UN308" s="1"/>
      <c r="UO308" s="1"/>
      <c r="UP308" s="1"/>
      <c r="UQ308" s="1"/>
      <c r="UR308" s="1"/>
      <c r="US308" s="1"/>
      <c r="UT308" s="1"/>
      <c r="UU308" s="1"/>
      <c r="UV308" s="1"/>
      <c r="UW308" s="1"/>
      <c r="UX308" s="1"/>
      <c r="UY308" s="1"/>
      <c r="UZ308" s="1"/>
      <c r="VA308" s="1"/>
      <c r="VB308" s="1"/>
      <c r="VC308" s="1"/>
      <c r="VD308" s="1"/>
      <c r="VE308" s="1"/>
      <c r="VF308" s="1"/>
      <c r="VG308" s="1"/>
      <c r="VH308" s="1"/>
      <c r="VI308" s="1"/>
      <c r="VJ308" s="1"/>
      <c r="VK308" s="1"/>
      <c r="VL308" s="1"/>
      <c r="VM308" s="1"/>
      <c r="VN308" s="1"/>
      <c r="VO308" s="1"/>
      <c r="VP308" s="1"/>
      <c r="VQ308" s="1"/>
      <c r="VR308" s="1"/>
      <c r="VS308" s="1"/>
      <c r="VT308" s="1"/>
      <c r="VU308" s="1"/>
      <c r="VV308" s="1"/>
      <c r="VW308" s="1"/>
      <c r="VX308" s="1"/>
      <c r="VY308" s="1"/>
      <c r="VZ308" s="1"/>
      <c r="WA308" s="1"/>
      <c r="WB308" s="1"/>
      <c r="WC308" s="1"/>
      <c r="WD308" s="1"/>
      <c r="WE308" s="1"/>
      <c r="WF308" s="1"/>
      <c r="WG308" s="1"/>
      <c r="WH308" s="1"/>
      <c r="WI308" s="1"/>
      <c r="WJ308" s="1"/>
      <c r="WK308" s="1"/>
      <c r="WL308" s="1"/>
      <c r="WM308" s="1"/>
      <c r="WN308" s="1"/>
      <c r="WO308" s="1"/>
      <c r="WP308" s="1"/>
      <c r="WQ308" s="1"/>
      <c r="WR308" s="1"/>
      <c r="WS308" s="1"/>
      <c r="WT308" s="1"/>
      <c r="WU308" s="1"/>
      <c r="WV308" s="1"/>
      <c r="WW308" s="1"/>
      <c r="WX308" s="1"/>
      <c r="WY308" s="1"/>
      <c r="WZ308" s="1"/>
      <c r="XA308" s="1"/>
      <c r="XB308" s="1"/>
      <c r="XC308" s="1"/>
      <c r="XD308" s="1"/>
      <c r="XE308" s="1"/>
      <c r="XF308" s="1"/>
      <c r="XG308" s="1"/>
      <c r="XH308" s="1"/>
      <c r="XI308" s="1"/>
      <c r="XJ308" s="1"/>
      <c r="XK308" s="1"/>
      <c r="XL308" s="1"/>
      <c r="XM308" s="1"/>
      <c r="XN308" s="1"/>
      <c r="XO308" s="1"/>
      <c r="XP308" s="1"/>
      <c r="XQ308" s="1"/>
      <c r="XR308" s="1"/>
      <c r="XS308" s="1"/>
      <c r="XT308" s="1"/>
      <c r="XU308" s="1"/>
      <c r="XV308" s="1"/>
      <c r="XW308" s="1"/>
      <c r="XX308" s="1"/>
      <c r="XY308" s="1"/>
      <c r="XZ308" s="1"/>
      <c r="YA308" s="1"/>
      <c r="YB308" s="1"/>
      <c r="YC308" s="1"/>
      <c r="YD308" s="1"/>
      <c r="YE308" s="1"/>
      <c r="YF308" s="1"/>
      <c r="YG308" s="1"/>
      <c r="YH308" s="1"/>
      <c r="YI308" s="1"/>
      <c r="YJ308" s="1"/>
      <c r="YK308" s="1"/>
      <c r="YL308" s="1"/>
      <c r="YM308" s="1"/>
      <c r="YN308" s="1"/>
      <c r="YO308" s="1"/>
      <c r="YP308" s="1"/>
      <c r="YQ308" s="1"/>
      <c r="YR308" s="1"/>
      <c r="YS308" s="1"/>
      <c r="YT308" s="1"/>
      <c r="YU308" s="1"/>
      <c r="YV308" s="1"/>
      <c r="YW308" s="1"/>
      <c r="YX308" s="1"/>
      <c r="YY308" s="1"/>
      <c r="YZ308" s="1"/>
      <c r="ZA308" s="1"/>
      <c r="ZB308" s="1"/>
      <c r="ZC308" s="1"/>
      <c r="ZD308" s="1"/>
      <c r="ZE308" s="1"/>
      <c r="ZF308" s="1"/>
      <c r="ZG308" s="1"/>
      <c r="ZH308" s="1"/>
      <c r="ZI308" s="1"/>
      <c r="ZJ308" s="1"/>
      <c r="ZK308" s="1"/>
      <c r="ZL308" s="1"/>
      <c r="ZM308" s="1"/>
      <c r="ZN308" s="1"/>
      <c r="ZO308" s="1"/>
      <c r="ZP308" s="1"/>
      <c r="ZQ308" s="1"/>
      <c r="ZR308" s="1"/>
      <c r="ZS308" s="1"/>
      <c r="ZT308" s="1"/>
      <c r="ZU308" s="1"/>
      <c r="ZV308" s="1"/>
      <c r="ZW308" s="1"/>
      <c r="ZX308" s="1"/>
      <c r="ZY308" s="1"/>
      <c r="ZZ308" s="1"/>
      <c r="AAA308" s="1"/>
      <c r="AAB308" s="1"/>
      <c r="AAC308" s="1"/>
      <c r="AAD308" s="1"/>
      <c r="AAE308" s="1"/>
      <c r="AAF308" s="1"/>
      <c r="AAG308" s="1"/>
      <c r="AAH308" s="1"/>
      <c r="AAI308" s="1"/>
      <c r="AAJ308" s="1"/>
      <c r="AAK308" s="1"/>
      <c r="AAL308" s="1"/>
      <c r="AAM308" s="1"/>
      <c r="AAN308" s="1"/>
      <c r="AAO308" s="1"/>
      <c r="AAP308" s="1"/>
      <c r="AAQ308" s="1"/>
      <c r="AAR308" s="1"/>
      <c r="AAS308" s="1"/>
      <c r="AAT308" s="1"/>
      <c r="AAU308" s="1"/>
      <c r="AAV308" s="1"/>
      <c r="AAW308" s="1"/>
      <c r="AAX308" s="1"/>
      <c r="AAY308" s="1"/>
      <c r="AAZ308" s="1"/>
      <c r="ABA308" s="1"/>
      <c r="ABB308" s="1"/>
      <c r="ABC308" s="1"/>
      <c r="ABD308" s="1"/>
      <c r="ABE308" s="1"/>
      <c r="ABF308" s="1"/>
      <c r="ABG308" s="1"/>
      <c r="ABH308" s="1"/>
      <c r="ABI308" s="1"/>
      <c r="ABJ308" s="1"/>
      <c r="ABK308" s="1"/>
      <c r="ABL308" s="1"/>
      <c r="ABM308" s="1"/>
      <c r="ABN308" s="1"/>
      <c r="ABO308" s="1"/>
      <c r="ABP308" s="1"/>
      <c r="ABQ308" s="1"/>
      <c r="ABR308" s="1"/>
      <c r="ABS308" s="1"/>
      <c r="ABT308" s="1"/>
      <c r="ABU308" s="1"/>
      <c r="ABV308" s="1"/>
      <c r="ABW308" s="1"/>
      <c r="ABX308" s="1"/>
      <c r="ABY308" s="1"/>
      <c r="ABZ308" s="1"/>
      <c r="ACA308" s="1"/>
      <c r="ACB308" s="1"/>
      <c r="ACC308" s="1"/>
      <c r="ACD308" s="1"/>
      <c r="ACE308" s="1"/>
      <c r="ACF308" s="1"/>
      <c r="ACG308" s="1"/>
      <c r="ACH308" s="1"/>
      <c r="ACI308" s="1"/>
      <c r="ACJ308" s="1"/>
      <c r="ACK308" s="1"/>
      <c r="ACL308" s="1"/>
      <c r="ACM308" s="1"/>
      <c r="ACN308" s="1"/>
      <c r="ACO308" s="1"/>
      <c r="ACP308" s="1"/>
      <c r="ACQ308" s="1"/>
      <c r="ACR308" s="1"/>
      <c r="ACS308" s="1"/>
      <c r="ACT308" s="1"/>
      <c r="ACU308" s="1"/>
      <c r="ACV308" s="1"/>
      <c r="ACW308" s="1"/>
      <c r="ACX308" s="1"/>
      <c r="ACY308" s="1"/>
      <c r="ACZ308" s="1"/>
      <c r="ADA308" s="1"/>
      <c r="ADB308" s="1"/>
      <c r="ADC308" s="1"/>
      <c r="ADD308" s="1"/>
      <c r="ADE308" s="1"/>
      <c r="ADF308" s="1"/>
      <c r="ADG308" s="1"/>
      <c r="ADH308" s="1"/>
      <c r="ADI308" s="1"/>
      <c r="ADJ308" s="1"/>
      <c r="ADK308" s="1"/>
      <c r="ADL308" s="1"/>
      <c r="ADM308" s="1"/>
      <c r="ADN308" s="1"/>
      <c r="ADO308" s="1"/>
      <c r="ADP308" s="1"/>
      <c r="ADQ308" s="1"/>
      <c r="ADR308" s="1"/>
      <c r="ADS308" s="1"/>
      <c r="ADT308" s="1"/>
      <c r="ADU308" s="1"/>
      <c r="ADV308" s="1"/>
      <c r="ADW308" s="1"/>
      <c r="ADX308" s="1"/>
      <c r="ADY308" s="1"/>
      <c r="ADZ308" s="1"/>
      <c r="AEA308" s="1"/>
      <c r="AEB308" s="1"/>
      <c r="AEC308" s="1"/>
      <c r="AED308" s="1"/>
      <c r="AEE308" s="1"/>
      <c r="AEF308" s="1"/>
      <c r="AEG308" s="1"/>
      <c r="AEH308" s="1"/>
      <c r="AEI308" s="1"/>
      <c r="AEJ308" s="1"/>
      <c r="AEK308" s="1"/>
    </row>
    <row r="309" spans="1:817" s="15" customFormat="1" ht="26.1" customHeight="1" x14ac:dyDescent="0.25">
      <c r="A309" s="638"/>
      <c r="B309" s="182">
        <v>3</v>
      </c>
      <c r="C309" s="595">
        <f t="shared" si="103"/>
        <v>5.7419940581699747E-2</v>
      </c>
      <c r="D309" s="19">
        <v>1</v>
      </c>
      <c r="E309" s="253" t="s">
        <v>490</v>
      </c>
      <c r="F309" s="254" t="s">
        <v>54</v>
      </c>
      <c r="G309" s="19" t="s">
        <v>44</v>
      </c>
      <c r="H309" s="19" t="s">
        <v>154</v>
      </c>
      <c r="I309" s="19">
        <v>20</v>
      </c>
      <c r="J309" s="255">
        <v>450000</v>
      </c>
      <c r="K309" s="19">
        <v>1</v>
      </c>
      <c r="L309" s="19" t="s">
        <v>27</v>
      </c>
      <c r="M309" s="19" t="s">
        <v>109</v>
      </c>
      <c r="N309" s="19">
        <v>12</v>
      </c>
      <c r="O309" s="19">
        <v>1965</v>
      </c>
      <c r="P309" s="275">
        <v>23829</v>
      </c>
      <c r="Q309" s="255">
        <v>70000</v>
      </c>
      <c r="R309" s="258">
        <v>0.8</v>
      </c>
      <c r="S309" s="259"/>
      <c r="T309" s="228" t="s">
        <v>233</v>
      </c>
      <c r="U309" s="307" t="s">
        <v>488</v>
      </c>
      <c r="V309" s="338"/>
      <c r="W309" s="18"/>
      <c r="X309" s="249" t="str">
        <f t="shared" si="102"/>
        <v>Cu</v>
      </c>
      <c r="Y309" s="19"/>
      <c r="Z309" s="19"/>
      <c r="AA309" s="19"/>
      <c r="AB309" s="19"/>
      <c r="AC309" s="19"/>
      <c r="AD309" s="19"/>
      <c r="AE309" s="19"/>
      <c r="AF309" s="1"/>
      <c r="AG309" s="1"/>
      <c r="AH309" s="252">
        <f t="shared" si="96"/>
        <v>4.2179565793004837E-4</v>
      </c>
      <c r="AI309" s="252">
        <f t="shared" si="100"/>
        <v>2.564102564102564E-2</v>
      </c>
      <c r="AJ309" s="252">
        <f t="shared" si="101"/>
        <v>0</v>
      </c>
      <c r="AK309" s="252">
        <f t="shared" si="104"/>
        <v>2.606282129895569E-2</v>
      </c>
      <c r="AL309" s="262"/>
      <c r="AM309" s="251">
        <f t="shared" si="97"/>
        <v>0</v>
      </c>
      <c r="AN309" s="251">
        <f t="shared" si="98"/>
        <v>0</v>
      </c>
      <c r="AO309" s="251">
        <f t="shared" si="99"/>
        <v>2.606282129895569E-2</v>
      </c>
      <c r="AP309" s="147"/>
      <c r="AQ309" s="147"/>
      <c r="AR309" s="147"/>
      <c r="AS309" s="147"/>
      <c r="AT309" s="147"/>
      <c r="AU309" s="147"/>
      <c r="AV309" s="147"/>
      <c r="AW309" s="147"/>
      <c r="AX309" s="147"/>
      <c r="AY309" s="147"/>
      <c r="AZ309" s="1"/>
      <c r="BD309" s="1"/>
      <c r="BE309" s="4"/>
      <c r="BF309" s="4"/>
      <c r="BG309" s="4"/>
      <c r="BH309" s="1"/>
      <c r="BI309" s="1"/>
      <c r="BJ309" s="4"/>
      <c r="BK309" s="4"/>
      <c r="BL309" s="4"/>
      <c r="BM309" s="4"/>
      <c r="BN309" s="4"/>
      <c r="BO309" s="4"/>
      <c r="BP309" s="4"/>
      <c r="BQ309" s="4"/>
      <c r="BR309" s="4"/>
      <c r="BS309" s="4"/>
      <c r="BT309" s="4"/>
      <c r="BU309" s="147"/>
      <c r="BV309" s="4"/>
      <c r="BW309" s="147"/>
      <c r="BX309" s="4"/>
      <c r="BY309" s="147"/>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c r="JL309" s="1"/>
      <c r="JM309" s="1"/>
      <c r="JN309" s="1"/>
      <c r="JO309" s="1"/>
      <c r="JP309" s="1"/>
      <c r="JQ309" s="1"/>
      <c r="JR309" s="1"/>
      <c r="JS309" s="1"/>
      <c r="JT309" s="1"/>
      <c r="JU309" s="1"/>
      <c r="JV309" s="1"/>
      <c r="JW309" s="1"/>
      <c r="JX309" s="1"/>
      <c r="JY309" s="1"/>
      <c r="JZ309" s="1"/>
      <c r="KA309" s="1"/>
      <c r="KB309" s="1"/>
      <c r="KC309" s="1"/>
      <c r="KD309" s="1"/>
      <c r="KE309" s="1"/>
      <c r="KF309" s="1"/>
      <c r="KG309" s="1"/>
      <c r="KH309" s="1"/>
      <c r="KI309" s="1"/>
      <c r="KJ309" s="1"/>
      <c r="KK309" s="1"/>
      <c r="KL309" s="1"/>
      <c r="KM309" s="1"/>
      <c r="KN309" s="1"/>
      <c r="KO309" s="1"/>
      <c r="KP309" s="1"/>
      <c r="KQ309" s="1"/>
      <c r="KR309" s="1"/>
      <c r="KS309" s="1"/>
      <c r="KT309" s="1"/>
      <c r="KU309" s="1"/>
      <c r="KV309" s="1"/>
      <c r="KW309" s="1"/>
      <c r="KX309" s="1"/>
      <c r="KY309" s="1"/>
      <c r="KZ309" s="1"/>
      <c r="LA309" s="1"/>
      <c r="LB309" s="1"/>
      <c r="LC309" s="1"/>
      <c r="LD309" s="1"/>
      <c r="LE309" s="1"/>
      <c r="LF309" s="1"/>
      <c r="LG309" s="1"/>
      <c r="LH309" s="1"/>
      <c r="LI309" s="1"/>
      <c r="LJ309" s="1"/>
      <c r="LK309" s="1"/>
      <c r="LL309" s="1"/>
      <c r="LM309" s="1"/>
      <c r="LN309" s="1"/>
      <c r="LO309" s="1"/>
      <c r="LP309" s="1"/>
      <c r="LQ309" s="1"/>
      <c r="LR309" s="1"/>
      <c r="LS309" s="1"/>
      <c r="LT309" s="1"/>
      <c r="LU309" s="1"/>
      <c r="LV309" s="1"/>
      <c r="LW309" s="1"/>
      <c r="LX309" s="1"/>
      <c r="LY309" s="1"/>
      <c r="LZ309" s="1"/>
      <c r="MA309" s="1"/>
      <c r="MB309" s="1"/>
      <c r="MC309" s="1"/>
      <c r="MD309" s="1"/>
      <c r="ME309" s="1"/>
      <c r="MF309" s="1"/>
      <c r="MG309" s="1"/>
      <c r="MH309" s="1"/>
      <c r="MI309" s="1"/>
      <c r="MJ309" s="1"/>
      <c r="MK309" s="1"/>
      <c r="ML309" s="1"/>
      <c r="MM309" s="1"/>
      <c r="MN309" s="1"/>
      <c r="MO309" s="1"/>
      <c r="MP309" s="1"/>
      <c r="MQ309" s="1"/>
      <c r="MR309" s="1"/>
      <c r="MS309" s="1"/>
      <c r="MT309" s="1"/>
      <c r="MU309" s="1"/>
      <c r="MV309" s="1"/>
      <c r="MW309" s="1"/>
      <c r="MX309" s="1"/>
      <c r="MY309" s="1"/>
      <c r="MZ309" s="1"/>
      <c r="NA309" s="1"/>
      <c r="NB309" s="1"/>
      <c r="NC309" s="1"/>
      <c r="ND309" s="1"/>
      <c r="NE309" s="1"/>
      <c r="NF309" s="1"/>
      <c r="NG309" s="1"/>
      <c r="NH309" s="1"/>
      <c r="NI309" s="1"/>
      <c r="NJ309" s="1"/>
      <c r="NK309" s="1"/>
      <c r="NL309" s="1"/>
      <c r="NM309" s="1"/>
      <c r="NN309" s="1"/>
      <c r="NO309" s="1"/>
      <c r="NP309" s="1"/>
      <c r="NQ309" s="1"/>
      <c r="NR309" s="1"/>
      <c r="NS309" s="1"/>
      <c r="NT309" s="1"/>
      <c r="NU309" s="1"/>
      <c r="NV309" s="1"/>
      <c r="NW309" s="1"/>
      <c r="NX309" s="1"/>
      <c r="NY309" s="1"/>
      <c r="NZ309" s="1"/>
      <c r="OA309" s="1"/>
      <c r="OB309" s="1"/>
      <c r="OC309" s="1"/>
      <c r="OD309" s="1"/>
      <c r="OE309" s="1"/>
      <c r="OF309" s="1"/>
      <c r="OG309" s="1"/>
      <c r="OH309" s="1"/>
      <c r="OI309" s="1"/>
      <c r="OJ309" s="1"/>
      <c r="OK309" s="1"/>
      <c r="OL309" s="1"/>
      <c r="OM309" s="1"/>
      <c r="ON309" s="1"/>
      <c r="OO309" s="1"/>
      <c r="OP309" s="1"/>
      <c r="OQ309" s="1"/>
      <c r="OR309" s="1"/>
      <c r="OS309" s="1"/>
      <c r="OT309" s="1"/>
      <c r="OU309" s="1"/>
      <c r="OV309" s="1"/>
      <c r="OW309" s="1"/>
      <c r="OX309" s="1"/>
      <c r="OY309" s="1"/>
      <c r="OZ309" s="1"/>
      <c r="PA309" s="1"/>
      <c r="PB309" s="1"/>
      <c r="PC309" s="1"/>
      <c r="PD309" s="1"/>
      <c r="PE309" s="1"/>
      <c r="PF309" s="1"/>
      <c r="PG309" s="1"/>
      <c r="PH309" s="1"/>
      <c r="PI309" s="1"/>
      <c r="PJ309" s="1"/>
      <c r="PK309" s="1"/>
      <c r="PL309" s="1"/>
      <c r="PM309" s="1"/>
      <c r="PN309" s="1"/>
      <c r="PO309" s="1"/>
      <c r="PP309" s="1"/>
      <c r="PQ309" s="1"/>
      <c r="PR309" s="1"/>
      <c r="PS309" s="1"/>
      <c r="PT309" s="1"/>
      <c r="PU309" s="1"/>
      <c r="PV309" s="1"/>
      <c r="PW309" s="1"/>
      <c r="PX309" s="1"/>
      <c r="PY309" s="1"/>
      <c r="PZ309" s="1"/>
      <c r="QA309" s="1"/>
      <c r="QB309" s="1"/>
      <c r="QC309" s="1"/>
      <c r="QD309" s="1"/>
      <c r="QE309" s="1"/>
      <c r="QF309" s="1"/>
      <c r="QG309" s="1"/>
      <c r="QH309" s="1"/>
      <c r="QI309" s="1"/>
      <c r="QJ309" s="1"/>
      <c r="QK309" s="1"/>
      <c r="QL309" s="1"/>
      <c r="QM309" s="1"/>
      <c r="QN309" s="1"/>
      <c r="QO309" s="1"/>
      <c r="QP309" s="1"/>
      <c r="QQ309" s="1"/>
      <c r="QR309" s="1"/>
      <c r="QS309" s="1"/>
      <c r="QT309" s="1"/>
      <c r="QU309" s="1"/>
      <c r="QV309" s="1"/>
      <c r="QW309" s="1"/>
      <c r="QX309" s="1"/>
      <c r="QY309" s="1"/>
      <c r="QZ309" s="1"/>
      <c r="RA309" s="1"/>
      <c r="RB309" s="1"/>
      <c r="RC309" s="1"/>
      <c r="RD309" s="1"/>
      <c r="RE309" s="1"/>
      <c r="RF309" s="1"/>
      <c r="RG309" s="1"/>
      <c r="RH309" s="1"/>
      <c r="RI309" s="1"/>
      <c r="RJ309" s="1"/>
      <c r="RK309" s="1"/>
      <c r="RL309" s="1"/>
      <c r="RM309" s="1"/>
      <c r="RN309" s="1"/>
      <c r="RO309" s="1"/>
      <c r="RP309" s="1"/>
      <c r="RQ309" s="1"/>
      <c r="RR309" s="1"/>
      <c r="RS309" s="1"/>
      <c r="RT309" s="1"/>
      <c r="RU309" s="1"/>
      <c r="RV309" s="1"/>
      <c r="RW309" s="1"/>
      <c r="RX309" s="1"/>
      <c r="RY309" s="1"/>
      <c r="RZ309" s="1"/>
      <c r="SA309" s="1"/>
      <c r="SB309" s="1"/>
      <c r="SC309" s="1"/>
      <c r="SD309" s="1"/>
      <c r="SE309" s="1"/>
      <c r="SF309" s="1"/>
      <c r="SG309" s="1"/>
      <c r="SH309" s="1"/>
      <c r="SI309" s="1"/>
      <c r="SJ309" s="1"/>
      <c r="SK309" s="1"/>
      <c r="SL309" s="1"/>
      <c r="SM309" s="1"/>
      <c r="SN309" s="1"/>
      <c r="SO309" s="1"/>
      <c r="SP309" s="1"/>
      <c r="SQ309" s="1"/>
      <c r="SR309" s="1"/>
      <c r="SS309" s="1"/>
      <c r="ST309" s="1"/>
      <c r="SU309" s="1"/>
      <c r="SV309" s="1"/>
      <c r="SW309" s="1"/>
      <c r="SX309" s="1"/>
      <c r="SY309" s="1"/>
      <c r="SZ309" s="1"/>
      <c r="TA309" s="1"/>
      <c r="TB309" s="1"/>
      <c r="TC309" s="1"/>
      <c r="TD309" s="1"/>
      <c r="TE309" s="1"/>
      <c r="TF309" s="1"/>
      <c r="TG309" s="1"/>
      <c r="TH309" s="1"/>
      <c r="TI309" s="1"/>
      <c r="TJ309" s="1"/>
      <c r="TK309" s="1"/>
      <c r="TL309" s="1"/>
      <c r="TM309" s="1"/>
      <c r="TN309" s="1"/>
      <c r="TO309" s="1"/>
      <c r="TP309" s="1"/>
      <c r="TQ309" s="1"/>
      <c r="TR309" s="1"/>
      <c r="TS309" s="1"/>
      <c r="TT309" s="1"/>
      <c r="TU309" s="1"/>
      <c r="TV309" s="1"/>
      <c r="TW309" s="1"/>
      <c r="TX309" s="1"/>
      <c r="TY309" s="1"/>
      <c r="TZ309" s="1"/>
      <c r="UA309" s="1"/>
      <c r="UB309" s="1"/>
      <c r="UC309" s="1"/>
      <c r="UD309" s="1"/>
      <c r="UE309" s="1"/>
      <c r="UF309" s="1"/>
      <c r="UG309" s="1"/>
      <c r="UH309" s="1"/>
      <c r="UI309" s="1"/>
      <c r="UJ309" s="1"/>
      <c r="UK309" s="1"/>
      <c r="UL309" s="1"/>
      <c r="UM309" s="1"/>
      <c r="UN309" s="1"/>
      <c r="UO309" s="1"/>
      <c r="UP309" s="1"/>
      <c r="UQ309" s="1"/>
      <c r="UR309" s="1"/>
      <c r="US309" s="1"/>
      <c r="UT309" s="1"/>
      <c r="UU309" s="1"/>
      <c r="UV309" s="1"/>
      <c r="UW309" s="1"/>
      <c r="UX309" s="1"/>
      <c r="UY309" s="1"/>
      <c r="UZ309" s="1"/>
      <c r="VA309" s="1"/>
      <c r="VB309" s="1"/>
      <c r="VC309" s="1"/>
      <c r="VD309" s="1"/>
      <c r="VE309" s="1"/>
      <c r="VF309" s="1"/>
      <c r="VG309" s="1"/>
      <c r="VH309" s="1"/>
      <c r="VI309" s="1"/>
      <c r="VJ309" s="1"/>
      <c r="VK309" s="1"/>
      <c r="VL309" s="1"/>
      <c r="VM309" s="1"/>
      <c r="VN309" s="1"/>
      <c r="VO309" s="1"/>
      <c r="VP309" s="1"/>
      <c r="VQ309" s="1"/>
      <c r="VR309" s="1"/>
      <c r="VS309" s="1"/>
      <c r="VT309" s="1"/>
      <c r="VU309" s="1"/>
      <c r="VV309" s="1"/>
      <c r="VW309" s="1"/>
      <c r="VX309" s="1"/>
      <c r="VY309" s="1"/>
      <c r="VZ309" s="1"/>
      <c r="WA309" s="1"/>
      <c r="WB309" s="1"/>
      <c r="WC309" s="1"/>
      <c r="WD309" s="1"/>
      <c r="WE309" s="1"/>
      <c r="WF309" s="1"/>
      <c r="WG309" s="1"/>
      <c r="WH309" s="1"/>
      <c r="WI309" s="1"/>
      <c r="WJ309" s="1"/>
      <c r="WK309" s="1"/>
      <c r="WL309" s="1"/>
      <c r="WM309" s="1"/>
      <c r="WN309" s="1"/>
      <c r="WO309" s="1"/>
      <c r="WP309" s="1"/>
      <c r="WQ309" s="1"/>
      <c r="WR309" s="1"/>
      <c r="WS309" s="1"/>
      <c r="WT309" s="1"/>
      <c r="WU309" s="1"/>
      <c r="WV309" s="1"/>
      <c r="WW309" s="1"/>
      <c r="WX309" s="1"/>
      <c r="WY309" s="1"/>
      <c r="WZ309" s="1"/>
      <c r="XA309" s="1"/>
      <c r="XB309" s="1"/>
      <c r="XC309" s="1"/>
      <c r="XD309" s="1"/>
      <c r="XE309" s="1"/>
      <c r="XF309" s="1"/>
      <c r="XG309" s="1"/>
      <c r="XH309" s="1"/>
      <c r="XI309" s="1"/>
      <c r="XJ309" s="1"/>
      <c r="XK309" s="1"/>
      <c r="XL309" s="1"/>
      <c r="XM309" s="1"/>
      <c r="XN309" s="1"/>
      <c r="XO309" s="1"/>
      <c r="XP309" s="1"/>
      <c r="XQ309" s="1"/>
      <c r="XR309" s="1"/>
      <c r="XS309" s="1"/>
      <c r="XT309" s="1"/>
      <c r="XU309" s="1"/>
      <c r="XV309" s="1"/>
      <c r="XW309" s="1"/>
      <c r="XX309" s="1"/>
      <c r="XY309" s="1"/>
      <c r="XZ309" s="1"/>
      <c r="YA309" s="1"/>
      <c r="YB309" s="1"/>
      <c r="YC309" s="1"/>
      <c r="YD309" s="1"/>
      <c r="YE309" s="1"/>
      <c r="YF309" s="1"/>
      <c r="YG309" s="1"/>
      <c r="YH309" s="1"/>
      <c r="YI309" s="1"/>
      <c r="YJ309" s="1"/>
      <c r="YK309" s="1"/>
      <c r="YL309" s="1"/>
      <c r="YM309" s="1"/>
      <c r="YN309" s="1"/>
      <c r="YO309" s="1"/>
      <c r="YP309" s="1"/>
      <c r="YQ309" s="1"/>
      <c r="YR309" s="1"/>
      <c r="YS309" s="1"/>
      <c r="YT309" s="1"/>
      <c r="YU309" s="1"/>
      <c r="YV309" s="1"/>
      <c r="YW309" s="1"/>
      <c r="YX309" s="1"/>
      <c r="YY309" s="1"/>
      <c r="YZ309" s="1"/>
      <c r="ZA309" s="1"/>
      <c r="ZB309" s="1"/>
      <c r="ZC309" s="1"/>
      <c r="ZD309" s="1"/>
      <c r="ZE309" s="1"/>
      <c r="ZF309" s="1"/>
      <c r="ZG309" s="1"/>
      <c r="ZH309" s="1"/>
      <c r="ZI309" s="1"/>
      <c r="ZJ309" s="1"/>
      <c r="ZK309" s="1"/>
      <c r="ZL309" s="1"/>
      <c r="ZM309" s="1"/>
      <c r="ZN309" s="1"/>
      <c r="ZO309" s="1"/>
      <c r="ZP309" s="1"/>
      <c r="ZQ309" s="1"/>
      <c r="ZR309" s="1"/>
      <c r="ZS309" s="1"/>
      <c r="ZT309" s="1"/>
      <c r="ZU309" s="1"/>
      <c r="ZV309" s="1"/>
      <c r="ZW309" s="1"/>
      <c r="ZX309" s="1"/>
      <c r="ZY309" s="1"/>
      <c r="ZZ309" s="1"/>
      <c r="AAA309" s="1"/>
      <c r="AAB309" s="1"/>
      <c r="AAC309" s="1"/>
      <c r="AAD309" s="1"/>
      <c r="AAE309" s="1"/>
      <c r="AAF309" s="1"/>
      <c r="AAG309" s="1"/>
      <c r="AAH309" s="1"/>
      <c r="AAI309" s="1"/>
      <c r="AAJ309" s="1"/>
      <c r="AAK309" s="1"/>
      <c r="AAL309" s="1"/>
      <c r="AAM309" s="1"/>
      <c r="AAN309" s="1"/>
      <c r="AAO309" s="1"/>
      <c r="AAP309" s="1"/>
      <c r="AAQ309" s="1"/>
      <c r="AAR309" s="1"/>
      <c r="AAS309" s="1"/>
      <c r="AAT309" s="1"/>
      <c r="AAU309" s="1"/>
      <c r="AAV309" s="1"/>
      <c r="AAW309" s="1"/>
      <c r="AAX309" s="1"/>
      <c r="AAY309" s="1"/>
      <c r="AAZ309" s="1"/>
      <c r="ABA309" s="1"/>
      <c r="ABB309" s="1"/>
      <c r="ABC309" s="1"/>
      <c r="ABD309" s="1"/>
      <c r="ABE309" s="1"/>
      <c r="ABF309" s="1"/>
      <c r="ABG309" s="1"/>
      <c r="ABH309" s="1"/>
      <c r="ABI309" s="1"/>
      <c r="ABJ309" s="1"/>
      <c r="ABK309" s="1"/>
      <c r="ABL309" s="1"/>
      <c r="ABM309" s="1"/>
      <c r="ABN309" s="1"/>
      <c r="ABO309" s="1"/>
      <c r="ABP309" s="1"/>
      <c r="ABQ309" s="1"/>
      <c r="ABR309" s="1"/>
      <c r="ABS309" s="1"/>
      <c r="ABT309" s="1"/>
      <c r="ABU309" s="1"/>
      <c r="ABV309" s="1"/>
      <c r="ABW309" s="1"/>
      <c r="ABX309" s="1"/>
      <c r="ABY309" s="1"/>
      <c r="ABZ309" s="1"/>
      <c r="ACA309" s="1"/>
      <c r="ACB309" s="1"/>
      <c r="ACC309" s="1"/>
      <c r="ACD309" s="1"/>
      <c r="ACE309" s="1"/>
      <c r="ACF309" s="1"/>
      <c r="ACG309" s="1"/>
      <c r="ACH309" s="1"/>
      <c r="ACI309" s="1"/>
      <c r="ACJ309" s="1"/>
      <c r="ACK309" s="1"/>
      <c r="ACL309" s="1"/>
      <c r="ACM309" s="1"/>
      <c r="ACN309" s="1"/>
      <c r="ACO309" s="1"/>
      <c r="ACP309" s="1"/>
      <c r="ACQ309" s="1"/>
      <c r="ACR309" s="1"/>
      <c r="ACS309" s="1"/>
      <c r="ACT309" s="1"/>
      <c r="ACU309" s="1"/>
      <c r="ACV309" s="1"/>
      <c r="ACW309" s="1"/>
      <c r="ACX309" s="1"/>
      <c r="ACY309" s="1"/>
      <c r="ACZ309" s="1"/>
      <c r="ADA309" s="1"/>
      <c r="ADB309" s="1"/>
      <c r="ADC309" s="1"/>
      <c r="ADD309" s="1"/>
      <c r="ADE309" s="1"/>
      <c r="ADF309" s="1"/>
      <c r="ADG309" s="1"/>
      <c r="ADH309" s="1"/>
      <c r="ADI309" s="1"/>
      <c r="ADJ309" s="1"/>
      <c r="ADK309" s="1"/>
      <c r="ADL309" s="1"/>
      <c r="ADM309" s="1"/>
      <c r="ADN309" s="1"/>
      <c r="ADO309" s="1"/>
      <c r="ADP309" s="1"/>
      <c r="ADQ309" s="1"/>
      <c r="ADR309" s="1"/>
      <c r="ADS309" s="1"/>
      <c r="ADT309" s="1"/>
      <c r="ADU309" s="1"/>
      <c r="ADV309" s="1"/>
      <c r="ADW309" s="1"/>
      <c r="ADX309" s="1"/>
      <c r="ADY309" s="1"/>
      <c r="ADZ309" s="1"/>
      <c r="AEA309" s="1"/>
      <c r="AEB309" s="1"/>
      <c r="AEC309" s="1"/>
      <c r="AED309" s="1"/>
      <c r="AEE309" s="1"/>
      <c r="AEF309" s="1"/>
      <c r="AEG309" s="1"/>
      <c r="AEH309" s="1"/>
      <c r="AEI309" s="1"/>
      <c r="AEJ309" s="1"/>
      <c r="AEK309" s="1"/>
    </row>
    <row r="310" spans="1:817" s="1" customFormat="1" ht="26.1" customHeight="1" x14ac:dyDescent="0.25">
      <c r="A310" s="638"/>
      <c r="B310" s="182">
        <v>3</v>
      </c>
      <c r="C310" s="595">
        <f t="shared" si="103"/>
        <v>2.606282129895569E-2</v>
      </c>
      <c r="D310" s="19">
        <v>1</v>
      </c>
      <c r="E310" s="253" t="s">
        <v>493</v>
      </c>
      <c r="F310" s="254" t="s">
        <v>54</v>
      </c>
      <c r="G310" s="19" t="s">
        <v>44</v>
      </c>
      <c r="H310" s="19" t="s">
        <v>154</v>
      </c>
      <c r="I310" s="19">
        <v>5</v>
      </c>
      <c r="J310" s="255"/>
      <c r="K310" s="19">
        <v>1</v>
      </c>
      <c r="L310" s="19" t="s">
        <v>27</v>
      </c>
      <c r="M310" s="19" t="s">
        <v>109</v>
      </c>
      <c r="N310" s="19">
        <v>55</v>
      </c>
      <c r="O310" s="19">
        <v>1965</v>
      </c>
      <c r="P310" s="275">
        <v>23829</v>
      </c>
      <c r="Q310" s="255">
        <v>800</v>
      </c>
      <c r="R310" s="258">
        <v>1</v>
      </c>
      <c r="S310" s="259"/>
      <c r="T310" s="228" t="s">
        <v>233</v>
      </c>
      <c r="U310" s="307" t="s">
        <v>488</v>
      </c>
      <c r="V310" s="338"/>
      <c r="W310" s="18"/>
      <c r="X310" s="249" t="str">
        <f t="shared" si="102"/>
        <v>Cu</v>
      </c>
      <c r="Y310" s="19"/>
      <c r="Z310" s="19"/>
      <c r="AA310" s="19"/>
      <c r="AB310" s="19"/>
      <c r="AC310" s="19"/>
      <c r="AD310" s="19"/>
      <c r="AE310" s="19"/>
      <c r="AH310" s="252">
        <f t="shared" si="96"/>
        <v>7.9086685861884073E-5</v>
      </c>
      <c r="AI310" s="252">
        <f t="shared" si="100"/>
        <v>0</v>
      </c>
      <c r="AJ310" s="252">
        <f t="shared" si="101"/>
        <v>0</v>
      </c>
      <c r="AK310" s="252">
        <f t="shared" si="104"/>
        <v>7.9086685861884073E-5</v>
      </c>
      <c r="AL310" s="262"/>
      <c r="AM310" s="251">
        <f t="shared" si="97"/>
        <v>0</v>
      </c>
      <c r="AN310" s="251">
        <f t="shared" si="98"/>
        <v>0</v>
      </c>
      <c r="AO310" s="251">
        <f t="shared" si="99"/>
        <v>7.9086685861884073E-5</v>
      </c>
      <c r="AP310" s="147"/>
      <c r="AQ310" s="147"/>
      <c r="AR310" s="147"/>
      <c r="AS310" s="147"/>
      <c r="AT310" s="147"/>
      <c r="AU310" s="147"/>
      <c r="AV310" s="147"/>
      <c r="AW310" s="147"/>
      <c r="AX310" s="147"/>
      <c r="AY310" s="147"/>
      <c r="BE310" s="4"/>
      <c r="BF310" s="4"/>
      <c r="BG310" s="4"/>
      <c r="BJ310" s="4"/>
      <c r="BK310" s="4"/>
      <c r="BL310" s="4"/>
      <c r="BM310" s="4"/>
      <c r="BN310" s="4"/>
      <c r="BO310" s="4"/>
      <c r="BP310" s="4"/>
      <c r="BQ310" s="4"/>
      <c r="BR310" s="4"/>
      <c r="BS310" s="4"/>
      <c r="BT310" s="4"/>
      <c r="BU310" s="147"/>
      <c r="BV310" s="4"/>
      <c r="BW310" s="147"/>
      <c r="BX310" s="4"/>
      <c r="BY310" s="147"/>
    </row>
    <row r="311" spans="1:817" s="1" customFormat="1" ht="26.1" customHeight="1" x14ac:dyDescent="0.25">
      <c r="A311" s="638"/>
      <c r="B311" s="182">
        <v>3</v>
      </c>
      <c r="C311" s="595">
        <f t="shared" si="103"/>
        <v>7.9086685861884073E-5</v>
      </c>
      <c r="D311" s="19">
        <v>1</v>
      </c>
      <c r="E311" s="253" t="s">
        <v>497</v>
      </c>
      <c r="F311" s="254" t="s">
        <v>54</v>
      </c>
      <c r="G311" s="19" t="s">
        <v>44</v>
      </c>
      <c r="H311" s="19" t="s">
        <v>154</v>
      </c>
      <c r="I311" s="19">
        <v>5</v>
      </c>
      <c r="J311" s="255"/>
      <c r="K311" s="19">
        <v>1</v>
      </c>
      <c r="L311" s="19" t="s">
        <v>27</v>
      </c>
      <c r="M311" s="19" t="s">
        <v>109</v>
      </c>
      <c r="N311" s="19">
        <v>99</v>
      </c>
      <c r="O311" s="19">
        <v>1965</v>
      </c>
      <c r="P311" s="275">
        <v>23829</v>
      </c>
      <c r="Q311" s="255">
        <v>150</v>
      </c>
      <c r="R311" s="258"/>
      <c r="S311" s="259"/>
      <c r="T311" s="228" t="s">
        <v>233</v>
      </c>
      <c r="U311" s="307" t="s">
        <v>488</v>
      </c>
      <c r="V311" s="338"/>
      <c r="W311" s="18" t="s">
        <v>128</v>
      </c>
      <c r="X311" s="249" t="str">
        <f t="shared" si="102"/>
        <v>Limestone</v>
      </c>
      <c r="Y311" s="19"/>
      <c r="Z311" s="19"/>
      <c r="AA311" s="19"/>
      <c r="AB311" s="19"/>
      <c r="AC311" s="19"/>
      <c r="AD311" s="19"/>
      <c r="AE311" s="19"/>
      <c r="AH311" s="252">
        <f t="shared" ref="AH311:AH334" si="105">Q312/1896653</f>
        <v>0</v>
      </c>
      <c r="AI311" s="252">
        <f t="shared" si="100"/>
        <v>0</v>
      </c>
      <c r="AJ311" s="252">
        <f t="shared" si="101"/>
        <v>0</v>
      </c>
      <c r="AK311" s="252">
        <f t="shared" si="104"/>
        <v>0</v>
      </c>
      <c r="AL311" s="262"/>
      <c r="AM311" s="251">
        <f t="shared" si="97"/>
        <v>0</v>
      </c>
      <c r="AN311" s="251">
        <f t="shared" si="98"/>
        <v>0</v>
      </c>
      <c r="AO311" s="251">
        <f t="shared" si="99"/>
        <v>0</v>
      </c>
      <c r="AP311" s="147"/>
      <c r="AQ311" s="147"/>
      <c r="AR311" s="147"/>
      <c r="AS311" s="147"/>
      <c r="AT311" s="147"/>
      <c r="AU311" s="147"/>
      <c r="AV311" s="147"/>
      <c r="AW311" s="147"/>
      <c r="AX311" s="147"/>
      <c r="AY311" s="147"/>
      <c r="BE311" s="4"/>
      <c r="BF311" s="4"/>
      <c r="BG311" s="4"/>
      <c r="BJ311" s="4"/>
      <c r="BK311" s="4"/>
      <c r="BL311" s="4"/>
      <c r="BM311" s="4"/>
      <c r="BN311" s="4"/>
      <c r="BO311" s="4"/>
      <c r="BP311" s="4"/>
      <c r="BQ311" s="4"/>
      <c r="BR311" s="4"/>
      <c r="BS311" s="4"/>
      <c r="BT311" s="4"/>
      <c r="BU311" s="147"/>
      <c r="BV311" s="4"/>
      <c r="BW311" s="147"/>
      <c r="BX311" s="4"/>
      <c r="BY311" s="147"/>
    </row>
    <row r="312" spans="1:817" s="1" customFormat="1" ht="26.1" customHeight="1" x14ac:dyDescent="0.25">
      <c r="A312" s="627"/>
      <c r="B312" s="182"/>
      <c r="C312" s="595"/>
      <c r="D312" s="19">
        <v>1</v>
      </c>
      <c r="E312" s="253" t="s">
        <v>491</v>
      </c>
      <c r="F312" s="254" t="s">
        <v>310</v>
      </c>
      <c r="G312" s="19" t="s">
        <v>145</v>
      </c>
      <c r="H312" s="19" t="s">
        <v>207</v>
      </c>
      <c r="I312" s="19">
        <v>9</v>
      </c>
      <c r="J312" s="255"/>
      <c r="K312" s="19">
        <v>2</v>
      </c>
      <c r="L312" s="19" t="s">
        <v>27</v>
      </c>
      <c r="M312" s="19" t="s">
        <v>109</v>
      </c>
      <c r="N312" s="19">
        <v>26</v>
      </c>
      <c r="O312" s="19">
        <v>1965</v>
      </c>
      <c r="P312" s="275">
        <v>23829</v>
      </c>
      <c r="Q312" s="255"/>
      <c r="R312" s="258"/>
      <c r="S312" s="259"/>
      <c r="T312" s="228" t="s">
        <v>233</v>
      </c>
      <c r="U312" s="307" t="s">
        <v>488</v>
      </c>
      <c r="V312" s="338"/>
      <c r="W312" s="18"/>
      <c r="X312" s="249" t="str">
        <f t="shared" si="102"/>
        <v>Cu</v>
      </c>
      <c r="Y312" s="19"/>
      <c r="Z312" s="19"/>
      <c r="AA312" s="19"/>
      <c r="AB312" s="19"/>
      <c r="AC312" s="19"/>
      <c r="AD312" s="19"/>
      <c r="AE312" s="19"/>
      <c r="AH312" s="252">
        <f t="shared" si="105"/>
        <v>0</v>
      </c>
      <c r="AI312" s="252">
        <f t="shared" si="100"/>
        <v>0</v>
      </c>
      <c r="AJ312" s="252">
        <f t="shared" si="101"/>
        <v>0</v>
      </c>
      <c r="AK312" s="252">
        <f t="shared" si="104"/>
        <v>0</v>
      </c>
      <c r="AL312" s="262"/>
      <c r="AM312" s="251">
        <f t="shared" si="97"/>
        <v>0</v>
      </c>
      <c r="AN312" s="251">
        <f t="shared" si="98"/>
        <v>0</v>
      </c>
      <c r="AO312" s="251">
        <f t="shared" si="99"/>
        <v>0</v>
      </c>
      <c r="AP312" s="147"/>
      <c r="AQ312" s="147"/>
      <c r="AR312" s="147"/>
      <c r="AS312" s="147"/>
      <c r="AT312" s="147"/>
      <c r="AU312" s="147"/>
      <c r="AV312" s="147"/>
      <c r="AW312" s="147"/>
      <c r="AX312" s="147"/>
      <c r="AY312" s="147"/>
      <c r="BE312" s="4"/>
      <c r="BF312" s="4"/>
      <c r="BG312" s="4"/>
      <c r="BJ312" s="4"/>
      <c r="BK312" s="4"/>
      <c r="BL312" s="4"/>
      <c r="BM312" s="4"/>
      <c r="BN312" s="4"/>
      <c r="BO312" s="4"/>
      <c r="BP312" s="4"/>
      <c r="BQ312" s="4"/>
      <c r="BR312" s="4"/>
      <c r="BS312" s="4"/>
      <c r="BT312" s="4"/>
      <c r="BU312" s="147"/>
      <c r="BV312" s="4"/>
      <c r="BW312" s="147"/>
      <c r="BX312" s="4"/>
      <c r="BY312" s="147"/>
    </row>
    <row r="313" spans="1:817" s="18" customFormat="1" ht="26.1" customHeight="1" x14ac:dyDescent="0.25">
      <c r="A313" s="627"/>
      <c r="B313" s="182"/>
      <c r="C313" s="595"/>
      <c r="D313" s="19">
        <v>1</v>
      </c>
      <c r="E313" s="253" t="s">
        <v>492</v>
      </c>
      <c r="F313" s="254" t="s">
        <v>54</v>
      </c>
      <c r="G313" s="19" t="s">
        <v>44</v>
      </c>
      <c r="H313" s="19" t="s">
        <v>154</v>
      </c>
      <c r="I313" s="19">
        <v>25</v>
      </c>
      <c r="J313" s="255"/>
      <c r="K313" s="19">
        <v>2</v>
      </c>
      <c r="L313" s="19" t="s">
        <v>33</v>
      </c>
      <c r="M313" s="19" t="s">
        <v>109</v>
      </c>
      <c r="N313" s="19">
        <v>42</v>
      </c>
      <c r="O313" s="19">
        <v>1965</v>
      </c>
      <c r="P313" s="275">
        <v>23829</v>
      </c>
      <c r="Q313" s="255"/>
      <c r="R313" s="258"/>
      <c r="S313" s="259"/>
      <c r="T313" s="228" t="s">
        <v>233</v>
      </c>
      <c r="U313" s="307" t="s">
        <v>488</v>
      </c>
      <c r="V313" s="338"/>
      <c r="X313" s="249" t="str">
        <f t="shared" si="102"/>
        <v>Cu</v>
      </c>
      <c r="Y313" s="19"/>
      <c r="Z313" s="19"/>
      <c r="AA313" s="19"/>
      <c r="AB313" s="19"/>
      <c r="AC313" s="19"/>
      <c r="AD313" s="19"/>
      <c r="AE313" s="19"/>
      <c r="AF313" s="1"/>
      <c r="AG313" s="1"/>
      <c r="AH313" s="252">
        <f t="shared" si="105"/>
        <v>0</v>
      </c>
      <c r="AI313" s="252">
        <f t="shared" si="100"/>
        <v>0</v>
      </c>
      <c r="AJ313" s="252">
        <f t="shared" si="101"/>
        <v>0</v>
      </c>
      <c r="AK313" s="252">
        <f t="shared" si="104"/>
        <v>0</v>
      </c>
      <c r="AL313" s="262"/>
      <c r="AM313" s="251">
        <f t="shared" si="97"/>
        <v>0</v>
      </c>
      <c r="AN313" s="251">
        <f t="shared" si="98"/>
        <v>0</v>
      </c>
      <c r="AO313" s="251">
        <f t="shared" si="99"/>
        <v>0</v>
      </c>
      <c r="AP313" s="147"/>
      <c r="AQ313" s="147"/>
      <c r="AR313" s="147"/>
      <c r="AS313" s="147"/>
      <c r="AT313" s="147"/>
      <c r="AU313" s="147"/>
      <c r="AV313" s="147"/>
      <c r="AW313" s="147"/>
      <c r="AX313" s="147"/>
      <c r="AY313" s="147"/>
      <c r="AZ313" s="1"/>
      <c r="BD313" s="1"/>
      <c r="BE313" s="4"/>
      <c r="BF313" s="4"/>
      <c r="BG313" s="4"/>
      <c r="BH313" s="1"/>
      <c r="BI313" s="1"/>
      <c r="BJ313" s="4"/>
      <c r="BK313" s="4"/>
      <c r="BL313" s="4"/>
      <c r="BM313" s="4"/>
      <c r="BN313" s="4"/>
      <c r="BO313" s="4"/>
      <c r="BP313" s="4"/>
      <c r="BQ313" s="4"/>
      <c r="BR313" s="4"/>
      <c r="BS313" s="4"/>
      <c r="BT313" s="4"/>
      <c r="BU313" s="147"/>
      <c r="BV313" s="4"/>
      <c r="BW313" s="147"/>
      <c r="BX313" s="4"/>
      <c r="BY313" s="147"/>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c r="JL313" s="1"/>
      <c r="JM313" s="1"/>
      <c r="JN313" s="1"/>
      <c r="JO313" s="1"/>
      <c r="JP313" s="1"/>
      <c r="JQ313" s="1"/>
      <c r="JR313" s="1"/>
      <c r="JS313" s="1"/>
      <c r="JT313" s="1"/>
      <c r="JU313" s="1"/>
      <c r="JV313" s="1"/>
      <c r="JW313" s="1"/>
      <c r="JX313" s="1"/>
      <c r="JY313" s="1"/>
      <c r="JZ313" s="1"/>
      <c r="KA313" s="1"/>
      <c r="KB313" s="1"/>
      <c r="KC313" s="1"/>
      <c r="KD313" s="1"/>
      <c r="KE313" s="1"/>
      <c r="KF313" s="1"/>
      <c r="KG313" s="1"/>
      <c r="KH313" s="1"/>
      <c r="KI313" s="1"/>
      <c r="KJ313" s="1"/>
      <c r="KK313" s="1"/>
      <c r="KL313" s="1"/>
      <c r="KM313" s="1"/>
      <c r="KN313" s="1"/>
      <c r="KO313" s="1"/>
      <c r="KP313" s="1"/>
      <c r="KQ313" s="1"/>
      <c r="KR313" s="1"/>
      <c r="KS313" s="1"/>
      <c r="KT313" s="1"/>
      <c r="KU313" s="1"/>
      <c r="KV313" s="1"/>
      <c r="KW313" s="1"/>
      <c r="KX313" s="1"/>
      <c r="KY313" s="1"/>
      <c r="KZ313" s="1"/>
      <c r="LA313" s="1"/>
      <c r="LB313" s="1"/>
      <c r="LC313" s="1"/>
      <c r="LD313" s="1"/>
      <c r="LE313" s="1"/>
      <c r="LF313" s="1"/>
      <c r="LG313" s="1"/>
      <c r="LH313" s="1"/>
      <c r="LI313" s="1"/>
      <c r="LJ313" s="1"/>
      <c r="LK313" s="1"/>
      <c r="LL313" s="1"/>
      <c r="LM313" s="1"/>
      <c r="LN313" s="1"/>
      <c r="LO313" s="1"/>
      <c r="LP313" s="1"/>
      <c r="LQ313" s="1"/>
      <c r="LR313" s="1"/>
      <c r="LS313" s="1"/>
      <c r="LT313" s="1"/>
      <c r="LU313" s="1"/>
      <c r="LV313" s="1"/>
      <c r="LW313" s="1"/>
      <c r="LX313" s="1"/>
      <c r="LY313" s="1"/>
      <c r="LZ313" s="1"/>
      <c r="MA313" s="1"/>
      <c r="MB313" s="1"/>
      <c r="MC313" s="1"/>
      <c r="MD313" s="1"/>
      <c r="ME313" s="1"/>
      <c r="MF313" s="1"/>
      <c r="MG313" s="1"/>
      <c r="MH313" s="1"/>
      <c r="MI313" s="1"/>
      <c r="MJ313" s="1"/>
      <c r="MK313" s="1"/>
      <c r="ML313" s="1"/>
      <c r="MM313" s="1"/>
      <c r="MN313" s="1"/>
      <c r="MO313" s="1"/>
      <c r="MP313" s="1"/>
      <c r="MQ313" s="1"/>
      <c r="MR313" s="1"/>
      <c r="MS313" s="1"/>
      <c r="MT313" s="1"/>
      <c r="MU313" s="1"/>
      <c r="MV313" s="1"/>
      <c r="MW313" s="1"/>
      <c r="MX313" s="1"/>
      <c r="MY313" s="1"/>
      <c r="MZ313" s="1"/>
      <c r="NA313" s="1"/>
      <c r="NB313" s="1"/>
      <c r="NC313" s="1"/>
      <c r="ND313" s="1"/>
      <c r="NE313" s="1"/>
      <c r="NF313" s="1"/>
      <c r="NG313" s="1"/>
      <c r="NH313" s="1"/>
      <c r="NI313" s="1"/>
      <c r="NJ313" s="1"/>
      <c r="NK313" s="1"/>
      <c r="NL313" s="1"/>
      <c r="NM313" s="1"/>
      <c r="NN313" s="1"/>
      <c r="NO313" s="1"/>
      <c r="NP313" s="1"/>
      <c r="NQ313" s="1"/>
      <c r="NR313" s="1"/>
      <c r="NS313" s="1"/>
      <c r="NT313" s="1"/>
      <c r="NU313" s="1"/>
      <c r="NV313" s="1"/>
      <c r="NW313" s="1"/>
      <c r="NX313" s="1"/>
      <c r="NY313" s="1"/>
      <c r="NZ313" s="1"/>
      <c r="OA313" s="1"/>
      <c r="OB313" s="1"/>
      <c r="OC313" s="1"/>
      <c r="OD313" s="1"/>
      <c r="OE313" s="1"/>
      <c r="OF313" s="1"/>
      <c r="OG313" s="1"/>
      <c r="OH313" s="1"/>
      <c r="OI313" s="1"/>
      <c r="OJ313" s="1"/>
      <c r="OK313" s="1"/>
      <c r="OL313" s="1"/>
      <c r="OM313" s="1"/>
      <c r="ON313" s="1"/>
      <c r="OO313" s="1"/>
      <c r="OP313" s="1"/>
      <c r="OQ313" s="1"/>
      <c r="OR313" s="1"/>
      <c r="OS313" s="1"/>
      <c r="OT313" s="1"/>
      <c r="OU313" s="1"/>
      <c r="OV313" s="1"/>
      <c r="OW313" s="1"/>
      <c r="OX313" s="1"/>
      <c r="OY313" s="1"/>
      <c r="OZ313" s="1"/>
      <c r="PA313" s="1"/>
      <c r="PB313" s="1"/>
      <c r="PC313" s="1"/>
      <c r="PD313" s="1"/>
      <c r="PE313" s="1"/>
      <c r="PF313" s="1"/>
      <c r="PG313" s="1"/>
      <c r="PH313" s="1"/>
      <c r="PI313" s="1"/>
      <c r="PJ313" s="1"/>
      <c r="PK313" s="1"/>
      <c r="PL313" s="1"/>
      <c r="PM313" s="1"/>
      <c r="PN313" s="1"/>
      <c r="PO313" s="1"/>
      <c r="PP313" s="1"/>
      <c r="PQ313" s="1"/>
      <c r="PR313" s="1"/>
      <c r="PS313" s="1"/>
      <c r="PT313" s="1"/>
      <c r="PU313" s="1"/>
      <c r="PV313" s="1"/>
      <c r="PW313" s="1"/>
      <c r="PX313" s="1"/>
      <c r="PY313" s="1"/>
      <c r="PZ313" s="1"/>
      <c r="QA313" s="1"/>
      <c r="QB313" s="1"/>
      <c r="QC313" s="1"/>
      <c r="QD313" s="1"/>
      <c r="QE313" s="1"/>
      <c r="QF313" s="1"/>
      <c r="QG313" s="1"/>
      <c r="QH313" s="1"/>
      <c r="QI313" s="1"/>
      <c r="QJ313" s="1"/>
      <c r="QK313" s="1"/>
      <c r="QL313" s="1"/>
      <c r="QM313" s="1"/>
      <c r="QN313" s="1"/>
      <c r="QO313" s="1"/>
      <c r="QP313" s="1"/>
      <c r="QQ313" s="1"/>
      <c r="QR313" s="1"/>
      <c r="QS313" s="1"/>
      <c r="QT313" s="1"/>
      <c r="QU313" s="1"/>
      <c r="QV313" s="1"/>
      <c r="QW313" s="1"/>
      <c r="QX313" s="1"/>
      <c r="QY313" s="1"/>
      <c r="QZ313" s="1"/>
      <c r="RA313" s="1"/>
      <c r="RB313" s="1"/>
      <c r="RC313" s="1"/>
      <c r="RD313" s="1"/>
      <c r="RE313" s="1"/>
      <c r="RF313" s="1"/>
      <c r="RG313" s="1"/>
      <c r="RH313" s="1"/>
      <c r="RI313" s="1"/>
      <c r="RJ313" s="1"/>
      <c r="RK313" s="1"/>
      <c r="RL313" s="1"/>
      <c r="RM313" s="1"/>
      <c r="RN313" s="1"/>
      <c r="RO313" s="1"/>
      <c r="RP313" s="1"/>
      <c r="RQ313" s="1"/>
      <c r="RR313" s="1"/>
      <c r="RS313" s="1"/>
      <c r="RT313" s="1"/>
      <c r="RU313" s="1"/>
      <c r="RV313" s="1"/>
      <c r="RW313" s="1"/>
      <c r="RX313" s="1"/>
      <c r="RY313" s="1"/>
      <c r="RZ313" s="1"/>
      <c r="SA313" s="1"/>
      <c r="SB313" s="1"/>
      <c r="SC313" s="1"/>
      <c r="SD313" s="1"/>
      <c r="SE313" s="1"/>
      <c r="SF313" s="1"/>
      <c r="SG313" s="1"/>
      <c r="SH313" s="1"/>
      <c r="SI313" s="1"/>
      <c r="SJ313" s="1"/>
      <c r="SK313" s="1"/>
      <c r="SL313" s="1"/>
      <c r="SM313" s="1"/>
      <c r="SN313" s="1"/>
      <c r="SO313" s="1"/>
      <c r="SP313" s="1"/>
      <c r="SQ313" s="1"/>
      <c r="SR313" s="1"/>
      <c r="SS313" s="1"/>
      <c r="ST313" s="1"/>
      <c r="SU313" s="1"/>
      <c r="SV313" s="1"/>
      <c r="SW313" s="1"/>
      <c r="SX313" s="1"/>
      <c r="SY313" s="1"/>
      <c r="SZ313" s="1"/>
      <c r="TA313" s="1"/>
      <c r="TB313" s="1"/>
      <c r="TC313" s="1"/>
      <c r="TD313" s="1"/>
      <c r="TE313" s="1"/>
      <c r="TF313" s="1"/>
      <c r="TG313" s="1"/>
      <c r="TH313" s="1"/>
      <c r="TI313" s="1"/>
      <c r="TJ313" s="1"/>
      <c r="TK313" s="1"/>
      <c r="TL313" s="1"/>
      <c r="TM313" s="1"/>
      <c r="TN313" s="1"/>
      <c r="TO313" s="1"/>
      <c r="TP313" s="1"/>
      <c r="TQ313" s="1"/>
      <c r="TR313" s="1"/>
      <c r="TS313" s="1"/>
      <c r="TT313" s="1"/>
      <c r="TU313" s="1"/>
      <c r="TV313" s="1"/>
      <c r="TW313" s="1"/>
      <c r="TX313" s="1"/>
      <c r="TY313" s="1"/>
      <c r="TZ313" s="1"/>
      <c r="UA313" s="1"/>
      <c r="UB313" s="1"/>
      <c r="UC313" s="1"/>
      <c r="UD313" s="1"/>
      <c r="UE313" s="1"/>
      <c r="UF313" s="1"/>
      <c r="UG313" s="1"/>
      <c r="UH313" s="1"/>
      <c r="UI313" s="1"/>
      <c r="UJ313" s="1"/>
      <c r="UK313" s="1"/>
      <c r="UL313" s="1"/>
      <c r="UM313" s="1"/>
      <c r="UN313" s="1"/>
      <c r="UO313" s="1"/>
      <c r="UP313" s="1"/>
      <c r="UQ313" s="1"/>
      <c r="UR313" s="1"/>
      <c r="US313" s="1"/>
      <c r="UT313" s="1"/>
      <c r="UU313" s="1"/>
      <c r="UV313" s="1"/>
      <c r="UW313" s="1"/>
      <c r="UX313" s="1"/>
      <c r="UY313" s="1"/>
      <c r="UZ313" s="1"/>
      <c r="VA313" s="1"/>
      <c r="VB313" s="1"/>
      <c r="VC313" s="1"/>
      <c r="VD313" s="1"/>
      <c r="VE313" s="1"/>
      <c r="VF313" s="1"/>
      <c r="VG313" s="1"/>
      <c r="VH313" s="1"/>
      <c r="VI313" s="1"/>
      <c r="VJ313" s="1"/>
      <c r="VK313" s="1"/>
      <c r="VL313" s="1"/>
      <c r="VM313" s="1"/>
      <c r="VN313" s="1"/>
      <c r="VO313" s="1"/>
      <c r="VP313" s="1"/>
      <c r="VQ313" s="1"/>
      <c r="VR313" s="1"/>
      <c r="VS313" s="1"/>
      <c r="VT313" s="1"/>
      <c r="VU313" s="1"/>
      <c r="VV313" s="1"/>
      <c r="VW313" s="1"/>
      <c r="VX313" s="1"/>
      <c r="VY313" s="1"/>
      <c r="VZ313" s="1"/>
      <c r="WA313" s="1"/>
      <c r="WB313" s="1"/>
      <c r="WC313" s="1"/>
      <c r="WD313" s="1"/>
      <c r="WE313" s="1"/>
      <c r="WF313" s="1"/>
      <c r="WG313" s="1"/>
      <c r="WH313" s="1"/>
      <c r="WI313" s="1"/>
      <c r="WJ313" s="1"/>
      <c r="WK313" s="1"/>
      <c r="WL313" s="1"/>
      <c r="WM313" s="1"/>
      <c r="WN313" s="1"/>
      <c r="WO313" s="1"/>
      <c r="WP313" s="1"/>
      <c r="WQ313" s="1"/>
      <c r="WR313" s="1"/>
      <c r="WS313" s="1"/>
      <c r="WT313" s="1"/>
      <c r="WU313" s="1"/>
      <c r="WV313" s="1"/>
      <c r="WW313" s="1"/>
      <c r="WX313" s="1"/>
      <c r="WY313" s="1"/>
      <c r="WZ313" s="1"/>
      <c r="XA313" s="1"/>
      <c r="XB313" s="1"/>
      <c r="XC313" s="1"/>
      <c r="XD313" s="1"/>
      <c r="XE313" s="1"/>
      <c r="XF313" s="1"/>
      <c r="XG313" s="1"/>
      <c r="XH313" s="1"/>
      <c r="XI313" s="1"/>
      <c r="XJ313" s="1"/>
      <c r="XK313" s="1"/>
      <c r="XL313" s="1"/>
      <c r="XM313" s="1"/>
      <c r="XN313" s="1"/>
      <c r="XO313" s="1"/>
      <c r="XP313" s="1"/>
      <c r="XQ313" s="1"/>
      <c r="XR313" s="1"/>
      <c r="XS313" s="1"/>
      <c r="XT313" s="1"/>
      <c r="XU313" s="1"/>
      <c r="XV313" s="1"/>
      <c r="XW313" s="1"/>
      <c r="XX313" s="1"/>
      <c r="XY313" s="1"/>
      <c r="XZ313" s="1"/>
      <c r="YA313" s="1"/>
      <c r="YB313" s="1"/>
      <c r="YC313" s="1"/>
      <c r="YD313" s="1"/>
      <c r="YE313" s="1"/>
      <c r="YF313" s="1"/>
      <c r="YG313" s="1"/>
      <c r="YH313" s="1"/>
      <c r="YI313" s="1"/>
      <c r="YJ313" s="1"/>
      <c r="YK313" s="1"/>
      <c r="YL313" s="1"/>
      <c r="YM313" s="1"/>
      <c r="YN313" s="1"/>
      <c r="YO313" s="1"/>
      <c r="YP313" s="1"/>
      <c r="YQ313" s="1"/>
      <c r="YR313" s="1"/>
      <c r="YS313" s="1"/>
      <c r="YT313" s="1"/>
      <c r="YU313" s="1"/>
      <c r="YV313" s="1"/>
      <c r="YW313" s="1"/>
      <c r="YX313" s="1"/>
      <c r="YY313" s="1"/>
      <c r="YZ313" s="1"/>
      <c r="ZA313" s="1"/>
      <c r="ZB313" s="1"/>
      <c r="ZC313" s="1"/>
      <c r="ZD313" s="1"/>
      <c r="ZE313" s="1"/>
      <c r="ZF313" s="1"/>
      <c r="ZG313" s="1"/>
      <c r="ZH313" s="1"/>
      <c r="ZI313" s="1"/>
      <c r="ZJ313" s="1"/>
      <c r="ZK313" s="1"/>
      <c r="ZL313" s="1"/>
      <c r="ZM313" s="1"/>
      <c r="ZN313" s="1"/>
      <c r="ZO313" s="1"/>
      <c r="ZP313" s="1"/>
      <c r="ZQ313" s="1"/>
      <c r="ZR313" s="1"/>
      <c r="ZS313" s="1"/>
      <c r="ZT313" s="1"/>
      <c r="ZU313" s="1"/>
      <c r="ZV313" s="1"/>
      <c r="ZW313" s="1"/>
      <c r="ZX313" s="1"/>
      <c r="ZY313" s="1"/>
      <c r="ZZ313" s="1"/>
      <c r="AAA313" s="1"/>
      <c r="AAB313" s="1"/>
      <c r="AAC313" s="1"/>
      <c r="AAD313" s="1"/>
      <c r="AAE313" s="1"/>
      <c r="AAF313" s="1"/>
      <c r="AAG313" s="1"/>
      <c r="AAH313" s="1"/>
      <c r="AAI313" s="1"/>
      <c r="AAJ313" s="1"/>
      <c r="AAK313" s="1"/>
      <c r="AAL313" s="1"/>
      <c r="AAM313" s="1"/>
      <c r="AAN313" s="1"/>
      <c r="AAO313" s="1"/>
      <c r="AAP313" s="1"/>
      <c r="AAQ313" s="1"/>
      <c r="AAR313" s="1"/>
      <c r="AAS313" s="1"/>
      <c r="AAT313" s="1"/>
      <c r="AAU313" s="1"/>
      <c r="AAV313" s="1"/>
      <c r="AAW313" s="1"/>
      <c r="AAX313" s="1"/>
      <c r="AAY313" s="1"/>
      <c r="AAZ313" s="1"/>
      <c r="ABA313" s="1"/>
      <c r="ABB313" s="1"/>
      <c r="ABC313" s="1"/>
      <c r="ABD313" s="1"/>
      <c r="ABE313" s="1"/>
      <c r="ABF313" s="1"/>
      <c r="ABG313" s="1"/>
      <c r="ABH313" s="1"/>
      <c r="ABI313" s="1"/>
      <c r="ABJ313" s="1"/>
      <c r="ABK313" s="1"/>
      <c r="ABL313" s="1"/>
      <c r="ABM313" s="1"/>
      <c r="ABN313" s="1"/>
      <c r="ABO313" s="1"/>
      <c r="ABP313" s="1"/>
      <c r="ABQ313" s="1"/>
      <c r="ABR313" s="1"/>
      <c r="ABS313" s="1"/>
      <c r="ABT313" s="1"/>
      <c r="ABU313" s="1"/>
      <c r="ABV313" s="1"/>
      <c r="ABW313" s="1"/>
      <c r="ABX313" s="1"/>
      <c r="ABY313" s="1"/>
      <c r="ABZ313" s="1"/>
      <c r="ACA313" s="1"/>
      <c r="ACB313" s="1"/>
      <c r="ACC313" s="1"/>
      <c r="ACD313" s="1"/>
      <c r="ACE313" s="1"/>
      <c r="ACF313" s="1"/>
      <c r="ACG313" s="1"/>
      <c r="ACH313" s="1"/>
      <c r="ACI313" s="1"/>
      <c r="ACJ313" s="1"/>
      <c r="ACK313" s="1"/>
      <c r="ACL313" s="1"/>
      <c r="ACM313" s="1"/>
      <c r="ACN313" s="1"/>
      <c r="ACO313" s="1"/>
      <c r="ACP313" s="1"/>
      <c r="ACQ313" s="1"/>
      <c r="ACR313" s="1"/>
      <c r="ACS313" s="1"/>
      <c r="ACT313" s="1"/>
      <c r="ACU313" s="1"/>
      <c r="ACV313" s="1"/>
      <c r="ACW313" s="1"/>
      <c r="ACX313" s="1"/>
      <c r="ACY313" s="1"/>
      <c r="ACZ313" s="1"/>
      <c r="ADA313" s="1"/>
      <c r="ADB313" s="1"/>
      <c r="ADC313" s="1"/>
      <c r="ADD313" s="1"/>
      <c r="ADE313" s="1"/>
      <c r="ADF313" s="1"/>
      <c r="ADG313" s="1"/>
      <c r="ADH313" s="1"/>
      <c r="ADI313" s="1"/>
      <c r="ADJ313" s="1"/>
      <c r="ADK313" s="1"/>
      <c r="ADL313" s="1"/>
      <c r="ADM313" s="1"/>
      <c r="ADN313" s="1"/>
      <c r="ADO313" s="1"/>
      <c r="ADP313" s="1"/>
      <c r="ADQ313" s="1"/>
      <c r="ADR313" s="1"/>
      <c r="ADS313" s="1"/>
      <c r="ADT313" s="1"/>
      <c r="ADU313" s="1"/>
      <c r="ADV313" s="1"/>
      <c r="ADW313" s="1"/>
      <c r="ADX313" s="1"/>
      <c r="ADY313" s="1"/>
      <c r="ADZ313" s="1"/>
      <c r="AEA313" s="1"/>
      <c r="AEB313" s="1"/>
      <c r="AEC313" s="1"/>
      <c r="AED313" s="1"/>
      <c r="AEE313" s="1"/>
      <c r="AEF313" s="1"/>
      <c r="AEG313" s="1"/>
      <c r="AEH313" s="1"/>
      <c r="AEI313" s="1"/>
      <c r="AEJ313" s="1"/>
      <c r="AEK313" s="1"/>
    </row>
    <row r="314" spans="1:817" s="1" customFormat="1" ht="26.1" customHeight="1" x14ac:dyDescent="0.25">
      <c r="A314" s="627"/>
      <c r="B314" s="182"/>
      <c r="C314" s="595"/>
      <c r="D314" s="19">
        <v>1</v>
      </c>
      <c r="E314" s="253" t="s">
        <v>495</v>
      </c>
      <c r="F314" s="254" t="s">
        <v>54</v>
      </c>
      <c r="G314" s="19" t="s">
        <v>44</v>
      </c>
      <c r="H314" s="19" t="s">
        <v>154</v>
      </c>
      <c r="I314" s="19">
        <v>15</v>
      </c>
      <c r="J314" s="255"/>
      <c r="K314" s="19">
        <v>2</v>
      </c>
      <c r="L314" s="19" t="s">
        <v>33</v>
      </c>
      <c r="M314" s="19" t="s">
        <v>109</v>
      </c>
      <c r="N314" s="19">
        <v>70</v>
      </c>
      <c r="O314" s="19">
        <v>1965</v>
      </c>
      <c r="P314" s="275">
        <v>23829</v>
      </c>
      <c r="Q314" s="255"/>
      <c r="R314" s="258"/>
      <c r="S314" s="259"/>
      <c r="T314" s="228" t="s">
        <v>233</v>
      </c>
      <c r="U314" s="307" t="s">
        <v>488</v>
      </c>
      <c r="V314" s="338"/>
      <c r="W314" s="18"/>
      <c r="X314" s="249" t="str">
        <f t="shared" si="102"/>
        <v>Cu</v>
      </c>
      <c r="Y314" s="19"/>
      <c r="Z314" s="19"/>
      <c r="AA314" s="19"/>
      <c r="AB314" s="19"/>
      <c r="AC314" s="19"/>
      <c r="AD314" s="19"/>
      <c r="AE314" s="19"/>
      <c r="AH314" s="252">
        <f t="shared" si="105"/>
        <v>0</v>
      </c>
      <c r="AI314" s="252">
        <f t="shared" si="100"/>
        <v>0</v>
      </c>
      <c r="AJ314" s="252">
        <f t="shared" si="101"/>
        <v>0</v>
      </c>
      <c r="AK314" s="252">
        <f t="shared" si="104"/>
        <v>0</v>
      </c>
      <c r="AL314" s="262"/>
      <c r="AM314" s="251">
        <f t="shared" si="97"/>
        <v>0</v>
      </c>
      <c r="AN314" s="251">
        <f t="shared" si="98"/>
        <v>0</v>
      </c>
      <c r="AO314" s="251">
        <f t="shared" si="99"/>
        <v>0</v>
      </c>
      <c r="AP314" s="147"/>
      <c r="AQ314" s="147"/>
      <c r="AR314" s="147"/>
      <c r="AS314" s="147"/>
      <c r="AT314" s="147"/>
      <c r="AU314" s="147"/>
      <c r="AV314" s="147"/>
      <c r="AW314" s="147"/>
      <c r="AX314" s="147"/>
      <c r="AY314" s="147"/>
      <c r="BE314" s="4"/>
      <c r="BF314" s="4"/>
      <c r="BG314" s="4"/>
      <c r="BJ314" s="4"/>
      <c r="BK314" s="4"/>
      <c r="BL314" s="4"/>
      <c r="BM314" s="4"/>
      <c r="BN314" s="4"/>
      <c r="BO314" s="4"/>
      <c r="BP314" s="4"/>
      <c r="BQ314" s="4"/>
      <c r="BR314" s="4"/>
      <c r="BS314" s="4"/>
      <c r="BT314" s="4"/>
      <c r="BU314" s="147"/>
      <c r="BV314" s="4"/>
      <c r="BW314" s="147"/>
      <c r="BX314" s="4"/>
      <c r="BY314" s="147"/>
    </row>
    <row r="315" spans="1:817" s="1" customFormat="1" ht="26.1" customHeight="1" x14ac:dyDescent="0.25">
      <c r="A315" s="627"/>
      <c r="B315" s="182"/>
      <c r="C315" s="595"/>
      <c r="D315" s="19">
        <v>1</v>
      </c>
      <c r="E315" s="253" t="s">
        <v>498</v>
      </c>
      <c r="F315" s="254" t="s">
        <v>54</v>
      </c>
      <c r="G315" s="19" t="s">
        <v>44</v>
      </c>
      <c r="H315" s="19" t="s">
        <v>154</v>
      </c>
      <c r="I315" s="19">
        <v>6</v>
      </c>
      <c r="J315" s="255"/>
      <c r="K315" s="19">
        <v>2</v>
      </c>
      <c r="L315" s="19" t="s">
        <v>27</v>
      </c>
      <c r="M315" s="19" t="s">
        <v>109</v>
      </c>
      <c r="N315" s="19">
        <v>104</v>
      </c>
      <c r="O315" s="19">
        <v>1965</v>
      </c>
      <c r="P315" s="275">
        <v>23829</v>
      </c>
      <c r="Q315" s="255"/>
      <c r="R315" s="258"/>
      <c r="S315" s="259"/>
      <c r="T315" s="228" t="s">
        <v>233</v>
      </c>
      <c r="U315" s="307" t="s">
        <v>488</v>
      </c>
      <c r="V315" s="338"/>
      <c r="W315" s="18"/>
      <c r="X315" s="249" t="str">
        <f t="shared" si="102"/>
        <v>Cu</v>
      </c>
      <c r="Y315" s="19"/>
      <c r="Z315" s="19"/>
      <c r="AA315" s="19"/>
      <c r="AB315" s="19"/>
      <c r="AC315" s="19"/>
      <c r="AD315" s="19"/>
      <c r="AE315" s="19"/>
      <c r="AH315" s="252">
        <f t="shared" si="105"/>
        <v>0</v>
      </c>
      <c r="AI315" s="252">
        <f t="shared" si="100"/>
        <v>0</v>
      </c>
      <c r="AJ315" s="252">
        <f t="shared" si="101"/>
        <v>0</v>
      </c>
      <c r="AK315" s="252">
        <f t="shared" si="104"/>
        <v>0</v>
      </c>
      <c r="AL315" s="262"/>
      <c r="AM315" s="251">
        <f t="shared" si="97"/>
        <v>0</v>
      </c>
      <c r="AN315" s="251">
        <f t="shared" si="98"/>
        <v>0</v>
      </c>
      <c r="AO315" s="251">
        <f t="shared" si="99"/>
        <v>0</v>
      </c>
      <c r="AP315" s="147"/>
      <c r="AQ315" s="147"/>
      <c r="AR315" s="147"/>
      <c r="AS315" s="147"/>
      <c r="AT315" s="147"/>
      <c r="AU315" s="147"/>
      <c r="AV315" s="147"/>
      <c r="AW315" s="147"/>
      <c r="AX315" s="147"/>
      <c r="AY315" s="147"/>
      <c r="BE315" s="4"/>
      <c r="BF315" s="4"/>
      <c r="BG315" s="4"/>
      <c r="BJ315" s="4"/>
      <c r="BK315" s="4"/>
      <c r="BL315" s="4"/>
      <c r="BM315" s="4"/>
      <c r="BN315" s="4"/>
      <c r="BO315" s="4"/>
      <c r="BP315" s="4"/>
      <c r="BQ315" s="4"/>
      <c r="BR315" s="4"/>
      <c r="BS315" s="4"/>
      <c r="BT315" s="4"/>
      <c r="BU315" s="147"/>
      <c r="BV315" s="4"/>
      <c r="BW315" s="147"/>
      <c r="BX315" s="4"/>
      <c r="BY315" s="147"/>
    </row>
    <row r="316" spans="1:817" s="1" customFormat="1" ht="26.1" customHeight="1" x14ac:dyDescent="0.25">
      <c r="A316" s="627"/>
      <c r="B316" s="182"/>
      <c r="C316" s="595"/>
      <c r="D316" s="19">
        <v>1</v>
      </c>
      <c r="E316" s="253" t="s">
        <v>499</v>
      </c>
      <c r="F316" s="254" t="s">
        <v>54</v>
      </c>
      <c r="G316" s="19" t="s">
        <v>44</v>
      </c>
      <c r="H316" s="19" t="s">
        <v>154</v>
      </c>
      <c r="I316" s="19">
        <v>5</v>
      </c>
      <c r="J316" s="255"/>
      <c r="K316" s="19">
        <v>2</v>
      </c>
      <c r="L316" s="19" t="s">
        <v>33</v>
      </c>
      <c r="M316" s="19" t="s">
        <v>109</v>
      </c>
      <c r="N316" s="19">
        <v>105</v>
      </c>
      <c r="O316" s="19">
        <v>1965</v>
      </c>
      <c r="P316" s="275">
        <v>23829</v>
      </c>
      <c r="Q316" s="255"/>
      <c r="R316" s="258"/>
      <c r="S316" s="259"/>
      <c r="T316" s="228" t="s">
        <v>233</v>
      </c>
      <c r="U316" s="307" t="s">
        <v>488</v>
      </c>
      <c r="V316" s="338"/>
      <c r="W316" s="18"/>
      <c r="X316" s="249" t="str">
        <f t="shared" si="102"/>
        <v>Cu</v>
      </c>
      <c r="Y316" s="19"/>
      <c r="Z316" s="19"/>
      <c r="AA316" s="19"/>
      <c r="AB316" s="19"/>
      <c r="AC316" s="19"/>
      <c r="AD316" s="19"/>
      <c r="AE316" s="19"/>
      <c r="AH316" s="252">
        <f t="shared" si="105"/>
        <v>0</v>
      </c>
      <c r="AI316" s="252">
        <f t="shared" si="100"/>
        <v>0</v>
      </c>
      <c r="AJ316" s="252">
        <f t="shared" si="101"/>
        <v>0</v>
      </c>
      <c r="AK316" s="252">
        <f t="shared" si="104"/>
        <v>0</v>
      </c>
      <c r="AL316" s="262"/>
      <c r="AM316" s="251">
        <f t="shared" si="97"/>
        <v>0</v>
      </c>
      <c r="AN316" s="251">
        <f t="shared" si="98"/>
        <v>0</v>
      </c>
      <c r="AO316" s="251">
        <f t="shared" si="99"/>
        <v>0</v>
      </c>
      <c r="AP316" s="147"/>
      <c r="AQ316" s="147"/>
      <c r="AR316" s="147"/>
      <c r="AS316" s="147"/>
      <c r="AT316" s="147"/>
      <c r="AU316" s="147"/>
      <c r="AV316" s="147"/>
      <c r="AW316" s="147"/>
      <c r="AX316" s="147"/>
      <c r="AY316" s="147"/>
      <c r="BE316" s="4"/>
      <c r="BF316" s="4"/>
      <c r="BG316" s="4"/>
      <c r="BJ316" s="4"/>
      <c r="BK316" s="4"/>
      <c r="BL316" s="4"/>
      <c r="BM316" s="4"/>
      <c r="BN316" s="4"/>
      <c r="BO316" s="4"/>
      <c r="BP316" s="4"/>
      <c r="BQ316" s="4"/>
      <c r="BR316" s="4"/>
      <c r="BS316" s="4"/>
      <c r="BT316" s="4"/>
      <c r="BU316" s="147"/>
      <c r="BV316" s="4"/>
      <c r="BW316" s="147"/>
      <c r="BX316" s="4"/>
      <c r="BY316" s="147"/>
    </row>
    <row r="317" spans="1:817" s="1" customFormat="1" ht="26.1" customHeight="1" x14ac:dyDescent="0.25">
      <c r="A317" s="627"/>
      <c r="B317" s="182"/>
      <c r="C317" s="595"/>
      <c r="D317" s="19">
        <v>1</v>
      </c>
      <c r="E317" s="253" t="s">
        <v>500</v>
      </c>
      <c r="F317" s="254" t="s">
        <v>54</v>
      </c>
      <c r="G317" s="19" t="s">
        <v>44</v>
      </c>
      <c r="H317" s="19"/>
      <c r="I317" s="19">
        <v>5</v>
      </c>
      <c r="J317" s="255"/>
      <c r="K317" s="19">
        <v>2</v>
      </c>
      <c r="L317" s="19" t="s">
        <v>33</v>
      </c>
      <c r="M317" s="19" t="s">
        <v>109</v>
      </c>
      <c r="N317" s="19">
        <v>106</v>
      </c>
      <c r="O317" s="19">
        <v>1965</v>
      </c>
      <c r="P317" s="275">
        <v>23829</v>
      </c>
      <c r="Q317" s="255"/>
      <c r="R317" s="258"/>
      <c r="S317" s="259"/>
      <c r="T317" s="228" t="s">
        <v>233</v>
      </c>
      <c r="U317" s="307" t="s">
        <v>488</v>
      </c>
      <c r="V317" s="338"/>
      <c r="W317" s="18"/>
      <c r="X317" s="249" t="str">
        <f t="shared" si="102"/>
        <v>Cu</v>
      </c>
      <c r="Y317" s="19"/>
      <c r="Z317" s="19"/>
      <c r="AA317" s="19"/>
      <c r="AB317" s="19"/>
      <c r="AC317" s="19"/>
      <c r="AD317" s="19"/>
      <c r="AE317" s="19"/>
      <c r="AH317" s="252">
        <f t="shared" si="105"/>
        <v>0</v>
      </c>
      <c r="AI317" s="252">
        <f t="shared" ref="AI317:AI334" si="106">(R318/39)</f>
        <v>0</v>
      </c>
      <c r="AJ317" s="252">
        <f t="shared" ref="AJ317:AJ334" si="107">S318/14</f>
        <v>0</v>
      </c>
      <c r="AK317" s="252">
        <f t="shared" si="104"/>
        <v>0</v>
      </c>
      <c r="AL317" s="262"/>
      <c r="AM317" s="251">
        <f t="shared" si="97"/>
        <v>0</v>
      </c>
      <c r="AN317" s="251">
        <f t="shared" si="98"/>
        <v>0</v>
      </c>
      <c r="AO317" s="251">
        <f t="shared" si="99"/>
        <v>0</v>
      </c>
      <c r="AP317" s="147"/>
      <c r="AQ317" s="147"/>
      <c r="AR317" s="147"/>
      <c r="AS317" s="147"/>
      <c r="AT317" s="147"/>
      <c r="AU317" s="147"/>
      <c r="AV317" s="147"/>
      <c r="AW317" s="147"/>
      <c r="AX317" s="147"/>
      <c r="AY317" s="147"/>
      <c r="BE317" s="4"/>
      <c r="BF317" s="4"/>
      <c r="BG317" s="4"/>
      <c r="BJ317" s="4"/>
      <c r="BK317" s="4"/>
      <c r="BL317" s="4"/>
      <c r="BM317" s="4"/>
      <c r="BN317" s="4"/>
      <c r="BO317" s="4"/>
      <c r="BP317" s="4"/>
      <c r="BQ317" s="4"/>
      <c r="BR317" s="4"/>
      <c r="BS317" s="4"/>
      <c r="BT317" s="4"/>
      <c r="BU317" s="147"/>
      <c r="BV317" s="4"/>
      <c r="BW317" s="147"/>
      <c r="BX317" s="4"/>
      <c r="BY317" s="147"/>
    </row>
    <row r="318" spans="1:817" s="1" customFormat="1" ht="26.1" customHeight="1" x14ac:dyDescent="0.25">
      <c r="A318" s="627"/>
      <c r="B318" s="182"/>
      <c r="C318" s="595"/>
      <c r="D318" s="19">
        <v>1</v>
      </c>
      <c r="E318" s="253" t="s">
        <v>501</v>
      </c>
      <c r="F318" s="254" t="s">
        <v>54</v>
      </c>
      <c r="G318" s="19" t="s">
        <v>44</v>
      </c>
      <c r="H318" s="19" t="s">
        <v>154</v>
      </c>
      <c r="I318" s="19">
        <v>5</v>
      </c>
      <c r="J318" s="255"/>
      <c r="K318" s="19">
        <v>2</v>
      </c>
      <c r="L318" s="19" t="s">
        <v>33</v>
      </c>
      <c r="M318" s="19" t="s">
        <v>109</v>
      </c>
      <c r="N318" s="19">
        <v>107</v>
      </c>
      <c r="O318" s="19">
        <v>1965</v>
      </c>
      <c r="P318" s="275">
        <v>23829</v>
      </c>
      <c r="Q318" s="255"/>
      <c r="R318" s="258"/>
      <c r="S318" s="259"/>
      <c r="T318" s="228" t="s">
        <v>233</v>
      </c>
      <c r="U318" s="307" t="s">
        <v>488</v>
      </c>
      <c r="V318" s="33"/>
      <c r="W318" s="18"/>
      <c r="X318" s="249" t="str">
        <f t="shared" si="102"/>
        <v>Cu</v>
      </c>
      <c r="Y318" s="19"/>
      <c r="Z318" s="19"/>
      <c r="AA318" s="19"/>
      <c r="AB318" s="19"/>
      <c r="AC318" s="19"/>
      <c r="AD318" s="19"/>
      <c r="AE318" s="19"/>
      <c r="AH318" s="252">
        <f t="shared" si="105"/>
        <v>4.4815788655067634E-2</v>
      </c>
      <c r="AI318" s="252">
        <f t="shared" si="106"/>
        <v>0.12820512820512819</v>
      </c>
      <c r="AJ318" s="252">
        <f t="shared" si="107"/>
        <v>0</v>
      </c>
      <c r="AK318" s="252">
        <f t="shared" si="104"/>
        <v>0.17302091686019583</v>
      </c>
      <c r="AL318" s="262"/>
      <c r="AM318" s="251">
        <f t="shared" si="97"/>
        <v>0</v>
      </c>
      <c r="AN318" s="251">
        <f t="shared" si="98"/>
        <v>0</v>
      </c>
      <c r="AO318" s="251">
        <f t="shared" si="99"/>
        <v>0.17302091686019583</v>
      </c>
      <c r="AP318" s="147"/>
      <c r="AQ318" s="147"/>
      <c r="AR318" s="147"/>
      <c r="AS318" s="147"/>
      <c r="AT318" s="147"/>
      <c r="AU318" s="147"/>
      <c r="AV318" s="147"/>
      <c r="AW318" s="147"/>
      <c r="AX318" s="147"/>
      <c r="AY318" s="147"/>
      <c r="BE318" s="4"/>
      <c r="BF318" s="4"/>
      <c r="BG318" s="4"/>
      <c r="BJ318" s="4"/>
      <c r="BK318" s="4"/>
      <c r="BL318" s="4"/>
      <c r="BM318" s="4"/>
      <c r="BN318" s="4"/>
      <c r="BO318" s="4"/>
      <c r="BP318" s="4"/>
      <c r="BQ318" s="4"/>
      <c r="BR318" s="4"/>
      <c r="BS318" s="4"/>
      <c r="BT318" s="4"/>
      <c r="BU318" s="147"/>
      <c r="BV318" s="4"/>
      <c r="BW318" s="147"/>
      <c r="BX318" s="4"/>
      <c r="BY318" s="147"/>
    </row>
    <row r="319" spans="1:817" s="1" customFormat="1" ht="26.1" customHeight="1" x14ac:dyDescent="0.25">
      <c r="A319" s="638"/>
      <c r="B319" s="182">
        <v>3</v>
      </c>
      <c r="C319" s="595">
        <f>AK318</f>
        <v>0.17302091686019583</v>
      </c>
      <c r="D319" s="19">
        <v>1</v>
      </c>
      <c r="E319" s="253" t="s">
        <v>506</v>
      </c>
      <c r="F319" s="254" t="s">
        <v>54</v>
      </c>
      <c r="G319" s="19" t="s">
        <v>44</v>
      </c>
      <c r="H319" s="19" t="s">
        <v>154</v>
      </c>
      <c r="I319" s="19">
        <v>20</v>
      </c>
      <c r="J319" s="255">
        <v>500000</v>
      </c>
      <c r="K319" s="19">
        <v>1</v>
      </c>
      <c r="L319" s="19" t="s">
        <v>27</v>
      </c>
      <c r="M319" s="19" t="s">
        <v>109</v>
      </c>
      <c r="N319" s="19">
        <v>29</v>
      </c>
      <c r="O319" s="19">
        <v>1965</v>
      </c>
      <c r="P319" s="290">
        <v>1965</v>
      </c>
      <c r="Q319" s="255">
        <v>85000</v>
      </c>
      <c r="R319" s="258">
        <v>5</v>
      </c>
      <c r="S319" s="259"/>
      <c r="T319" s="228" t="s">
        <v>187</v>
      </c>
      <c r="U319" s="260" t="s">
        <v>507</v>
      </c>
      <c r="V319" s="33"/>
      <c r="W319" s="18" t="s">
        <v>128</v>
      </c>
      <c r="X319" s="249" t="str">
        <f t="shared" si="102"/>
        <v>P</v>
      </c>
      <c r="Y319" s="19"/>
      <c r="Z319" s="19"/>
      <c r="AA319" s="19"/>
      <c r="AB319" s="19"/>
      <c r="AC319" s="19"/>
      <c r="AD319" s="19"/>
      <c r="AE319" s="19"/>
      <c r="AH319" s="252">
        <f t="shared" si="105"/>
        <v>0</v>
      </c>
      <c r="AI319" s="252">
        <f t="shared" si="106"/>
        <v>0</v>
      </c>
      <c r="AJ319" s="252">
        <f t="shared" si="107"/>
        <v>0</v>
      </c>
      <c r="AK319" s="252">
        <f t="shared" si="104"/>
        <v>0</v>
      </c>
      <c r="AL319" s="262"/>
      <c r="AM319" s="251">
        <f t="shared" si="97"/>
        <v>0</v>
      </c>
      <c r="AN319" s="251">
        <f t="shared" si="98"/>
        <v>0</v>
      </c>
      <c r="AO319" s="251">
        <f t="shared" si="99"/>
        <v>0</v>
      </c>
      <c r="AP319" s="147"/>
      <c r="AQ319" s="147"/>
      <c r="AR319" s="147"/>
      <c r="AS319" s="147"/>
      <c r="AT319" s="147"/>
      <c r="AU319" s="147"/>
      <c r="AV319" s="147"/>
      <c r="AW319" s="147"/>
      <c r="AX319" s="147"/>
      <c r="AY319" s="147"/>
      <c r="BE319" s="4"/>
      <c r="BF319" s="4"/>
      <c r="BG319" s="4"/>
      <c r="BJ319" s="4"/>
      <c r="BK319" s="4"/>
      <c r="BL319" s="4"/>
      <c r="BM319" s="4"/>
      <c r="BN319" s="4"/>
      <c r="BO319" s="4"/>
      <c r="BP319" s="4"/>
      <c r="BQ319" s="4"/>
      <c r="BR319" s="4"/>
      <c r="BS319" s="4"/>
      <c r="BT319" s="4"/>
      <c r="BU319" s="147"/>
      <c r="BV319" s="4"/>
      <c r="BW319" s="147"/>
      <c r="BX319" s="4"/>
      <c r="BY319" s="147"/>
    </row>
    <row r="320" spans="1:817" s="19" customFormat="1" ht="26.1" customHeight="1" x14ac:dyDescent="0.25">
      <c r="A320" s="627"/>
      <c r="B320" s="182"/>
      <c r="C320" s="595"/>
      <c r="D320" s="19">
        <v>1</v>
      </c>
      <c r="E320" s="253" t="s">
        <v>502</v>
      </c>
      <c r="F320" s="254" t="s">
        <v>26</v>
      </c>
      <c r="J320" s="255"/>
      <c r="K320" s="19">
        <v>1</v>
      </c>
      <c r="L320" s="19" t="s">
        <v>27</v>
      </c>
      <c r="M320" s="19" t="s">
        <v>38</v>
      </c>
      <c r="N320" s="19">
        <v>4</v>
      </c>
      <c r="O320" s="19">
        <v>1965</v>
      </c>
      <c r="P320" s="290">
        <v>1965</v>
      </c>
      <c r="Q320" s="255"/>
      <c r="R320" s="258"/>
      <c r="S320" s="259"/>
      <c r="T320" s="228" t="s">
        <v>233</v>
      </c>
      <c r="U320" s="260"/>
      <c r="V320" s="33"/>
      <c r="W320" s="18"/>
      <c r="X320" s="249" t="str">
        <f t="shared" si="102"/>
        <v>Cu</v>
      </c>
      <c r="AF320" s="1"/>
      <c r="AG320" s="1"/>
      <c r="AH320" s="252">
        <f t="shared" si="105"/>
        <v>0</v>
      </c>
      <c r="AI320" s="252">
        <f t="shared" si="106"/>
        <v>0</v>
      </c>
      <c r="AJ320" s="252">
        <f t="shared" si="107"/>
        <v>0</v>
      </c>
      <c r="AK320" s="252">
        <f t="shared" si="104"/>
        <v>0</v>
      </c>
      <c r="AL320" s="262"/>
      <c r="AM320" s="251">
        <f t="shared" si="97"/>
        <v>0</v>
      </c>
      <c r="AN320" s="251">
        <f t="shared" si="98"/>
        <v>0</v>
      </c>
      <c r="AO320" s="251">
        <f t="shared" si="99"/>
        <v>0</v>
      </c>
      <c r="AP320" s="147"/>
      <c r="AQ320" s="147"/>
      <c r="AR320" s="147"/>
      <c r="AS320" s="147"/>
      <c r="AT320" s="147"/>
      <c r="AU320" s="147"/>
      <c r="AV320" s="147"/>
      <c r="AW320" s="147"/>
      <c r="AX320" s="147"/>
      <c r="AY320" s="147"/>
      <c r="AZ320" s="1"/>
      <c r="BD320" s="1"/>
      <c r="BE320" s="4"/>
      <c r="BF320" s="4"/>
      <c r="BG320" s="4"/>
      <c r="BH320" s="1"/>
      <c r="BI320" s="1"/>
      <c r="BJ320" s="4"/>
      <c r="BK320" s="4"/>
      <c r="BL320" s="4"/>
      <c r="BM320" s="4"/>
      <c r="BN320" s="4"/>
      <c r="BO320" s="4"/>
      <c r="BP320" s="4"/>
      <c r="BQ320" s="4"/>
      <c r="BR320" s="4"/>
      <c r="BS320" s="4"/>
      <c r="BT320" s="4"/>
      <c r="BU320" s="147"/>
      <c r="BV320" s="4"/>
      <c r="BW320" s="147"/>
      <c r="BX320" s="4"/>
      <c r="BY320" s="147"/>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c r="JL320" s="1"/>
      <c r="JM320" s="1"/>
      <c r="JN320" s="1"/>
      <c r="JO320" s="1"/>
      <c r="JP320" s="1"/>
      <c r="JQ320" s="1"/>
      <c r="JR320" s="1"/>
      <c r="JS320" s="1"/>
      <c r="JT320" s="1"/>
      <c r="JU320" s="1"/>
      <c r="JV320" s="1"/>
      <c r="JW320" s="1"/>
      <c r="JX320" s="1"/>
      <c r="JY320" s="1"/>
      <c r="JZ320" s="1"/>
      <c r="KA320" s="1"/>
      <c r="KB320" s="1"/>
      <c r="KC320" s="1"/>
      <c r="KD320" s="1"/>
      <c r="KE320" s="1"/>
      <c r="KF320" s="1"/>
      <c r="KG320" s="1"/>
      <c r="KH320" s="1"/>
      <c r="KI320" s="1"/>
      <c r="KJ320" s="1"/>
      <c r="KK320" s="1"/>
      <c r="KL320" s="1"/>
      <c r="KM320" s="1"/>
      <c r="KN320" s="1"/>
      <c r="KO320" s="1"/>
      <c r="KP320" s="1"/>
      <c r="KQ320" s="1"/>
      <c r="KR320" s="1"/>
      <c r="KS320" s="1"/>
      <c r="KT320" s="1"/>
      <c r="KU320" s="1"/>
      <c r="KV320" s="1"/>
      <c r="KW320" s="1"/>
      <c r="KX320" s="1"/>
      <c r="KY320" s="1"/>
      <c r="KZ320" s="1"/>
      <c r="LA320" s="1"/>
      <c r="LB320" s="1"/>
      <c r="LC320" s="1"/>
      <c r="LD320" s="1"/>
      <c r="LE320" s="1"/>
      <c r="LF320" s="1"/>
      <c r="LG320" s="1"/>
      <c r="LH320" s="1"/>
      <c r="LI320" s="1"/>
      <c r="LJ320" s="1"/>
      <c r="LK320" s="1"/>
      <c r="LL320" s="1"/>
      <c r="LM320" s="1"/>
      <c r="LN320" s="1"/>
      <c r="LO320" s="1"/>
      <c r="LP320" s="1"/>
      <c r="LQ320" s="1"/>
      <c r="LR320" s="1"/>
      <c r="LS320" s="1"/>
      <c r="LT320" s="1"/>
      <c r="LU320" s="1"/>
      <c r="LV320" s="1"/>
      <c r="LW320" s="1"/>
      <c r="LX320" s="1"/>
      <c r="LY320" s="1"/>
      <c r="LZ320" s="1"/>
      <c r="MA320" s="1"/>
      <c r="MB320" s="1"/>
      <c r="MC320" s="1"/>
      <c r="MD320" s="1"/>
      <c r="ME320" s="1"/>
      <c r="MF320" s="1"/>
      <c r="MG320" s="1"/>
      <c r="MH320" s="1"/>
      <c r="MI320" s="1"/>
      <c r="MJ320" s="1"/>
      <c r="MK320" s="1"/>
      <c r="ML320" s="1"/>
      <c r="MM320" s="1"/>
      <c r="MN320" s="1"/>
      <c r="MO320" s="1"/>
      <c r="MP320" s="1"/>
      <c r="MQ320" s="1"/>
      <c r="MR320" s="1"/>
      <c r="MS320" s="1"/>
      <c r="MT320" s="1"/>
      <c r="MU320" s="1"/>
      <c r="MV320" s="1"/>
      <c r="MW320" s="1"/>
      <c r="MX320" s="1"/>
      <c r="MY320" s="1"/>
      <c r="MZ320" s="1"/>
      <c r="NA320" s="1"/>
      <c r="NB320" s="1"/>
      <c r="NC320" s="1"/>
      <c r="ND320" s="1"/>
      <c r="NE320" s="1"/>
      <c r="NF320" s="1"/>
      <c r="NG320" s="1"/>
      <c r="NH320" s="1"/>
      <c r="NI320" s="1"/>
      <c r="NJ320" s="1"/>
      <c r="NK320" s="1"/>
      <c r="NL320" s="1"/>
      <c r="NM320" s="1"/>
      <c r="NN320" s="1"/>
      <c r="NO320" s="1"/>
      <c r="NP320" s="1"/>
      <c r="NQ320" s="1"/>
      <c r="NR320" s="1"/>
      <c r="NS320" s="1"/>
      <c r="NT320" s="1"/>
      <c r="NU320" s="1"/>
      <c r="NV320" s="1"/>
      <c r="NW320" s="1"/>
      <c r="NX320" s="1"/>
      <c r="NY320" s="1"/>
      <c r="NZ320" s="1"/>
      <c r="OA320" s="1"/>
      <c r="OB320" s="1"/>
      <c r="OC320" s="1"/>
      <c r="OD320" s="1"/>
      <c r="OE320" s="1"/>
      <c r="OF320" s="1"/>
      <c r="OG320" s="1"/>
      <c r="OH320" s="1"/>
      <c r="OI320" s="1"/>
      <c r="OJ320" s="1"/>
      <c r="OK320" s="1"/>
      <c r="OL320" s="1"/>
      <c r="OM320" s="1"/>
      <c r="ON320" s="1"/>
      <c r="OO320" s="1"/>
      <c r="OP320" s="1"/>
      <c r="OQ320" s="1"/>
      <c r="OR320" s="1"/>
      <c r="OS320" s="1"/>
      <c r="OT320" s="1"/>
      <c r="OU320" s="1"/>
      <c r="OV320" s="1"/>
      <c r="OW320" s="1"/>
      <c r="OX320" s="1"/>
      <c r="OY320" s="1"/>
      <c r="OZ320" s="1"/>
      <c r="PA320" s="1"/>
      <c r="PB320" s="1"/>
      <c r="PC320" s="1"/>
      <c r="PD320" s="1"/>
      <c r="PE320" s="1"/>
      <c r="PF320" s="1"/>
      <c r="PG320" s="1"/>
      <c r="PH320" s="1"/>
      <c r="PI320" s="1"/>
      <c r="PJ320" s="1"/>
      <c r="PK320" s="1"/>
      <c r="PL320" s="1"/>
      <c r="PM320" s="1"/>
      <c r="PN320" s="1"/>
      <c r="PO320" s="1"/>
      <c r="PP320" s="1"/>
      <c r="PQ320" s="1"/>
      <c r="PR320" s="1"/>
      <c r="PS320" s="1"/>
      <c r="PT320" s="1"/>
      <c r="PU320" s="1"/>
      <c r="PV320" s="1"/>
      <c r="PW320" s="1"/>
      <c r="PX320" s="1"/>
      <c r="PY320" s="1"/>
      <c r="PZ320" s="1"/>
      <c r="QA320" s="1"/>
      <c r="QB320" s="1"/>
      <c r="QC320" s="1"/>
      <c r="QD320" s="1"/>
      <c r="QE320" s="1"/>
      <c r="QF320" s="1"/>
      <c r="QG320" s="1"/>
      <c r="QH320" s="1"/>
      <c r="QI320" s="1"/>
      <c r="QJ320" s="1"/>
      <c r="QK320" s="1"/>
      <c r="QL320" s="1"/>
      <c r="QM320" s="1"/>
      <c r="QN320" s="1"/>
      <c r="QO320" s="1"/>
      <c r="QP320" s="1"/>
      <c r="QQ320" s="1"/>
      <c r="QR320" s="1"/>
      <c r="QS320" s="1"/>
      <c r="QT320" s="1"/>
      <c r="QU320" s="1"/>
      <c r="QV320" s="1"/>
      <c r="QW320" s="1"/>
      <c r="QX320" s="1"/>
      <c r="QY320" s="1"/>
      <c r="QZ320" s="1"/>
      <c r="RA320" s="1"/>
      <c r="RB320" s="1"/>
      <c r="RC320" s="1"/>
      <c r="RD320" s="1"/>
      <c r="RE320" s="1"/>
      <c r="RF320" s="1"/>
      <c r="RG320" s="1"/>
      <c r="RH320" s="1"/>
      <c r="RI320" s="1"/>
      <c r="RJ320" s="1"/>
      <c r="RK320" s="1"/>
      <c r="RL320" s="1"/>
      <c r="RM320" s="1"/>
      <c r="RN320" s="1"/>
      <c r="RO320" s="1"/>
      <c r="RP320" s="1"/>
      <c r="RQ320" s="1"/>
      <c r="RR320" s="1"/>
      <c r="RS320" s="1"/>
      <c r="RT320" s="1"/>
      <c r="RU320" s="1"/>
      <c r="RV320" s="1"/>
      <c r="RW320" s="1"/>
      <c r="RX320" s="1"/>
      <c r="RY320" s="1"/>
      <c r="RZ320" s="1"/>
      <c r="SA320" s="1"/>
      <c r="SB320" s="1"/>
      <c r="SC320" s="1"/>
      <c r="SD320" s="1"/>
      <c r="SE320" s="1"/>
      <c r="SF320" s="1"/>
      <c r="SG320" s="1"/>
      <c r="SH320" s="1"/>
      <c r="SI320" s="1"/>
      <c r="SJ320" s="1"/>
      <c r="SK320" s="1"/>
      <c r="SL320" s="1"/>
      <c r="SM320" s="1"/>
      <c r="SN320" s="1"/>
      <c r="SO320" s="1"/>
      <c r="SP320" s="1"/>
      <c r="SQ320" s="1"/>
      <c r="SR320" s="1"/>
      <c r="SS320" s="1"/>
      <c r="ST320" s="1"/>
      <c r="SU320" s="1"/>
      <c r="SV320" s="1"/>
      <c r="SW320" s="1"/>
      <c r="SX320" s="1"/>
      <c r="SY320" s="1"/>
      <c r="SZ320" s="1"/>
      <c r="TA320" s="1"/>
      <c r="TB320" s="1"/>
      <c r="TC320" s="1"/>
      <c r="TD320" s="1"/>
      <c r="TE320" s="1"/>
      <c r="TF320" s="1"/>
      <c r="TG320" s="1"/>
      <c r="TH320" s="1"/>
      <c r="TI320" s="1"/>
      <c r="TJ320" s="1"/>
      <c r="TK320" s="1"/>
      <c r="TL320" s="1"/>
      <c r="TM320" s="1"/>
      <c r="TN320" s="1"/>
      <c r="TO320" s="1"/>
      <c r="TP320" s="1"/>
      <c r="TQ320" s="1"/>
      <c r="TR320" s="1"/>
      <c r="TS320" s="1"/>
      <c r="TT320" s="1"/>
      <c r="TU320" s="1"/>
      <c r="TV320" s="1"/>
      <c r="TW320" s="1"/>
      <c r="TX320" s="1"/>
      <c r="TY320" s="1"/>
      <c r="TZ320" s="1"/>
      <c r="UA320" s="1"/>
      <c r="UB320" s="1"/>
      <c r="UC320" s="1"/>
      <c r="UD320" s="1"/>
      <c r="UE320" s="1"/>
      <c r="UF320" s="1"/>
      <c r="UG320" s="1"/>
      <c r="UH320" s="1"/>
      <c r="UI320" s="1"/>
      <c r="UJ320" s="1"/>
      <c r="UK320" s="1"/>
      <c r="UL320" s="1"/>
      <c r="UM320" s="1"/>
      <c r="UN320" s="1"/>
      <c r="UO320" s="1"/>
      <c r="UP320" s="1"/>
      <c r="UQ320" s="1"/>
      <c r="UR320" s="1"/>
      <c r="US320" s="1"/>
      <c r="UT320" s="1"/>
      <c r="UU320" s="1"/>
      <c r="UV320" s="1"/>
      <c r="UW320" s="1"/>
      <c r="UX320" s="1"/>
      <c r="UY320" s="1"/>
      <c r="UZ320" s="1"/>
      <c r="VA320" s="1"/>
      <c r="VB320" s="1"/>
      <c r="VC320" s="1"/>
      <c r="VD320" s="1"/>
      <c r="VE320" s="1"/>
      <c r="VF320" s="1"/>
      <c r="VG320" s="1"/>
      <c r="VH320" s="1"/>
      <c r="VI320" s="1"/>
      <c r="VJ320" s="1"/>
      <c r="VK320" s="1"/>
      <c r="VL320" s="1"/>
      <c r="VM320" s="1"/>
      <c r="VN320" s="1"/>
      <c r="VO320" s="1"/>
      <c r="VP320" s="1"/>
      <c r="VQ320" s="1"/>
      <c r="VR320" s="1"/>
      <c r="VS320" s="1"/>
      <c r="VT320" s="1"/>
      <c r="VU320" s="1"/>
      <c r="VV320" s="1"/>
      <c r="VW320" s="1"/>
      <c r="VX320" s="1"/>
      <c r="VY320" s="1"/>
      <c r="VZ320" s="1"/>
      <c r="WA320" s="1"/>
      <c r="WB320" s="1"/>
      <c r="WC320" s="1"/>
      <c r="WD320" s="1"/>
      <c r="WE320" s="1"/>
      <c r="WF320" s="1"/>
      <c r="WG320" s="1"/>
      <c r="WH320" s="1"/>
      <c r="WI320" s="1"/>
      <c r="WJ320" s="1"/>
      <c r="WK320" s="1"/>
      <c r="WL320" s="1"/>
      <c r="WM320" s="1"/>
      <c r="WN320" s="1"/>
      <c r="WO320" s="1"/>
      <c r="WP320" s="1"/>
      <c r="WQ320" s="1"/>
      <c r="WR320" s="1"/>
      <c r="WS320" s="1"/>
      <c r="WT320" s="1"/>
      <c r="WU320" s="1"/>
      <c r="WV320" s="1"/>
      <c r="WW320" s="1"/>
      <c r="WX320" s="1"/>
      <c r="WY320" s="1"/>
      <c r="WZ320" s="1"/>
      <c r="XA320" s="1"/>
      <c r="XB320" s="1"/>
      <c r="XC320" s="1"/>
      <c r="XD320" s="1"/>
      <c r="XE320" s="1"/>
      <c r="XF320" s="1"/>
      <c r="XG320" s="1"/>
      <c r="XH320" s="1"/>
      <c r="XI320" s="1"/>
      <c r="XJ320" s="1"/>
      <c r="XK320" s="1"/>
      <c r="XL320" s="1"/>
      <c r="XM320" s="1"/>
      <c r="XN320" s="1"/>
      <c r="XO320" s="1"/>
      <c r="XP320" s="1"/>
      <c r="XQ320" s="1"/>
      <c r="XR320" s="1"/>
      <c r="XS320" s="1"/>
      <c r="XT320" s="1"/>
      <c r="XU320" s="1"/>
      <c r="XV320" s="1"/>
      <c r="XW320" s="1"/>
      <c r="XX320" s="1"/>
      <c r="XY320" s="1"/>
      <c r="XZ320" s="1"/>
      <c r="YA320" s="1"/>
      <c r="YB320" s="1"/>
      <c r="YC320" s="1"/>
      <c r="YD320" s="1"/>
      <c r="YE320" s="1"/>
      <c r="YF320" s="1"/>
      <c r="YG320" s="1"/>
      <c r="YH320" s="1"/>
      <c r="YI320" s="1"/>
      <c r="YJ320" s="1"/>
      <c r="YK320" s="1"/>
      <c r="YL320" s="1"/>
      <c r="YM320" s="1"/>
      <c r="YN320" s="1"/>
      <c r="YO320" s="1"/>
      <c r="YP320" s="1"/>
      <c r="YQ320" s="1"/>
      <c r="YR320" s="1"/>
      <c r="YS320" s="1"/>
      <c r="YT320" s="1"/>
      <c r="YU320" s="1"/>
      <c r="YV320" s="1"/>
      <c r="YW320" s="1"/>
      <c r="YX320" s="1"/>
      <c r="YY320" s="1"/>
      <c r="YZ320" s="1"/>
      <c r="ZA320" s="1"/>
      <c r="ZB320" s="1"/>
      <c r="ZC320" s="1"/>
      <c r="ZD320" s="1"/>
      <c r="ZE320" s="1"/>
      <c r="ZF320" s="1"/>
      <c r="ZG320" s="1"/>
      <c r="ZH320" s="1"/>
      <c r="ZI320" s="1"/>
      <c r="ZJ320" s="1"/>
      <c r="ZK320" s="1"/>
      <c r="ZL320" s="1"/>
      <c r="ZM320" s="1"/>
      <c r="ZN320" s="1"/>
      <c r="ZO320" s="1"/>
      <c r="ZP320" s="1"/>
      <c r="ZQ320" s="1"/>
      <c r="ZR320" s="1"/>
      <c r="ZS320" s="1"/>
      <c r="ZT320" s="1"/>
      <c r="ZU320" s="1"/>
      <c r="ZV320" s="1"/>
      <c r="ZW320" s="1"/>
      <c r="ZX320" s="1"/>
      <c r="ZY320" s="1"/>
      <c r="ZZ320" s="1"/>
      <c r="AAA320" s="1"/>
      <c r="AAB320" s="1"/>
      <c r="AAC320" s="1"/>
      <c r="AAD320" s="1"/>
      <c r="AAE320" s="1"/>
      <c r="AAF320" s="1"/>
      <c r="AAG320" s="1"/>
      <c r="AAH320" s="1"/>
      <c r="AAI320" s="1"/>
      <c r="AAJ320" s="1"/>
      <c r="AAK320" s="1"/>
      <c r="AAL320" s="1"/>
      <c r="AAM320" s="1"/>
      <c r="AAN320" s="1"/>
      <c r="AAO320" s="1"/>
      <c r="AAP320" s="1"/>
      <c r="AAQ320" s="1"/>
      <c r="AAR320" s="1"/>
      <c r="AAS320" s="1"/>
      <c r="AAT320" s="1"/>
      <c r="AAU320" s="1"/>
      <c r="AAV320" s="1"/>
      <c r="AAW320" s="1"/>
      <c r="AAX320" s="1"/>
      <c r="AAY320" s="1"/>
      <c r="AAZ320" s="1"/>
      <c r="ABA320" s="1"/>
      <c r="ABB320" s="1"/>
      <c r="ABC320" s="1"/>
      <c r="ABD320" s="1"/>
      <c r="ABE320" s="1"/>
      <c r="ABF320" s="1"/>
      <c r="ABG320" s="1"/>
      <c r="ABH320" s="1"/>
      <c r="ABI320" s="1"/>
      <c r="ABJ320" s="1"/>
      <c r="ABK320" s="1"/>
      <c r="ABL320" s="1"/>
      <c r="ABM320" s="1"/>
      <c r="ABN320" s="1"/>
      <c r="ABO320" s="1"/>
      <c r="ABP320" s="1"/>
      <c r="ABQ320" s="1"/>
      <c r="ABR320" s="1"/>
      <c r="ABS320" s="1"/>
      <c r="ABT320" s="1"/>
      <c r="ABU320" s="1"/>
      <c r="ABV320" s="1"/>
      <c r="ABW320" s="1"/>
      <c r="ABX320" s="1"/>
      <c r="ABY320" s="1"/>
      <c r="ABZ320" s="1"/>
      <c r="ACA320" s="1"/>
      <c r="ACB320" s="1"/>
      <c r="ACC320" s="1"/>
      <c r="ACD320" s="1"/>
      <c r="ACE320" s="1"/>
      <c r="ACF320" s="1"/>
      <c r="ACG320" s="1"/>
      <c r="ACH320" s="1"/>
      <c r="ACI320" s="1"/>
      <c r="ACJ320" s="1"/>
      <c r="ACK320" s="1"/>
      <c r="ACL320" s="1"/>
      <c r="ACM320" s="1"/>
      <c r="ACN320" s="1"/>
      <c r="ACO320" s="1"/>
      <c r="ACP320" s="1"/>
      <c r="ACQ320" s="1"/>
      <c r="ACR320" s="1"/>
      <c r="ACS320" s="1"/>
      <c r="ACT320" s="1"/>
      <c r="ACU320" s="1"/>
      <c r="ACV320" s="1"/>
      <c r="ACW320" s="1"/>
      <c r="ACX320" s="1"/>
      <c r="ACY320" s="1"/>
      <c r="ACZ320" s="1"/>
      <c r="ADA320" s="1"/>
      <c r="ADB320" s="1"/>
      <c r="ADC320" s="1"/>
      <c r="ADD320" s="1"/>
      <c r="ADE320" s="1"/>
      <c r="ADF320" s="1"/>
      <c r="ADG320" s="1"/>
      <c r="ADH320" s="1"/>
      <c r="ADI320" s="1"/>
      <c r="ADJ320" s="1"/>
      <c r="ADK320" s="1"/>
      <c r="ADL320" s="1"/>
      <c r="ADM320" s="1"/>
      <c r="ADN320" s="1"/>
      <c r="ADO320" s="1"/>
      <c r="ADP320" s="1"/>
      <c r="ADQ320" s="1"/>
      <c r="ADR320" s="1"/>
      <c r="ADS320" s="1"/>
      <c r="ADT320" s="1"/>
      <c r="ADU320" s="1"/>
      <c r="ADV320" s="1"/>
      <c r="ADW320" s="1"/>
      <c r="ADX320" s="1"/>
      <c r="ADY320" s="1"/>
      <c r="ADZ320" s="1"/>
      <c r="AEA320" s="1"/>
      <c r="AEB320" s="1"/>
      <c r="AEC320" s="1"/>
      <c r="AED320" s="1"/>
      <c r="AEE320" s="1"/>
      <c r="AEF320" s="1"/>
      <c r="AEG320" s="1"/>
      <c r="AEH320" s="1"/>
      <c r="AEI320" s="1"/>
      <c r="AEJ320" s="1"/>
      <c r="AEK320" s="1"/>
    </row>
    <row r="321" spans="1:817" s="183" customFormat="1" ht="26.1" customHeight="1" x14ac:dyDescent="0.25">
      <c r="A321" s="627"/>
      <c r="B321" s="182">
        <v>4</v>
      </c>
      <c r="C321" s="595">
        <f>AK320</f>
        <v>0</v>
      </c>
      <c r="D321" s="19">
        <v>1</v>
      </c>
      <c r="E321" s="253" t="s">
        <v>503</v>
      </c>
      <c r="F321" s="254" t="s">
        <v>54</v>
      </c>
      <c r="G321" s="19" t="s">
        <v>44</v>
      </c>
      <c r="H321" s="19" t="s">
        <v>154</v>
      </c>
      <c r="I321" s="19">
        <v>46</v>
      </c>
      <c r="J321" s="255"/>
      <c r="K321" s="19">
        <v>2</v>
      </c>
      <c r="L321" s="19" t="s">
        <v>33</v>
      </c>
      <c r="M321" s="19" t="s">
        <v>109</v>
      </c>
      <c r="N321" s="19">
        <v>27</v>
      </c>
      <c r="O321" s="19">
        <v>1965</v>
      </c>
      <c r="P321" s="290">
        <v>1965</v>
      </c>
      <c r="Q321" s="255"/>
      <c r="R321" s="258"/>
      <c r="S321" s="259"/>
      <c r="T321" s="228" t="s">
        <v>233</v>
      </c>
      <c r="U321" s="260" t="s">
        <v>504</v>
      </c>
      <c r="V321" s="33"/>
      <c r="W321" s="18"/>
      <c r="X321" s="249" t="str">
        <f t="shared" si="102"/>
        <v>Cu</v>
      </c>
      <c r="Y321" s="19"/>
      <c r="Z321" s="19"/>
      <c r="AA321" s="19"/>
      <c r="AB321" s="19"/>
      <c r="AC321" s="19"/>
      <c r="AD321" s="19"/>
      <c r="AE321" s="19"/>
      <c r="AF321" s="1"/>
      <c r="AG321" s="1"/>
      <c r="AH321" s="252">
        <f t="shared" si="105"/>
        <v>0</v>
      </c>
      <c r="AI321" s="252">
        <f t="shared" si="106"/>
        <v>0</v>
      </c>
      <c r="AJ321" s="252">
        <f t="shared" si="107"/>
        <v>0</v>
      </c>
      <c r="AK321" s="252">
        <f t="shared" si="104"/>
        <v>0</v>
      </c>
      <c r="AL321" s="262"/>
      <c r="AM321" s="251">
        <f t="shared" si="97"/>
        <v>0</v>
      </c>
      <c r="AN321" s="251">
        <f t="shared" si="98"/>
        <v>0</v>
      </c>
      <c r="AO321" s="251">
        <f t="shared" si="99"/>
        <v>0</v>
      </c>
      <c r="AP321" s="147"/>
      <c r="AQ321" s="147"/>
      <c r="AR321" s="147"/>
      <c r="AS321" s="147"/>
      <c r="AT321" s="147"/>
      <c r="AU321" s="147"/>
      <c r="AV321" s="147"/>
      <c r="AW321" s="147"/>
      <c r="AX321" s="147"/>
      <c r="AY321" s="147"/>
      <c r="AZ321" s="180"/>
      <c r="BD321" s="1"/>
      <c r="BE321" s="4"/>
      <c r="BF321" s="4"/>
      <c r="BG321" s="4"/>
      <c r="BH321" s="1"/>
      <c r="BI321" s="1"/>
      <c r="BJ321" s="4"/>
      <c r="BK321" s="4"/>
      <c r="BL321" s="4"/>
      <c r="BM321" s="4"/>
      <c r="BN321" s="4"/>
      <c r="BO321" s="4"/>
      <c r="BP321" s="4"/>
      <c r="BQ321" s="4"/>
      <c r="BR321" s="4"/>
      <c r="BS321" s="4"/>
      <c r="BT321" s="4"/>
      <c r="BU321" s="147"/>
      <c r="BV321" s="4"/>
      <c r="BW321" s="147"/>
      <c r="BX321" s="4"/>
      <c r="BY321" s="147"/>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c r="IB321" s="21"/>
      <c r="IC321" s="21"/>
      <c r="ID321" s="21"/>
      <c r="IE321" s="21"/>
      <c r="IF321" s="21"/>
      <c r="IG321" s="21"/>
      <c r="IH321" s="21"/>
      <c r="II321" s="21"/>
      <c r="IJ321" s="21"/>
      <c r="IK321" s="21"/>
      <c r="IL321" s="21"/>
      <c r="IM321" s="21"/>
      <c r="IN321" s="21"/>
      <c r="IO321" s="21"/>
      <c r="IP321" s="21"/>
      <c r="IQ321" s="21"/>
      <c r="IR321" s="21"/>
      <c r="IS321" s="21"/>
      <c r="IT321" s="21"/>
      <c r="IU321" s="21"/>
      <c r="IV321" s="21"/>
      <c r="IW321" s="21"/>
      <c r="IX321" s="21"/>
      <c r="IY321" s="21"/>
      <c r="IZ321" s="21"/>
      <c r="JA321" s="21"/>
      <c r="JB321" s="21"/>
      <c r="JC321" s="21"/>
      <c r="JD321" s="21"/>
      <c r="JE321" s="21"/>
      <c r="JF321" s="21"/>
      <c r="JG321" s="21"/>
      <c r="JH321" s="21"/>
      <c r="JI321" s="21"/>
      <c r="JJ321" s="21"/>
      <c r="JK321" s="21"/>
      <c r="JL321" s="21"/>
      <c r="JM321" s="21"/>
      <c r="JN321" s="21"/>
      <c r="JO321" s="21"/>
      <c r="JP321" s="21"/>
      <c r="JQ321" s="21"/>
      <c r="JR321" s="21"/>
      <c r="JS321" s="21"/>
      <c r="JT321" s="21"/>
      <c r="JU321" s="21"/>
      <c r="JV321" s="21"/>
      <c r="JW321" s="21"/>
      <c r="JX321" s="21"/>
      <c r="JY321" s="21"/>
      <c r="JZ321" s="21"/>
      <c r="KA321" s="21"/>
      <c r="KB321" s="21"/>
      <c r="KC321" s="21"/>
      <c r="KD321" s="21"/>
      <c r="KE321" s="21"/>
      <c r="KF321" s="21"/>
      <c r="KG321" s="21"/>
      <c r="KH321" s="21"/>
      <c r="KI321" s="21"/>
      <c r="KJ321" s="21"/>
      <c r="KK321" s="21"/>
      <c r="KL321" s="21"/>
      <c r="KM321" s="21"/>
      <c r="KN321" s="21"/>
      <c r="KO321" s="21"/>
      <c r="KP321" s="21"/>
      <c r="KQ321" s="21"/>
      <c r="KR321" s="21"/>
      <c r="KS321" s="21"/>
      <c r="KT321" s="21"/>
      <c r="KU321" s="21"/>
      <c r="KV321" s="21"/>
      <c r="KW321" s="21"/>
      <c r="KX321" s="21"/>
      <c r="KY321" s="21"/>
      <c r="KZ321" s="21"/>
      <c r="LA321" s="21"/>
      <c r="LB321" s="21"/>
      <c r="LC321" s="21"/>
      <c r="LD321" s="21"/>
      <c r="LE321" s="21"/>
      <c r="LF321" s="21"/>
      <c r="LG321" s="21"/>
      <c r="LH321" s="21"/>
      <c r="LI321" s="21"/>
      <c r="LJ321" s="21"/>
      <c r="LK321" s="21"/>
      <c r="LL321" s="21"/>
      <c r="LM321" s="21"/>
      <c r="LN321" s="21"/>
      <c r="LO321" s="21"/>
      <c r="LP321" s="21"/>
      <c r="LQ321" s="21"/>
      <c r="LR321" s="21"/>
      <c r="LS321" s="21"/>
      <c r="LT321" s="21"/>
      <c r="LU321" s="21"/>
      <c r="LV321" s="21"/>
      <c r="LW321" s="21"/>
      <c r="LX321" s="21"/>
      <c r="LY321" s="21"/>
      <c r="LZ321" s="21"/>
      <c r="MA321" s="21"/>
      <c r="MB321" s="21"/>
      <c r="MC321" s="21"/>
      <c r="MD321" s="21"/>
      <c r="ME321" s="21"/>
      <c r="MF321" s="21"/>
      <c r="MG321" s="21"/>
      <c r="MH321" s="21"/>
      <c r="MI321" s="21"/>
      <c r="MJ321" s="21"/>
      <c r="MK321" s="21"/>
      <c r="ML321" s="21"/>
      <c r="MM321" s="21"/>
      <c r="MN321" s="21"/>
      <c r="MO321" s="21"/>
      <c r="MP321" s="21"/>
      <c r="MQ321" s="21"/>
      <c r="MR321" s="21"/>
      <c r="MS321" s="21"/>
      <c r="MT321" s="21"/>
      <c r="MU321" s="21"/>
      <c r="MV321" s="21"/>
      <c r="MW321" s="21"/>
      <c r="MX321" s="21"/>
      <c r="MY321" s="21"/>
      <c r="MZ321" s="21"/>
      <c r="NA321" s="21"/>
      <c r="NB321" s="21"/>
      <c r="NC321" s="21"/>
      <c r="ND321" s="21"/>
      <c r="NE321" s="21"/>
      <c r="NF321" s="21"/>
      <c r="NG321" s="21"/>
      <c r="NH321" s="21"/>
      <c r="NI321" s="21"/>
      <c r="NJ321" s="21"/>
      <c r="NK321" s="21"/>
      <c r="NL321" s="21"/>
      <c r="NM321" s="21"/>
      <c r="NN321" s="21"/>
      <c r="NO321" s="21"/>
      <c r="NP321" s="21"/>
      <c r="NQ321" s="21"/>
      <c r="NR321" s="21"/>
      <c r="NS321" s="21"/>
      <c r="NT321" s="21"/>
      <c r="NU321" s="21"/>
      <c r="NV321" s="21"/>
      <c r="NW321" s="21"/>
      <c r="NX321" s="21"/>
      <c r="NY321" s="21"/>
      <c r="NZ321" s="21"/>
      <c r="OA321" s="21"/>
      <c r="OB321" s="21"/>
      <c r="OC321" s="21"/>
      <c r="OD321" s="21"/>
      <c r="OE321" s="21"/>
      <c r="OF321" s="21"/>
      <c r="OG321" s="21"/>
      <c r="OH321" s="21"/>
      <c r="OI321" s="21"/>
      <c r="OJ321" s="21"/>
      <c r="OK321" s="21"/>
      <c r="OL321" s="21"/>
      <c r="OM321" s="21"/>
      <c r="ON321" s="21"/>
      <c r="OO321" s="21"/>
      <c r="OP321" s="21"/>
      <c r="OQ321" s="21"/>
      <c r="OR321" s="21"/>
      <c r="OS321" s="21"/>
      <c r="OT321" s="21"/>
      <c r="OU321" s="21"/>
      <c r="OV321" s="21"/>
      <c r="OW321" s="21"/>
      <c r="OX321" s="21"/>
      <c r="OY321" s="21"/>
      <c r="OZ321" s="21"/>
      <c r="PA321" s="21"/>
      <c r="PB321" s="21"/>
      <c r="PC321" s="21"/>
      <c r="PD321" s="21"/>
      <c r="PE321" s="21"/>
      <c r="PF321" s="21"/>
      <c r="PG321" s="21"/>
      <c r="PH321" s="21"/>
      <c r="PI321" s="21"/>
      <c r="PJ321" s="21"/>
      <c r="PK321" s="21"/>
      <c r="PL321" s="21"/>
      <c r="PM321" s="21"/>
      <c r="PN321" s="21"/>
      <c r="PO321" s="21"/>
      <c r="PP321" s="21"/>
      <c r="PQ321" s="21"/>
      <c r="PR321" s="21"/>
      <c r="PS321" s="21"/>
      <c r="PT321" s="21"/>
      <c r="PU321" s="21"/>
      <c r="PV321" s="21"/>
      <c r="PW321" s="21"/>
      <c r="PX321" s="21"/>
      <c r="PY321" s="21"/>
      <c r="PZ321" s="21"/>
      <c r="QA321" s="21"/>
      <c r="QB321" s="21"/>
      <c r="QC321" s="21"/>
      <c r="QD321" s="21"/>
      <c r="QE321" s="21"/>
      <c r="QF321" s="21"/>
      <c r="QG321" s="21"/>
      <c r="QH321" s="21"/>
      <c r="QI321" s="21"/>
      <c r="QJ321" s="21"/>
      <c r="QK321" s="21"/>
      <c r="QL321" s="21"/>
      <c r="QM321" s="21"/>
      <c r="QN321" s="21"/>
      <c r="QO321" s="21"/>
      <c r="QP321" s="21"/>
      <c r="QQ321" s="21"/>
      <c r="QR321" s="21"/>
      <c r="QS321" s="21"/>
      <c r="QT321" s="21"/>
      <c r="QU321" s="21"/>
      <c r="QV321" s="21"/>
      <c r="QW321" s="21"/>
      <c r="QX321" s="21"/>
      <c r="QY321" s="21"/>
      <c r="QZ321" s="21"/>
      <c r="RA321" s="21"/>
      <c r="RB321" s="21"/>
      <c r="RC321" s="21"/>
      <c r="RD321" s="21"/>
      <c r="RE321" s="21"/>
      <c r="RF321" s="21"/>
      <c r="RG321" s="21"/>
      <c r="RH321" s="21"/>
      <c r="RI321" s="21"/>
      <c r="RJ321" s="21"/>
      <c r="RK321" s="21"/>
      <c r="RL321" s="21"/>
      <c r="RM321" s="21"/>
      <c r="RN321" s="21"/>
      <c r="RO321" s="21"/>
      <c r="RP321" s="21"/>
      <c r="RQ321" s="21"/>
      <c r="RR321" s="21"/>
      <c r="RS321" s="21"/>
      <c r="RT321" s="21"/>
      <c r="RU321" s="21"/>
      <c r="RV321" s="21"/>
      <c r="RW321" s="21"/>
      <c r="RX321" s="21"/>
      <c r="RY321" s="21"/>
      <c r="RZ321" s="21"/>
      <c r="SA321" s="21"/>
      <c r="SB321" s="21"/>
      <c r="SC321" s="21"/>
      <c r="SD321" s="21"/>
      <c r="SE321" s="21"/>
      <c r="SF321" s="21"/>
      <c r="SG321" s="21"/>
      <c r="SH321" s="21"/>
      <c r="SI321" s="21"/>
      <c r="SJ321" s="21"/>
      <c r="SK321" s="21"/>
      <c r="SL321" s="21"/>
      <c r="SM321" s="21"/>
      <c r="SN321" s="21"/>
      <c r="SO321" s="21"/>
      <c r="SP321" s="21"/>
      <c r="SQ321" s="21"/>
      <c r="SR321" s="21"/>
      <c r="SS321" s="21"/>
      <c r="ST321" s="21"/>
      <c r="SU321" s="21"/>
      <c r="SV321" s="21"/>
      <c r="SW321" s="21"/>
      <c r="SX321" s="21"/>
      <c r="SY321" s="21"/>
      <c r="SZ321" s="21"/>
      <c r="TA321" s="21"/>
      <c r="TB321" s="21"/>
      <c r="TC321" s="21"/>
      <c r="TD321" s="21"/>
      <c r="TE321" s="21"/>
      <c r="TF321" s="21"/>
      <c r="TG321" s="21"/>
      <c r="TH321" s="21"/>
      <c r="TI321" s="21"/>
      <c r="TJ321" s="21"/>
      <c r="TK321" s="21"/>
      <c r="TL321" s="21"/>
      <c r="TM321" s="21"/>
      <c r="TN321" s="21"/>
      <c r="TO321" s="21"/>
      <c r="TP321" s="21"/>
      <c r="TQ321" s="21"/>
      <c r="TR321" s="21"/>
      <c r="TS321" s="21"/>
      <c r="TT321" s="21"/>
      <c r="TU321" s="21"/>
      <c r="TV321" s="21"/>
      <c r="TW321" s="21"/>
      <c r="TX321" s="21"/>
      <c r="TY321" s="21"/>
      <c r="TZ321" s="21"/>
      <c r="UA321" s="21"/>
      <c r="UB321" s="21"/>
      <c r="UC321" s="21"/>
      <c r="UD321" s="21"/>
      <c r="UE321" s="21"/>
      <c r="UF321" s="21"/>
      <c r="UG321" s="21"/>
      <c r="UH321" s="21"/>
      <c r="UI321" s="21"/>
      <c r="UJ321" s="21"/>
      <c r="UK321" s="21"/>
      <c r="UL321" s="21"/>
      <c r="UM321" s="21"/>
      <c r="UN321" s="21"/>
      <c r="UO321" s="21"/>
      <c r="UP321" s="21"/>
      <c r="UQ321" s="21"/>
      <c r="UR321" s="21"/>
      <c r="US321" s="21"/>
      <c r="UT321" s="21"/>
      <c r="UU321" s="21"/>
      <c r="UV321" s="21"/>
      <c r="UW321" s="21"/>
      <c r="UX321" s="21"/>
      <c r="UY321" s="21"/>
      <c r="UZ321" s="21"/>
      <c r="VA321" s="21"/>
      <c r="VB321" s="21"/>
      <c r="VC321" s="21"/>
      <c r="VD321" s="21"/>
      <c r="VE321" s="21"/>
      <c r="VF321" s="21"/>
      <c r="VG321" s="21"/>
      <c r="VH321" s="21"/>
      <c r="VI321" s="21"/>
      <c r="VJ321" s="21"/>
      <c r="VK321" s="21"/>
      <c r="VL321" s="21"/>
      <c r="VM321" s="21"/>
      <c r="VN321" s="21"/>
      <c r="VO321" s="21"/>
      <c r="VP321" s="21"/>
      <c r="VQ321" s="21"/>
      <c r="VR321" s="21"/>
      <c r="VS321" s="21"/>
      <c r="VT321" s="21"/>
      <c r="VU321" s="21"/>
      <c r="VV321" s="21"/>
      <c r="VW321" s="21"/>
      <c r="VX321" s="21"/>
      <c r="VY321" s="21"/>
      <c r="VZ321" s="21"/>
      <c r="WA321" s="21"/>
      <c r="WB321" s="21"/>
      <c r="WC321" s="21"/>
      <c r="WD321" s="21"/>
      <c r="WE321" s="21"/>
      <c r="WF321" s="21"/>
      <c r="WG321" s="21"/>
      <c r="WH321" s="21"/>
      <c r="WI321" s="21"/>
      <c r="WJ321" s="21"/>
      <c r="WK321" s="21"/>
      <c r="WL321" s="21"/>
      <c r="WM321" s="21"/>
      <c r="WN321" s="21"/>
      <c r="WO321" s="21"/>
      <c r="WP321" s="21"/>
      <c r="WQ321" s="21"/>
      <c r="WR321" s="21"/>
      <c r="WS321" s="21"/>
      <c r="WT321" s="21"/>
      <c r="WU321" s="21"/>
      <c r="WV321" s="21"/>
      <c r="WW321" s="21"/>
      <c r="WX321" s="21"/>
      <c r="WY321" s="21"/>
      <c r="WZ321" s="21"/>
      <c r="XA321" s="21"/>
      <c r="XB321" s="21"/>
      <c r="XC321" s="21"/>
      <c r="XD321" s="21"/>
      <c r="XE321" s="21"/>
      <c r="XF321" s="21"/>
      <c r="XG321" s="21"/>
      <c r="XH321" s="21"/>
      <c r="XI321" s="21"/>
      <c r="XJ321" s="21"/>
      <c r="XK321" s="21"/>
      <c r="XL321" s="21"/>
      <c r="XM321" s="21"/>
      <c r="XN321" s="21"/>
      <c r="XO321" s="21"/>
      <c r="XP321" s="21"/>
      <c r="XQ321" s="21"/>
      <c r="XR321" s="21"/>
      <c r="XS321" s="21"/>
      <c r="XT321" s="21"/>
      <c r="XU321" s="21"/>
      <c r="XV321" s="21"/>
      <c r="XW321" s="21"/>
      <c r="XX321" s="21"/>
      <c r="XY321" s="21"/>
      <c r="XZ321" s="21"/>
      <c r="YA321" s="21"/>
      <c r="YB321" s="21"/>
      <c r="YC321" s="21"/>
      <c r="YD321" s="21"/>
      <c r="YE321" s="21"/>
      <c r="YF321" s="21"/>
      <c r="YG321" s="21"/>
      <c r="YH321" s="21"/>
      <c r="YI321" s="21"/>
      <c r="YJ321" s="21"/>
      <c r="YK321" s="21"/>
      <c r="YL321" s="21"/>
      <c r="YM321" s="21"/>
      <c r="YN321" s="21"/>
      <c r="YO321" s="21"/>
      <c r="YP321" s="21"/>
      <c r="YQ321" s="21"/>
      <c r="YR321" s="21"/>
      <c r="YS321" s="21"/>
      <c r="YT321" s="21"/>
      <c r="YU321" s="21"/>
      <c r="YV321" s="21"/>
      <c r="YW321" s="21"/>
      <c r="YX321" s="21"/>
      <c r="YY321" s="21"/>
      <c r="YZ321" s="21"/>
      <c r="ZA321" s="21"/>
      <c r="ZB321" s="21"/>
      <c r="ZC321" s="21"/>
      <c r="ZD321" s="21"/>
      <c r="ZE321" s="21"/>
      <c r="ZF321" s="21"/>
      <c r="ZG321" s="21"/>
      <c r="ZH321" s="21"/>
      <c r="ZI321" s="21"/>
      <c r="ZJ321" s="21"/>
      <c r="ZK321" s="21"/>
      <c r="ZL321" s="21"/>
      <c r="ZM321" s="21"/>
      <c r="ZN321" s="21"/>
      <c r="ZO321" s="21"/>
      <c r="ZP321" s="21"/>
      <c r="ZQ321" s="21"/>
      <c r="ZR321" s="21"/>
      <c r="ZS321" s="21"/>
      <c r="ZT321" s="21"/>
      <c r="ZU321" s="21"/>
      <c r="ZV321" s="21"/>
      <c r="ZW321" s="21"/>
      <c r="ZX321" s="21"/>
      <c r="ZY321" s="21"/>
      <c r="ZZ321" s="21"/>
      <c r="AAA321" s="21"/>
      <c r="AAB321" s="21"/>
      <c r="AAC321" s="21"/>
      <c r="AAD321" s="21"/>
      <c r="AAE321" s="21"/>
      <c r="AAF321" s="21"/>
      <c r="AAG321" s="21"/>
      <c r="AAH321" s="21"/>
      <c r="AAI321" s="21"/>
      <c r="AAJ321" s="21"/>
      <c r="AAK321" s="21"/>
      <c r="AAL321" s="21"/>
      <c r="AAM321" s="21"/>
      <c r="AAN321" s="21"/>
      <c r="AAO321" s="21"/>
      <c r="AAP321" s="21"/>
      <c r="AAQ321" s="21"/>
      <c r="AAR321" s="21"/>
      <c r="AAS321" s="21"/>
      <c r="AAT321" s="21"/>
      <c r="AAU321" s="21"/>
      <c r="AAV321" s="21"/>
      <c r="AAW321" s="21"/>
      <c r="AAX321" s="21"/>
      <c r="AAY321" s="21"/>
      <c r="AAZ321" s="21"/>
      <c r="ABA321" s="21"/>
      <c r="ABB321" s="21"/>
      <c r="ABC321" s="21"/>
      <c r="ABD321" s="21"/>
      <c r="ABE321" s="21"/>
      <c r="ABF321" s="21"/>
      <c r="ABG321" s="21"/>
      <c r="ABH321" s="21"/>
      <c r="ABI321" s="21"/>
      <c r="ABJ321" s="21"/>
      <c r="ABK321" s="21"/>
      <c r="ABL321" s="21"/>
      <c r="ABM321" s="21"/>
      <c r="ABN321" s="21"/>
      <c r="ABO321" s="21"/>
      <c r="ABP321" s="21"/>
      <c r="ABQ321" s="21"/>
      <c r="ABR321" s="21"/>
      <c r="ABS321" s="21"/>
      <c r="ABT321" s="21"/>
      <c r="ABU321" s="21"/>
      <c r="ABV321" s="21"/>
      <c r="ABW321" s="21"/>
      <c r="ABX321" s="21"/>
      <c r="ABY321" s="21"/>
      <c r="ABZ321" s="21"/>
      <c r="ACA321" s="21"/>
      <c r="ACB321" s="21"/>
      <c r="ACC321" s="21"/>
      <c r="ACD321" s="21"/>
      <c r="ACE321" s="21"/>
      <c r="ACF321" s="21"/>
      <c r="ACG321" s="21"/>
      <c r="ACH321" s="21"/>
      <c r="ACI321" s="21"/>
      <c r="ACJ321" s="21"/>
      <c r="ACK321" s="21"/>
      <c r="ACL321" s="21"/>
      <c r="ACM321" s="21"/>
      <c r="ACN321" s="21"/>
      <c r="ACO321" s="21"/>
      <c r="ACP321" s="21"/>
      <c r="ACQ321" s="21"/>
      <c r="ACR321" s="21"/>
      <c r="ACS321" s="21"/>
      <c r="ACT321" s="21"/>
      <c r="ACU321" s="21"/>
      <c r="ACV321" s="21"/>
      <c r="ACW321" s="21"/>
      <c r="ACX321" s="21"/>
      <c r="ACY321" s="21"/>
      <c r="ACZ321" s="21"/>
      <c r="ADA321" s="21"/>
      <c r="ADB321" s="21"/>
      <c r="ADC321" s="21"/>
      <c r="ADD321" s="21"/>
      <c r="ADE321" s="21"/>
      <c r="ADF321" s="21"/>
      <c r="ADG321" s="21"/>
      <c r="ADH321" s="21"/>
      <c r="ADI321" s="21"/>
      <c r="ADJ321" s="21"/>
      <c r="ADK321" s="21"/>
      <c r="ADL321" s="21"/>
      <c r="ADM321" s="21"/>
      <c r="ADN321" s="21"/>
      <c r="ADO321" s="21"/>
      <c r="ADP321" s="21"/>
      <c r="ADQ321" s="21"/>
      <c r="ADR321" s="21"/>
      <c r="ADS321" s="21"/>
      <c r="ADT321" s="21"/>
      <c r="ADU321" s="21"/>
      <c r="ADV321" s="21"/>
      <c r="ADW321" s="21"/>
      <c r="ADX321" s="21"/>
      <c r="ADY321" s="21"/>
      <c r="ADZ321" s="21"/>
      <c r="AEA321" s="21"/>
      <c r="AEB321" s="21"/>
      <c r="AEC321" s="21"/>
      <c r="AED321" s="21"/>
      <c r="AEE321" s="21"/>
      <c r="AEF321" s="21"/>
      <c r="AEG321" s="21"/>
      <c r="AEH321" s="21"/>
      <c r="AEI321" s="21"/>
      <c r="AEJ321" s="21"/>
      <c r="AEK321" s="21"/>
    </row>
    <row r="322" spans="1:817" s="183" customFormat="1" ht="26.1" customHeight="1" x14ac:dyDescent="0.25">
      <c r="A322" s="627"/>
      <c r="B322" s="182">
        <v>4</v>
      </c>
      <c r="C322" s="595">
        <f>AK321</f>
        <v>0</v>
      </c>
      <c r="D322" s="19">
        <v>1</v>
      </c>
      <c r="E322" s="253" t="s">
        <v>505</v>
      </c>
      <c r="F322" s="254" t="s">
        <v>54</v>
      </c>
      <c r="G322" s="19" t="s">
        <v>44</v>
      </c>
      <c r="H322" s="19" t="s">
        <v>154</v>
      </c>
      <c r="I322" s="19">
        <v>46</v>
      </c>
      <c r="J322" s="255"/>
      <c r="K322" s="19">
        <v>2</v>
      </c>
      <c r="L322" s="19" t="s">
        <v>33</v>
      </c>
      <c r="M322" s="19" t="s">
        <v>109</v>
      </c>
      <c r="N322" s="19">
        <v>28</v>
      </c>
      <c r="O322" s="19">
        <v>1965</v>
      </c>
      <c r="P322" s="290">
        <v>1965</v>
      </c>
      <c r="Q322" s="255"/>
      <c r="R322" s="258"/>
      <c r="S322" s="259"/>
      <c r="T322" s="228" t="s">
        <v>233</v>
      </c>
      <c r="U322" s="260" t="s">
        <v>504</v>
      </c>
      <c r="V322" s="33"/>
      <c r="W322" s="18" t="s">
        <v>162</v>
      </c>
      <c r="X322" s="249" t="str">
        <f t="shared" si="102"/>
        <v>Cu</v>
      </c>
      <c r="Y322" s="19">
        <v>580</v>
      </c>
      <c r="Z322" s="19">
        <v>1.1000000000000001</v>
      </c>
      <c r="AA322" s="19"/>
      <c r="AB322" s="19">
        <v>1.1000000000000001</v>
      </c>
      <c r="AC322" s="19" t="s">
        <v>509</v>
      </c>
      <c r="AD322" s="19">
        <v>22</v>
      </c>
      <c r="AE322" s="19" t="s">
        <v>57</v>
      </c>
      <c r="AF322" s="1"/>
      <c r="AG322" s="1"/>
      <c r="AH322" s="252">
        <f t="shared" si="105"/>
        <v>0</v>
      </c>
      <c r="AI322" s="252">
        <f t="shared" si="106"/>
        <v>0</v>
      </c>
      <c r="AJ322" s="252">
        <f t="shared" si="107"/>
        <v>0</v>
      </c>
      <c r="AK322" s="252">
        <f t="shared" si="104"/>
        <v>0</v>
      </c>
      <c r="AL322" s="262"/>
      <c r="AM322" s="251">
        <f t="shared" si="97"/>
        <v>0</v>
      </c>
      <c r="AN322" s="251">
        <f t="shared" si="98"/>
        <v>0</v>
      </c>
      <c r="AO322" s="251">
        <f t="shared" si="99"/>
        <v>0</v>
      </c>
      <c r="AP322" s="147"/>
      <c r="AQ322" s="147"/>
      <c r="AR322" s="147"/>
      <c r="AS322" s="147"/>
      <c r="AT322" s="147"/>
      <c r="AU322" s="147"/>
      <c r="AV322" s="147"/>
      <c r="AW322" s="147"/>
      <c r="AX322" s="147"/>
      <c r="AY322" s="147"/>
      <c r="AZ322" s="1"/>
      <c r="BD322" s="180"/>
      <c r="BE322" s="4"/>
      <c r="BF322" s="4"/>
      <c r="BG322" s="4"/>
      <c r="BH322" s="180"/>
      <c r="BI322" s="180"/>
      <c r="BJ322" s="4"/>
      <c r="BK322" s="4"/>
      <c r="BL322" s="4"/>
      <c r="BM322" s="4"/>
      <c r="BN322" s="4"/>
      <c r="BO322" s="4"/>
      <c r="BP322" s="4"/>
      <c r="BQ322" s="4"/>
      <c r="BR322" s="4"/>
      <c r="BS322" s="4"/>
      <c r="BT322" s="4"/>
      <c r="BU322" s="147"/>
      <c r="BV322" s="4"/>
      <c r="BW322" s="147"/>
      <c r="BX322" s="4"/>
      <c r="BY322" s="147"/>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c r="IB322" s="21"/>
      <c r="IC322" s="21"/>
      <c r="ID322" s="21"/>
      <c r="IE322" s="21"/>
      <c r="IF322" s="21"/>
      <c r="IG322" s="21"/>
      <c r="IH322" s="21"/>
      <c r="II322" s="21"/>
      <c r="IJ322" s="21"/>
      <c r="IK322" s="21"/>
      <c r="IL322" s="21"/>
      <c r="IM322" s="21"/>
      <c r="IN322" s="21"/>
      <c r="IO322" s="21"/>
      <c r="IP322" s="21"/>
      <c r="IQ322" s="21"/>
      <c r="IR322" s="21"/>
      <c r="IS322" s="21"/>
      <c r="IT322" s="21"/>
      <c r="IU322" s="21"/>
      <c r="IV322" s="21"/>
      <c r="IW322" s="21"/>
      <c r="IX322" s="21"/>
      <c r="IY322" s="21"/>
      <c r="IZ322" s="21"/>
      <c r="JA322" s="21"/>
      <c r="JB322" s="21"/>
      <c r="JC322" s="21"/>
      <c r="JD322" s="21"/>
      <c r="JE322" s="21"/>
      <c r="JF322" s="21"/>
      <c r="JG322" s="21"/>
      <c r="JH322" s="21"/>
      <c r="JI322" s="21"/>
      <c r="JJ322" s="21"/>
      <c r="JK322" s="21"/>
      <c r="JL322" s="21"/>
      <c r="JM322" s="21"/>
      <c r="JN322" s="21"/>
      <c r="JO322" s="21"/>
      <c r="JP322" s="21"/>
      <c r="JQ322" s="21"/>
      <c r="JR322" s="21"/>
      <c r="JS322" s="21"/>
      <c r="JT322" s="21"/>
      <c r="JU322" s="21"/>
      <c r="JV322" s="21"/>
      <c r="JW322" s="21"/>
      <c r="JX322" s="21"/>
      <c r="JY322" s="21"/>
      <c r="JZ322" s="21"/>
      <c r="KA322" s="21"/>
      <c r="KB322" s="21"/>
      <c r="KC322" s="21"/>
      <c r="KD322" s="21"/>
      <c r="KE322" s="21"/>
      <c r="KF322" s="21"/>
      <c r="KG322" s="21"/>
      <c r="KH322" s="21"/>
      <c r="KI322" s="21"/>
      <c r="KJ322" s="21"/>
      <c r="KK322" s="21"/>
      <c r="KL322" s="21"/>
      <c r="KM322" s="21"/>
      <c r="KN322" s="21"/>
      <c r="KO322" s="21"/>
      <c r="KP322" s="21"/>
      <c r="KQ322" s="21"/>
      <c r="KR322" s="21"/>
      <c r="KS322" s="21"/>
      <c r="KT322" s="21"/>
      <c r="KU322" s="21"/>
      <c r="KV322" s="21"/>
      <c r="KW322" s="21"/>
      <c r="KX322" s="21"/>
      <c r="KY322" s="21"/>
      <c r="KZ322" s="21"/>
      <c r="LA322" s="21"/>
      <c r="LB322" s="21"/>
      <c r="LC322" s="21"/>
      <c r="LD322" s="21"/>
      <c r="LE322" s="21"/>
      <c r="LF322" s="21"/>
      <c r="LG322" s="21"/>
      <c r="LH322" s="21"/>
      <c r="LI322" s="21"/>
      <c r="LJ322" s="21"/>
      <c r="LK322" s="21"/>
      <c r="LL322" s="21"/>
      <c r="LM322" s="21"/>
      <c r="LN322" s="21"/>
      <c r="LO322" s="21"/>
      <c r="LP322" s="21"/>
      <c r="LQ322" s="21"/>
      <c r="LR322" s="21"/>
      <c r="LS322" s="21"/>
      <c r="LT322" s="21"/>
      <c r="LU322" s="21"/>
      <c r="LV322" s="21"/>
      <c r="LW322" s="21"/>
      <c r="LX322" s="21"/>
      <c r="LY322" s="21"/>
      <c r="LZ322" s="21"/>
      <c r="MA322" s="21"/>
      <c r="MB322" s="21"/>
      <c r="MC322" s="21"/>
      <c r="MD322" s="21"/>
      <c r="ME322" s="21"/>
      <c r="MF322" s="21"/>
      <c r="MG322" s="21"/>
      <c r="MH322" s="21"/>
      <c r="MI322" s="21"/>
      <c r="MJ322" s="21"/>
      <c r="MK322" s="21"/>
      <c r="ML322" s="21"/>
      <c r="MM322" s="21"/>
      <c r="MN322" s="21"/>
      <c r="MO322" s="21"/>
      <c r="MP322" s="21"/>
      <c r="MQ322" s="21"/>
      <c r="MR322" s="21"/>
      <c r="MS322" s="21"/>
      <c r="MT322" s="21"/>
      <c r="MU322" s="21"/>
      <c r="MV322" s="21"/>
      <c r="MW322" s="21"/>
      <c r="MX322" s="21"/>
      <c r="MY322" s="21"/>
      <c r="MZ322" s="21"/>
      <c r="NA322" s="21"/>
      <c r="NB322" s="21"/>
      <c r="NC322" s="21"/>
      <c r="ND322" s="21"/>
      <c r="NE322" s="21"/>
      <c r="NF322" s="21"/>
      <c r="NG322" s="21"/>
      <c r="NH322" s="21"/>
      <c r="NI322" s="21"/>
      <c r="NJ322" s="21"/>
      <c r="NK322" s="21"/>
      <c r="NL322" s="21"/>
      <c r="NM322" s="21"/>
      <c r="NN322" s="21"/>
      <c r="NO322" s="21"/>
      <c r="NP322" s="21"/>
      <c r="NQ322" s="21"/>
      <c r="NR322" s="21"/>
      <c r="NS322" s="21"/>
      <c r="NT322" s="21"/>
      <c r="NU322" s="21"/>
      <c r="NV322" s="21"/>
      <c r="NW322" s="21"/>
      <c r="NX322" s="21"/>
      <c r="NY322" s="21"/>
      <c r="NZ322" s="21"/>
      <c r="OA322" s="21"/>
      <c r="OB322" s="21"/>
      <c r="OC322" s="21"/>
      <c r="OD322" s="21"/>
      <c r="OE322" s="21"/>
      <c r="OF322" s="21"/>
      <c r="OG322" s="21"/>
      <c r="OH322" s="21"/>
      <c r="OI322" s="21"/>
      <c r="OJ322" s="21"/>
      <c r="OK322" s="21"/>
      <c r="OL322" s="21"/>
      <c r="OM322" s="21"/>
      <c r="ON322" s="21"/>
      <c r="OO322" s="21"/>
      <c r="OP322" s="21"/>
      <c r="OQ322" s="21"/>
      <c r="OR322" s="21"/>
      <c r="OS322" s="21"/>
      <c r="OT322" s="21"/>
      <c r="OU322" s="21"/>
      <c r="OV322" s="21"/>
      <c r="OW322" s="21"/>
      <c r="OX322" s="21"/>
      <c r="OY322" s="21"/>
      <c r="OZ322" s="21"/>
      <c r="PA322" s="21"/>
      <c r="PB322" s="21"/>
      <c r="PC322" s="21"/>
      <c r="PD322" s="21"/>
      <c r="PE322" s="21"/>
      <c r="PF322" s="21"/>
      <c r="PG322" s="21"/>
      <c r="PH322" s="21"/>
      <c r="PI322" s="21"/>
      <c r="PJ322" s="21"/>
      <c r="PK322" s="21"/>
      <c r="PL322" s="21"/>
      <c r="PM322" s="21"/>
      <c r="PN322" s="21"/>
      <c r="PO322" s="21"/>
      <c r="PP322" s="21"/>
      <c r="PQ322" s="21"/>
      <c r="PR322" s="21"/>
      <c r="PS322" s="21"/>
      <c r="PT322" s="21"/>
      <c r="PU322" s="21"/>
      <c r="PV322" s="21"/>
      <c r="PW322" s="21"/>
      <c r="PX322" s="21"/>
      <c r="PY322" s="21"/>
      <c r="PZ322" s="21"/>
      <c r="QA322" s="21"/>
      <c r="QB322" s="21"/>
      <c r="QC322" s="21"/>
      <c r="QD322" s="21"/>
      <c r="QE322" s="21"/>
      <c r="QF322" s="21"/>
      <c r="QG322" s="21"/>
      <c r="QH322" s="21"/>
      <c r="QI322" s="21"/>
      <c r="QJ322" s="21"/>
      <c r="QK322" s="21"/>
      <c r="QL322" s="21"/>
      <c r="QM322" s="21"/>
      <c r="QN322" s="21"/>
      <c r="QO322" s="21"/>
      <c r="QP322" s="21"/>
      <c r="QQ322" s="21"/>
      <c r="QR322" s="21"/>
      <c r="QS322" s="21"/>
      <c r="QT322" s="21"/>
      <c r="QU322" s="21"/>
      <c r="QV322" s="21"/>
      <c r="QW322" s="21"/>
      <c r="QX322" s="21"/>
      <c r="QY322" s="21"/>
      <c r="QZ322" s="21"/>
      <c r="RA322" s="21"/>
      <c r="RB322" s="21"/>
      <c r="RC322" s="21"/>
      <c r="RD322" s="21"/>
      <c r="RE322" s="21"/>
      <c r="RF322" s="21"/>
      <c r="RG322" s="21"/>
      <c r="RH322" s="21"/>
      <c r="RI322" s="21"/>
      <c r="RJ322" s="21"/>
      <c r="RK322" s="21"/>
      <c r="RL322" s="21"/>
      <c r="RM322" s="21"/>
      <c r="RN322" s="21"/>
      <c r="RO322" s="21"/>
      <c r="RP322" s="21"/>
      <c r="RQ322" s="21"/>
      <c r="RR322" s="21"/>
      <c r="RS322" s="21"/>
      <c r="RT322" s="21"/>
      <c r="RU322" s="21"/>
      <c r="RV322" s="21"/>
      <c r="RW322" s="21"/>
      <c r="RX322" s="21"/>
      <c r="RY322" s="21"/>
      <c r="RZ322" s="21"/>
      <c r="SA322" s="21"/>
      <c r="SB322" s="21"/>
      <c r="SC322" s="21"/>
      <c r="SD322" s="21"/>
      <c r="SE322" s="21"/>
      <c r="SF322" s="21"/>
      <c r="SG322" s="21"/>
      <c r="SH322" s="21"/>
      <c r="SI322" s="21"/>
      <c r="SJ322" s="21"/>
      <c r="SK322" s="21"/>
      <c r="SL322" s="21"/>
      <c r="SM322" s="21"/>
      <c r="SN322" s="21"/>
      <c r="SO322" s="21"/>
      <c r="SP322" s="21"/>
      <c r="SQ322" s="21"/>
      <c r="SR322" s="21"/>
      <c r="SS322" s="21"/>
      <c r="ST322" s="21"/>
      <c r="SU322" s="21"/>
      <c r="SV322" s="21"/>
      <c r="SW322" s="21"/>
      <c r="SX322" s="21"/>
      <c r="SY322" s="21"/>
      <c r="SZ322" s="21"/>
      <c r="TA322" s="21"/>
      <c r="TB322" s="21"/>
      <c r="TC322" s="21"/>
      <c r="TD322" s="21"/>
      <c r="TE322" s="21"/>
      <c r="TF322" s="21"/>
      <c r="TG322" s="21"/>
      <c r="TH322" s="21"/>
      <c r="TI322" s="21"/>
      <c r="TJ322" s="21"/>
      <c r="TK322" s="21"/>
      <c r="TL322" s="21"/>
      <c r="TM322" s="21"/>
      <c r="TN322" s="21"/>
      <c r="TO322" s="21"/>
      <c r="TP322" s="21"/>
      <c r="TQ322" s="21"/>
      <c r="TR322" s="21"/>
      <c r="TS322" s="21"/>
      <c r="TT322" s="21"/>
      <c r="TU322" s="21"/>
      <c r="TV322" s="21"/>
      <c r="TW322" s="21"/>
      <c r="TX322" s="21"/>
      <c r="TY322" s="21"/>
      <c r="TZ322" s="21"/>
      <c r="UA322" s="21"/>
      <c r="UB322" s="21"/>
      <c r="UC322" s="21"/>
      <c r="UD322" s="21"/>
      <c r="UE322" s="21"/>
      <c r="UF322" s="21"/>
      <c r="UG322" s="21"/>
      <c r="UH322" s="21"/>
      <c r="UI322" s="21"/>
      <c r="UJ322" s="21"/>
      <c r="UK322" s="21"/>
      <c r="UL322" s="21"/>
      <c r="UM322" s="21"/>
      <c r="UN322" s="21"/>
      <c r="UO322" s="21"/>
      <c r="UP322" s="21"/>
      <c r="UQ322" s="21"/>
      <c r="UR322" s="21"/>
      <c r="US322" s="21"/>
      <c r="UT322" s="21"/>
      <c r="UU322" s="21"/>
      <c r="UV322" s="21"/>
      <c r="UW322" s="21"/>
      <c r="UX322" s="21"/>
      <c r="UY322" s="21"/>
      <c r="UZ322" s="21"/>
      <c r="VA322" s="21"/>
      <c r="VB322" s="21"/>
      <c r="VC322" s="21"/>
      <c r="VD322" s="21"/>
      <c r="VE322" s="21"/>
      <c r="VF322" s="21"/>
      <c r="VG322" s="21"/>
      <c r="VH322" s="21"/>
      <c r="VI322" s="21"/>
      <c r="VJ322" s="21"/>
      <c r="VK322" s="21"/>
      <c r="VL322" s="21"/>
      <c r="VM322" s="21"/>
      <c r="VN322" s="21"/>
      <c r="VO322" s="21"/>
      <c r="VP322" s="21"/>
      <c r="VQ322" s="21"/>
      <c r="VR322" s="21"/>
      <c r="VS322" s="21"/>
      <c r="VT322" s="21"/>
      <c r="VU322" s="21"/>
      <c r="VV322" s="21"/>
      <c r="VW322" s="21"/>
      <c r="VX322" s="21"/>
      <c r="VY322" s="21"/>
      <c r="VZ322" s="21"/>
      <c r="WA322" s="21"/>
      <c r="WB322" s="21"/>
      <c r="WC322" s="21"/>
      <c r="WD322" s="21"/>
      <c r="WE322" s="21"/>
      <c r="WF322" s="21"/>
      <c r="WG322" s="21"/>
      <c r="WH322" s="21"/>
      <c r="WI322" s="21"/>
      <c r="WJ322" s="21"/>
      <c r="WK322" s="21"/>
      <c r="WL322" s="21"/>
      <c r="WM322" s="21"/>
      <c r="WN322" s="21"/>
      <c r="WO322" s="21"/>
      <c r="WP322" s="21"/>
      <c r="WQ322" s="21"/>
      <c r="WR322" s="21"/>
      <c r="WS322" s="21"/>
      <c r="WT322" s="21"/>
      <c r="WU322" s="21"/>
      <c r="WV322" s="21"/>
      <c r="WW322" s="21"/>
      <c r="WX322" s="21"/>
      <c r="WY322" s="21"/>
      <c r="WZ322" s="21"/>
      <c r="XA322" s="21"/>
      <c r="XB322" s="21"/>
      <c r="XC322" s="21"/>
      <c r="XD322" s="21"/>
      <c r="XE322" s="21"/>
      <c r="XF322" s="21"/>
      <c r="XG322" s="21"/>
      <c r="XH322" s="21"/>
      <c r="XI322" s="21"/>
      <c r="XJ322" s="21"/>
      <c r="XK322" s="21"/>
      <c r="XL322" s="21"/>
      <c r="XM322" s="21"/>
      <c r="XN322" s="21"/>
      <c r="XO322" s="21"/>
      <c r="XP322" s="21"/>
      <c r="XQ322" s="21"/>
      <c r="XR322" s="21"/>
      <c r="XS322" s="21"/>
      <c r="XT322" s="21"/>
      <c r="XU322" s="21"/>
      <c r="XV322" s="21"/>
      <c r="XW322" s="21"/>
      <c r="XX322" s="21"/>
      <c r="XY322" s="21"/>
      <c r="XZ322" s="21"/>
      <c r="YA322" s="21"/>
      <c r="YB322" s="21"/>
      <c r="YC322" s="21"/>
      <c r="YD322" s="21"/>
      <c r="YE322" s="21"/>
      <c r="YF322" s="21"/>
      <c r="YG322" s="21"/>
      <c r="YH322" s="21"/>
      <c r="YI322" s="21"/>
      <c r="YJ322" s="21"/>
      <c r="YK322" s="21"/>
      <c r="YL322" s="21"/>
      <c r="YM322" s="21"/>
      <c r="YN322" s="21"/>
      <c r="YO322" s="21"/>
      <c r="YP322" s="21"/>
      <c r="YQ322" s="21"/>
      <c r="YR322" s="21"/>
      <c r="YS322" s="21"/>
      <c r="YT322" s="21"/>
      <c r="YU322" s="21"/>
      <c r="YV322" s="21"/>
      <c r="YW322" s="21"/>
      <c r="YX322" s="21"/>
      <c r="YY322" s="21"/>
      <c r="YZ322" s="21"/>
      <c r="ZA322" s="21"/>
      <c r="ZB322" s="21"/>
      <c r="ZC322" s="21"/>
      <c r="ZD322" s="21"/>
      <c r="ZE322" s="21"/>
      <c r="ZF322" s="21"/>
      <c r="ZG322" s="21"/>
      <c r="ZH322" s="21"/>
      <c r="ZI322" s="21"/>
      <c r="ZJ322" s="21"/>
      <c r="ZK322" s="21"/>
      <c r="ZL322" s="21"/>
      <c r="ZM322" s="21"/>
      <c r="ZN322" s="21"/>
      <c r="ZO322" s="21"/>
      <c r="ZP322" s="21"/>
      <c r="ZQ322" s="21"/>
      <c r="ZR322" s="21"/>
      <c r="ZS322" s="21"/>
      <c r="ZT322" s="21"/>
      <c r="ZU322" s="21"/>
      <c r="ZV322" s="21"/>
      <c r="ZW322" s="21"/>
      <c r="ZX322" s="21"/>
      <c r="ZY322" s="21"/>
      <c r="ZZ322" s="21"/>
      <c r="AAA322" s="21"/>
      <c r="AAB322" s="21"/>
      <c r="AAC322" s="21"/>
      <c r="AAD322" s="21"/>
      <c r="AAE322" s="21"/>
      <c r="AAF322" s="21"/>
      <c r="AAG322" s="21"/>
      <c r="AAH322" s="21"/>
      <c r="AAI322" s="21"/>
      <c r="AAJ322" s="21"/>
      <c r="AAK322" s="21"/>
      <c r="AAL322" s="21"/>
      <c r="AAM322" s="21"/>
      <c r="AAN322" s="21"/>
      <c r="AAO322" s="21"/>
      <c r="AAP322" s="21"/>
      <c r="AAQ322" s="21"/>
      <c r="AAR322" s="21"/>
      <c r="AAS322" s="21"/>
      <c r="AAT322" s="21"/>
      <c r="AAU322" s="21"/>
      <c r="AAV322" s="21"/>
      <c r="AAW322" s="21"/>
      <c r="AAX322" s="21"/>
      <c r="AAY322" s="21"/>
      <c r="AAZ322" s="21"/>
      <c r="ABA322" s="21"/>
      <c r="ABB322" s="21"/>
      <c r="ABC322" s="21"/>
      <c r="ABD322" s="21"/>
      <c r="ABE322" s="21"/>
      <c r="ABF322" s="21"/>
      <c r="ABG322" s="21"/>
      <c r="ABH322" s="21"/>
      <c r="ABI322" s="21"/>
      <c r="ABJ322" s="21"/>
      <c r="ABK322" s="21"/>
      <c r="ABL322" s="21"/>
      <c r="ABM322" s="21"/>
      <c r="ABN322" s="21"/>
      <c r="ABO322" s="21"/>
      <c r="ABP322" s="21"/>
      <c r="ABQ322" s="21"/>
      <c r="ABR322" s="21"/>
      <c r="ABS322" s="21"/>
      <c r="ABT322" s="21"/>
      <c r="ABU322" s="21"/>
      <c r="ABV322" s="21"/>
      <c r="ABW322" s="21"/>
      <c r="ABX322" s="21"/>
      <c r="ABY322" s="21"/>
      <c r="ABZ322" s="21"/>
      <c r="ACA322" s="21"/>
      <c r="ACB322" s="21"/>
      <c r="ACC322" s="21"/>
      <c r="ACD322" s="21"/>
      <c r="ACE322" s="21"/>
      <c r="ACF322" s="21"/>
      <c r="ACG322" s="21"/>
      <c r="ACH322" s="21"/>
      <c r="ACI322" s="21"/>
      <c r="ACJ322" s="21"/>
      <c r="ACK322" s="21"/>
      <c r="ACL322" s="21"/>
      <c r="ACM322" s="21"/>
      <c r="ACN322" s="21"/>
      <c r="ACO322" s="21"/>
      <c r="ACP322" s="21"/>
      <c r="ACQ322" s="21"/>
      <c r="ACR322" s="21"/>
      <c r="ACS322" s="21"/>
      <c r="ACT322" s="21"/>
      <c r="ACU322" s="21"/>
      <c r="ACV322" s="21"/>
      <c r="ACW322" s="21"/>
      <c r="ACX322" s="21"/>
      <c r="ACY322" s="21"/>
      <c r="ACZ322" s="21"/>
      <c r="ADA322" s="21"/>
      <c r="ADB322" s="21"/>
      <c r="ADC322" s="21"/>
      <c r="ADD322" s="21"/>
      <c r="ADE322" s="21"/>
      <c r="ADF322" s="21"/>
      <c r="ADG322" s="21"/>
      <c r="ADH322" s="21"/>
      <c r="ADI322" s="21"/>
      <c r="ADJ322" s="21"/>
      <c r="ADK322" s="21"/>
      <c r="ADL322" s="21"/>
      <c r="ADM322" s="21"/>
      <c r="ADN322" s="21"/>
      <c r="ADO322" s="21"/>
      <c r="ADP322" s="21"/>
      <c r="ADQ322" s="21"/>
      <c r="ADR322" s="21"/>
      <c r="ADS322" s="21"/>
      <c r="ADT322" s="21"/>
      <c r="ADU322" s="21"/>
      <c r="ADV322" s="21"/>
      <c r="ADW322" s="21"/>
      <c r="ADX322" s="21"/>
      <c r="ADY322" s="21"/>
      <c r="ADZ322" s="21"/>
      <c r="AEA322" s="21"/>
      <c r="AEB322" s="21"/>
      <c r="AEC322" s="21"/>
      <c r="AED322" s="21"/>
      <c r="AEE322" s="21"/>
      <c r="AEF322" s="21"/>
      <c r="AEG322" s="21"/>
      <c r="AEH322" s="21"/>
      <c r="AEI322" s="21"/>
      <c r="AEJ322" s="21"/>
      <c r="AEK322" s="21"/>
    </row>
    <row r="323" spans="1:817" s="1" customFormat="1" ht="26.1" customHeight="1" x14ac:dyDescent="0.25">
      <c r="A323" s="627"/>
      <c r="B323" s="182"/>
      <c r="C323" s="595"/>
      <c r="D323" s="19">
        <v>1</v>
      </c>
      <c r="E323" s="253" t="s">
        <v>508</v>
      </c>
      <c r="F323" s="254" t="s">
        <v>54</v>
      </c>
      <c r="G323" s="19" t="s">
        <v>44</v>
      </c>
      <c r="H323" s="19" t="s">
        <v>154</v>
      </c>
      <c r="I323" s="19">
        <v>26</v>
      </c>
      <c r="J323" s="255">
        <v>985000</v>
      </c>
      <c r="K323" s="19">
        <v>2</v>
      </c>
      <c r="L323" s="19" t="s">
        <v>33</v>
      </c>
      <c r="M323" s="19" t="s">
        <v>109</v>
      </c>
      <c r="N323" s="19">
        <v>46</v>
      </c>
      <c r="O323" s="19">
        <v>1965</v>
      </c>
      <c r="P323" s="290">
        <v>1965</v>
      </c>
      <c r="Q323" s="255"/>
      <c r="R323" s="258"/>
      <c r="S323" s="259"/>
      <c r="T323" s="228" t="s">
        <v>233</v>
      </c>
      <c r="U323" s="260"/>
      <c r="V323" s="33"/>
      <c r="W323" s="18"/>
      <c r="X323" s="249" t="str">
        <f t="shared" si="102"/>
        <v>?</v>
      </c>
      <c r="Y323" s="19"/>
      <c r="Z323" s="19"/>
      <c r="AA323" s="19"/>
      <c r="AB323" s="19"/>
      <c r="AC323" s="19"/>
      <c r="AD323" s="19"/>
      <c r="AE323" s="19"/>
      <c r="AH323" s="252">
        <f t="shared" si="105"/>
        <v>0</v>
      </c>
      <c r="AI323" s="252">
        <f t="shared" si="106"/>
        <v>0</v>
      </c>
      <c r="AJ323" s="252">
        <f t="shared" si="107"/>
        <v>0</v>
      </c>
      <c r="AK323" s="252">
        <f t="shared" si="104"/>
        <v>0</v>
      </c>
      <c r="AL323" s="262"/>
      <c r="AM323" s="251">
        <f t="shared" si="97"/>
        <v>0</v>
      </c>
      <c r="AN323" s="251">
        <f t="shared" si="98"/>
        <v>0</v>
      </c>
      <c r="AO323" s="251">
        <f t="shared" si="99"/>
        <v>0</v>
      </c>
      <c r="AP323" s="147"/>
      <c r="AQ323" s="147"/>
      <c r="AR323" s="147"/>
      <c r="AS323" s="147"/>
      <c r="AT323" s="147"/>
      <c r="AU323" s="147"/>
      <c r="AV323" s="147"/>
      <c r="AW323" s="147"/>
      <c r="AX323" s="147"/>
      <c r="AY323" s="147"/>
      <c r="BE323" s="4"/>
      <c r="BF323" s="4"/>
      <c r="BG323" s="4"/>
      <c r="BJ323" s="4"/>
      <c r="BK323" s="4"/>
      <c r="BL323" s="4"/>
      <c r="BM323" s="4"/>
      <c r="BN323" s="4"/>
      <c r="BO323" s="4"/>
      <c r="BP323" s="4"/>
      <c r="BQ323" s="4"/>
      <c r="BR323" s="4"/>
      <c r="BS323" s="4"/>
      <c r="BT323" s="4"/>
      <c r="BU323" s="147"/>
      <c r="BV323" s="4"/>
      <c r="BW323" s="147"/>
      <c r="BX323" s="4"/>
      <c r="BY323" s="147"/>
    </row>
    <row r="324" spans="1:817" s="1" customFormat="1" ht="26.1" customHeight="1" x14ac:dyDescent="0.25">
      <c r="A324" s="627"/>
      <c r="B324" s="182"/>
      <c r="C324" s="595"/>
      <c r="D324" s="19">
        <v>1</v>
      </c>
      <c r="E324" s="253" t="s">
        <v>510</v>
      </c>
      <c r="F324" s="254" t="s">
        <v>135</v>
      </c>
      <c r="G324" s="19" t="s">
        <v>145</v>
      </c>
      <c r="H324" s="19" t="s">
        <v>78</v>
      </c>
      <c r="I324" s="19">
        <v>12</v>
      </c>
      <c r="J324" s="255"/>
      <c r="K324" s="19">
        <v>2</v>
      </c>
      <c r="L324" s="19" t="s">
        <v>27</v>
      </c>
      <c r="M324" s="19" t="s">
        <v>61</v>
      </c>
      <c r="N324" s="19">
        <v>89</v>
      </c>
      <c r="O324" s="19">
        <v>1965</v>
      </c>
      <c r="P324" s="290">
        <v>1965</v>
      </c>
      <c r="Q324" s="255"/>
      <c r="R324" s="258"/>
      <c r="S324" s="259"/>
      <c r="T324" s="228" t="s">
        <v>233</v>
      </c>
      <c r="U324" s="260"/>
      <c r="V324" s="33"/>
      <c r="W324" s="18" t="s">
        <v>128</v>
      </c>
      <c r="X324" s="249" t="str">
        <f t="shared" si="102"/>
        <v>P</v>
      </c>
      <c r="Y324" s="19"/>
      <c r="Z324" s="19"/>
      <c r="AA324" s="19"/>
      <c r="AB324" s="19"/>
      <c r="AC324" s="19"/>
      <c r="AD324" s="19"/>
      <c r="AE324" s="19"/>
      <c r="AH324" s="252">
        <f t="shared" si="105"/>
        <v>0</v>
      </c>
      <c r="AI324" s="252">
        <f t="shared" si="106"/>
        <v>0</v>
      </c>
      <c r="AJ324" s="252">
        <f t="shared" si="107"/>
        <v>0</v>
      </c>
      <c r="AK324" s="252">
        <f t="shared" si="104"/>
        <v>0</v>
      </c>
      <c r="AL324" s="262"/>
      <c r="AM324" s="251">
        <f t="shared" si="97"/>
        <v>0</v>
      </c>
      <c r="AN324" s="251">
        <f t="shared" si="98"/>
        <v>0</v>
      </c>
      <c r="AO324" s="251">
        <f t="shared" si="99"/>
        <v>0</v>
      </c>
      <c r="AP324" s="147"/>
      <c r="AQ324" s="147"/>
      <c r="AR324" s="147"/>
      <c r="AS324" s="147"/>
      <c r="AT324" s="147"/>
      <c r="AU324" s="147"/>
      <c r="AV324" s="147"/>
      <c r="AW324" s="147"/>
      <c r="AX324" s="147"/>
      <c r="AY324" s="147"/>
      <c r="BE324" s="4"/>
      <c r="BF324" s="4"/>
      <c r="BG324" s="4"/>
      <c r="BJ324" s="4"/>
      <c r="BK324" s="4"/>
      <c r="BL324" s="4"/>
      <c r="BM324" s="4"/>
      <c r="BN324" s="4"/>
      <c r="BO324" s="4"/>
      <c r="BP324" s="4"/>
      <c r="BQ324" s="4"/>
      <c r="BR324" s="4"/>
      <c r="BS324" s="4"/>
      <c r="BT324" s="4"/>
      <c r="BU324" s="147"/>
      <c r="BV324" s="4"/>
      <c r="BW324" s="147"/>
      <c r="BX324" s="4"/>
      <c r="BY324" s="147"/>
      <c r="BZ324" s="180"/>
      <c r="CA324" s="180"/>
      <c r="CB324" s="180"/>
      <c r="CC324" s="180"/>
      <c r="CD324" s="180"/>
      <c r="CE324" s="180"/>
      <c r="CF324" s="180"/>
      <c r="CG324" s="180"/>
      <c r="CH324" s="180"/>
      <c r="CI324" s="180"/>
      <c r="CJ324" s="180"/>
      <c r="CK324" s="180"/>
      <c r="CL324" s="180"/>
      <c r="CM324" s="180"/>
      <c r="CN324" s="180"/>
      <c r="CO324" s="180"/>
      <c r="CP324" s="180"/>
      <c r="CQ324" s="180"/>
      <c r="CR324" s="180"/>
      <c r="CS324" s="180"/>
      <c r="CT324" s="180"/>
      <c r="CU324" s="180"/>
      <c r="CV324" s="180"/>
      <c r="CW324" s="180"/>
      <c r="CX324" s="180"/>
      <c r="CY324" s="180"/>
      <c r="CZ324" s="180"/>
      <c r="DA324" s="180"/>
      <c r="DB324" s="180"/>
      <c r="DC324" s="180"/>
      <c r="DD324" s="180"/>
      <c r="DE324" s="180"/>
      <c r="DF324" s="180"/>
      <c r="DG324" s="180"/>
      <c r="DH324" s="180"/>
      <c r="DI324" s="180"/>
      <c r="DJ324" s="180"/>
      <c r="DK324" s="180"/>
      <c r="DL324" s="180"/>
      <c r="DM324" s="180"/>
      <c r="DN324" s="180"/>
      <c r="DO324" s="180"/>
      <c r="DP324" s="180"/>
      <c r="DQ324" s="180"/>
      <c r="DR324" s="180"/>
      <c r="DS324" s="180"/>
      <c r="DT324" s="180"/>
      <c r="DU324" s="180"/>
      <c r="DV324" s="180"/>
      <c r="DW324" s="180"/>
      <c r="DX324" s="180"/>
      <c r="DY324" s="180"/>
      <c r="DZ324" s="180"/>
      <c r="EA324" s="180"/>
      <c r="EB324" s="180"/>
      <c r="EC324" s="180"/>
      <c r="ED324" s="180"/>
      <c r="EE324" s="180"/>
      <c r="EF324" s="180"/>
      <c r="EG324" s="180"/>
      <c r="EH324" s="180"/>
      <c r="EI324" s="180"/>
      <c r="EJ324" s="180"/>
      <c r="EK324" s="180"/>
      <c r="EL324" s="180"/>
      <c r="EM324" s="180"/>
      <c r="EN324" s="180"/>
      <c r="EO324" s="180"/>
      <c r="EP324" s="180"/>
      <c r="EQ324" s="180"/>
      <c r="ER324" s="180"/>
      <c r="ES324" s="180"/>
      <c r="ET324" s="180"/>
      <c r="EU324" s="180"/>
      <c r="EV324" s="180"/>
      <c r="EW324" s="180"/>
      <c r="EX324" s="180"/>
      <c r="EY324" s="180"/>
      <c r="EZ324" s="180"/>
      <c r="FA324" s="180"/>
      <c r="FB324" s="180"/>
      <c r="FC324" s="180"/>
      <c r="FD324" s="180"/>
      <c r="FE324" s="180"/>
      <c r="FF324" s="180"/>
      <c r="FG324" s="180"/>
      <c r="FH324" s="180"/>
      <c r="FI324" s="180"/>
      <c r="FJ324" s="180"/>
      <c r="FK324" s="180"/>
      <c r="FL324" s="180"/>
      <c r="FM324" s="180"/>
      <c r="FN324" s="180"/>
      <c r="FO324" s="180"/>
      <c r="FP324" s="180"/>
      <c r="FQ324" s="180"/>
      <c r="FR324" s="180"/>
      <c r="FS324" s="180"/>
      <c r="FT324" s="180"/>
      <c r="FU324" s="180"/>
      <c r="FV324" s="180"/>
      <c r="FW324" s="180"/>
      <c r="FX324" s="180"/>
      <c r="FY324" s="180"/>
      <c r="FZ324" s="180"/>
      <c r="GA324" s="180"/>
      <c r="GB324" s="180"/>
      <c r="GC324" s="180"/>
      <c r="GD324" s="180"/>
      <c r="GE324" s="180"/>
      <c r="GF324" s="180"/>
      <c r="GG324" s="180"/>
      <c r="GH324" s="180"/>
      <c r="GI324" s="180"/>
      <c r="GJ324" s="180"/>
      <c r="GK324" s="180"/>
      <c r="GL324" s="180"/>
      <c r="GM324" s="180"/>
      <c r="GN324" s="180"/>
      <c r="GO324" s="180"/>
      <c r="GP324" s="180"/>
      <c r="GQ324" s="180"/>
      <c r="GR324" s="180"/>
      <c r="GS324" s="180"/>
      <c r="GT324" s="180"/>
      <c r="GU324" s="180"/>
      <c r="GV324" s="180"/>
      <c r="GW324" s="180"/>
      <c r="GX324" s="180"/>
      <c r="GY324" s="180"/>
      <c r="GZ324" s="180"/>
      <c r="HA324" s="180"/>
      <c r="HB324" s="180"/>
      <c r="HC324" s="180"/>
      <c r="HD324" s="180"/>
      <c r="HE324" s="180"/>
      <c r="HF324" s="180"/>
      <c r="HG324" s="180"/>
      <c r="HH324" s="180"/>
      <c r="HI324" s="180"/>
      <c r="HJ324" s="180"/>
      <c r="HK324" s="180"/>
      <c r="HL324" s="180"/>
      <c r="HM324" s="180"/>
      <c r="HN324" s="180"/>
      <c r="HO324" s="180"/>
      <c r="HP324" s="180"/>
      <c r="HQ324" s="180"/>
      <c r="HR324" s="180"/>
      <c r="HS324" s="180"/>
      <c r="HT324" s="180"/>
      <c r="HU324" s="180"/>
      <c r="HV324" s="180"/>
      <c r="HW324" s="180"/>
      <c r="HX324" s="180"/>
      <c r="HY324" s="180"/>
      <c r="HZ324" s="180"/>
      <c r="IA324" s="180"/>
      <c r="IB324" s="180"/>
      <c r="IC324" s="180"/>
      <c r="ID324" s="180"/>
      <c r="IE324" s="180"/>
      <c r="IF324" s="180"/>
      <c r="IG324" s="180"/>
      <c r="IH324" s="180"/>
      <c r="II324" s="180"/>
      <c r="IJ324" s="180"/>
      <c r="IK324" s="180"/>
      <c r="IL324" s="180"/>
      <c r="IM324" s="180"/>
      <c r="IN324" s="180"/>
      <c r="IO324" s="180"/>
      <c r="IP324" s="180"/>
      <c r="IQ324" s="180"/>
      <c r="IR324" s="180"/>
      <c r="IS324" s="180"/>
      <c r="IT324" s="180"/>
      <c r="IU324" s="180"/>
      <c r="IV324" s="180"/>
      <c r="IW324" s="180"/>
      <c r="IX324" s="180"/>
      <c r="IY324" s="180"/>
      <c r="IZ324" s="180"/>
      <c r="JA324" s="180"/>
      <c r="JB324" s="180"/>
      <c r="JC324" s="180"/>
      <c r="JD324" s="180"/>
      <c r="JE324" s="180"/>
      <c r="JF324" s="180"/>
      <c r="JG324" s="180"/>
      <c r="JH324" s="180"/>
      <c r="JI324" s="180"/>
      <c r="JJ324" s="180"/>
      <c r="JK324" s="180"/>
      <c r="JL324" s="180"/>
      <c r="JM324" s="180"/>
      <c r="JN324" s="180"/>
      <c r="JO324" s="180"/>
      <c r="JP324" s="180"/>
      <c r="JQ324" s="180"/>
      <c r="JR324" s="180"/>
      <c r="JS324" s="180"/>
      <c r="JT324" s="180"/>
      <c r="JU324" s="180"/>
      <c r="JV324" s="180"/>
      <c r="JW324" s="180"/>
      <c r="JX324" s="180"/>
      <c r="JY324" s="180"/>
      <c r="JZ324" s="180"/>
      <c r="KA324" s="180"/>
      <c r="KB324" s="180"/>
      <c r="KC324" s="180"/>
      <c r="KD324" s="180"/>
      <c r="KE324" s="180"/>
      <c r="KF324" s="180"/>
      <c r="KG324" s="180"/>
      <c r="KH324" s="180"/>
      <c r="KI324" s="180"/>
      <c r="KJ324" s="180"/>
      <c r="KK324" s="180"/>
      <c r="KL324" s="180"/>
      <c r="KM324" s="180"/>
      <c r="KN324" s="180"/>
      <c r="KO324" s="180"/>
      <c r="KP324" s="180"/>
      <c r="KQ324" s="180"/>
      <c r="KR324" s="180"/>
      <c r="KS324" s="180"/>
      <c r="KT324" s="180"/>
      <c r="KU324" s="180"/>
      <c r="KV324" s="180"/>
      <c r="KW324" s="180"/>
      <c r="KX324" s="180"/>
      <c r="KY324" s="180"/>
      <c r="KZ324" s="180"/>
      <c r="LA324" s="180"/>
      <c r="LB324" s="180"/>
      <c r="LC324" s="180"/>
      <c r="LD324" s="180"/>
      <c r="LE324" s="180"/>
      <c r="LF324" s="180"/>
      <c r="LG324" s="180"/>
      <c r="LH324" s="180"/>
      <c r="LI324" s="180"/>
      <c r="LJ324" s="180"/>
      <c r="LK324" s="180"/>
      <c r="LL324" s="180"/>
      <c r="LM324" s="180"/>
      <c r="LN324" s="180"/>
      <c r="LO324" s="180"/>
      <c r="LP324" s="180"/>
      <c r="LQ324" s="180"/>
      <c r="LR324" s="180"/>
      <c r="LS324" s="180"/>
      <c r="LT324" s="180"/>
      <c r="LU324" s="180"/>
      <c r="LV324" s="180"/>
      <c r="LW324" s="180"/>
      <c r="LX324" s="180"/>
      <c r="LY324" s="180"/>
      <c r="LZ324" s="180"/>
      <c r="MA324" s="180"/>
      <c r="MB324" s="180"/>
      <c r="MC324" s="180"/>
      <c r="MD324" s="180"/>
      <c r="ME324" s="180"/>
      <c r="MF324" s="180"/>
      <c r="MG324" s="180"/>
      <c r="MH324" s="180"/>
      <c r="MI324" s="180"/>
      <c r="MJ324" s="180"/>
      <c r="MK324" s="180"/>
      <c r="ML324" s="180"/>
      <c r="MM324" s="180"/>
      <c r="MN324" s="180"/>
      <c r="MO324" s="180"/>
      <c r="MP324" s="180"/>
      <c r="MQ324" s="180"/>
      <c r="MR324" s="180"/>
      <c r="MS324" s="180"/>
      <c r="MT324" s="180"/>
      <c r="MU324" s="180"/>
      <c r="MV324" s="180"/>
      <c r="MW324" s="180"/>
      <c r="MX324" s="180"/>
      <c r="MY324" s="180"/>
      <c r="MZ324" s="180"/>
      <c r="NA324" s="180"/>
      <c r="NB324" s="180"/>
      <c r="NC324" s="180"/>
      <c r="ND324" s="180"/>
      <c r="NE324" s="180"/>
      <c r="NF324" s="180"/>
      <c r="NG324" s="180"/>
      <c r="NH324" s="180"/>
      <c r="NI324" s="180"/>
      <c r="NJ324" s="180"/>
      <c r="NK324" s="180"/>
      <c r="NL324" s="180"/>
      <c r="NM324" s="180"/>
      <c r="NN324" s="180"/>
      <c r="NO324" s="180"/>
      <c r="NP324" s="180"/>
      <c r="NQ324" s="180"/>
      <c r="NR324" s="180"/>
      <c r="NS324" s="180"/>
      <c r="NT324" s="180"/>
      <c r="NU324" s="180"/>
      <c r="NV324" s="180"/>
      <c r="NW324" s="180"/>
      <c r="NX324" s="180"/>
      <c r="NY324" s="180"/>
      <c r="NZ324" s="180"/>
      <c r="OA324" s="180"/>
      <c r="OB324" s="180"/>
      <c r="OC324" s="180"/>
      <c r="OD324" s="180"/>
      <c r="OE324" s="180"/>
      <c r="OF324" s="180"/>
      <c r="OG324" s="180"/>
      <c r="OH324" s="180"/>
      <c r="OI324" s="180"/>
      <c r="OJ324" s="180"/>
      <c r="OK324" s="180"/>
      <c r="OL324" s="180"/>
      <c r="OM324" s="180"/>
      <c r="ON324" s="180"/>
      <c r="OO324" s="180"/>
      <c r="OP324" s="180"/>
      <c r="OQ324" s="180"/>
      <c r="OR324" s="180"/>
      <c r="OS324" s="180"/>
      <c r="OT324" s="180"/>
      <c r="OU324" s="180"/>
      <c r="OV324" s="180"/>
      <c r="OW324" s="180"/>
      <c r="OX324" s="180"/>
      <c r="OY324" s="180"/>
      <c r="OZ324" s="180"/>
      <c r="PA324" s="180"/>
      <c r="PB324" s="180"/>
      <c r="PC324" s="180"/>
      <c r="PD324" s="180"/>
      <c r="PE324" s="180"/>
      <c r="PF324" s="180"/>
      <c r="PG324" s="180"/>
      <c r="PH324" s="180"/>
      <c r="PI324" s="180"/>
      <c r="PJ324" s="180"/>
      <c r="PK324" s="180"/>
      <c r="PL324" s="180"/>
      <c r="PM324" s="180"/>
      <c r="PN324" s="180"/>
      <c r="PO324" s="180"/>
      <c r="PP324" s="180"/>
      <c r="PQ324" s="180"/>
      <c r="PR324" s="180"/>
      <c r="PS324" s="180"/>
      <c r="PT324" s="180"/>
      <c r="PU324" s="180"/>
      <c r="PV324" s="180"/>
      <c r="PW324" s="180"/>
      <c r="PX324" s="180"/>
      <c r="PY324" s="180"/>
      <c r="PZ324" s="180"/>
      <c r="QA324" s="180"/>
      <c r="QB324" s="180"/>
      <c r="QC324" s="180"/>
      <c r="QD324" s="180"/>
      <c r="QE324" s="180"/>
      <c r="QF324" s="180"/>
      <c r="QG324" s="180"/>
      <c r="QH324" s="180"/>
      <c r="QI324" s="180"/>
      <c r="QJ324" s="180"/>
      <c r="QK324" s="180"/>
      <c r="QL324" s="180"/>
      <c r="QM324" s="180"/>
      <c r="QN324" s="180"/>
      <c r="QO324" s="180"/>
      <c r="QP324" s="180"/>
      <c r="QQ324" s="180"/>
      <c r="QR324" s="180"/>
      <c r="QS324" s="180"/>
      <c r="QT324" s="180"/>
      <c r="QU324" s="180"/>
      <c r="QV324" s="180"/>
      <c r="QW324" s="180"/>
      <c r="QX324" s="180"/>
      <c r="QY324" s="180"/>
      <c r="QZ324" s="180"/>
      <c r="RA324" s="180"/>
      <c r="RB324" s="180"/>
      <c r="RC324" s="180"/>
      <c r="RD324" s="180"/>
      <c r="RE324" s="180"/>
      <c r="RF324" s="180"/>
      <c r="RG324" s="180"/>
      <c r="RH324" s="180"/>
      <c r="RI324" s="180"/>
      <c r="RJ324" s="180"/>
      <c r="RK324" s="180"/>
      <c r="RL324" s="180"/>
      <c r="RM324" s="180"/>
      <c r="RN324" s="180"/>
      <c r="RO324" s="180"/>
      <c r="RP324" s="180"/>
      <c r="RQ324" s="180"/>
      <c r="RR324" s="180"/>
      <c r="RS324" s="180"/>
      <c r="RT324" s="180"/>
      <c r="RU324" s="180"/>
      <c r="RV324" s="180"/>
      <c r="RW324" s="180"/>
      <c r="RX324" s="180"/>
      <c r="RY324" s="180"/>
      <c r="RZ324" s="180"/>
      <c r="SA324" s="180"/>
      <c r="SB324" s="180"/>
      <c r="SC324" s="180"/>
      <c r="SD324" s="180"/>
      <c r="SE324" s="180"/>
      <c r="SF324" s="180"/>
      <c r="SG324" s="180"/>
      <c r="SH324" s="180"/>
      <c r="SI324" s="180"/>
      <c r="SJ324" s="180"/>
      <c r="SK324" s="180"/>
      <c r="SL324" s="180"/>
      <c r="SM324" s="180"/>
      <c r="SN324" s="180"/>
      <c r="SO324" s="180"/>
      <c r="SP324" s="180"/>
      <c r="SQ324" s="180"/>
      <c r="SR324" s="180"/>
      <c r="SS324" s="180"/>
      <c r="ST324" s="180"/>
      <c r="SU324" s="180"/>
      <c r="SV324" s="180"/>
      <c r="SW324" s="180"/>
      <c r="SX324" s="180"/>
      <c r="SY324" s="180"/>
      <c r="SZ324" s="180"/>
      <c r="TA324" s="180"/>
      <c r="TB324" s="180"/>
      <c r="TC324" s="180"/>
      <c r="TD324" s="180"/>
      <c r="TE324" s="180"/>
      <c r="TF324" s="180"/>
      <c r="TG324" s="180"/>
      <c r="TH324" s="180"/>
      <c r="TI324" s="180"/>
      <c r="TJ324" s="180"/>
      <c r="TK324" s="180"/>
      <c r="TL324" s="180"/>
      <c r="TM324" s="180"/>
      <c r="TN324" s="180"/>
      <c r="TO324" s="180"/>
      <c r="TP324" s="180"/>
      <c r="TQ324" s="180"/>
      <c r="TR324" s="180"/>
      <c r="TS324" s="180"/>
      <c r="TT324" s="180"/>
      <c r="TU324" s="180"/>
      <c r="TV324" s="180"/>
      <c r="TW324" s="180"/>
      <c r="TX324" s="180"/>
      <c r="TY324" s="180"/>
      <c r="TZ324" s="180"/>
      <c r="UA324" s="180"/>
      <c r="UB324" s="180"/>
      <c r="UC324" s="180"/>
      <c r="UD324" s="180"/>
      <c r="UE324" s="180"/>
      <c r="UF324" s="180"/>
      <c r="UG324" s="180"/>
      <c r="UH324" s="180"/>
      <c r="UI324" s="180"/>
      <c r="UJ324" s="180"/>
      <c r="UK324" s="180"/>
      <c r="UL324" s="180"/>
      <c r="UM324" s="180"/>
      <c r="UN324" s="180"/>
      <c r="UO324" s="180"/>
      <c r="UP324" s="180"/>
      <c r="UQ324" s="180"/>
      <c r="UR324" s="180"/>
      <c r="US324" s="180"/>
      <c r="UT324" s="180"/>
      <c r="UU324" s="180"/>
      <c r="UV324" s="180"/>
      <c r="UW324" s="180"/>
      <c r="UX324" s="180"/>
      <c r="UY324" s="180"/>
      <c r="UZ324" s="180"/>
      <c r="VA324" s="180"/>
      <c r="VB324" s="180"/>
      <c r="VC324" s="180"/>
      <c r="VD324" s="180"/>
      <c r="VE324" s="180"/>
      <c r="VF324" s="180"/>
      <c r="VG324" s="180"/>
      <c r="VH324" s="180"/>
      <c r="VI324" s="180"/>
      <c r="VJ324" s="180"/>
      <c r="VK324" s="180"/>
      <c r="VL324" s="180"/>
      <c r="VM324" s="180"/>
      <c r="VN324" s="180"/>
      <c r="VO324" s="180"/>
      <c r="VP324" s="180"/>
      <c r="VQ324" s="180"/>
      <c r="VR324" s="180"/>
      <c r="VS324" s="180"/>
      <c r="VT324" s="180"/>
      <c r="VU324" s="180"/>
      <c r="VV324" s="180"/>
      <c r="VW324" s="180"/>
      <c r="VX324" s="180"/>
      <c r="VY324" s="180"/>
      <c r="VZ324" s="180"/>
      <c r="WA324" s="180"/>
      <c r="WB324" s="180"/>
      <c r="WC324" s="180"/>
      <c r="WD324" s="180"/>
      <c r="WE324" s="180"/>
      <c r="WF324" s="180"/>
      <c r="WG324" s="180"/>
      <c r="WH324" s="180"/>
      <c r="WI324" s="180"/>
      <c r="WJ324" s="180"/>
      <c r="WK324" s="180"/>
      <c r="WL324" s="180"/>
      <c r="WM324" s="180"/>
      <c r="WN324" s="180"/>
      <c r="WO324" s="180"/>
      <c r="WP324" s="180"/>
      <c r="WQ324" s="180"/>
      <c r="WR324" s="180"/>
      <c r="WS324" s="180"/>
      <c r="WT324" s="180"/>
      <c r="WU324" s="180"/>
      <c r="WV324" s="180"/>
      <c r="WW324" s="180"/>
      <c r="WX324" s="180"/>
      <c r="WY324" s="180"/>
      <c r="WZ324" s="180"/>
      <c r="XA324" s="180"/>
      <c r="XB324" s="180"/>
      <c r="XC324" s="180"/>
      <c r="XD324" s="180"/>
      <c r="XE324" s="180"/>
      <c r="XF324" s="180"/>
      <c r="XG324" s="180"/>
      <c r="XH324" s="180"/>
      <c r="XI324" s="180"/>
      <c r="XJ324" s="180"/>
      <c r="XK324" s="180"/>
      <c r="XL324" s="180"/>
      <c r="XM324" s="180"/>
      <c r="XN324" s="180"/>
      <c r="XO324" s="180"/>
      <c r="XP324" s="180"/>
      <c r="XQ324" s="180"/>
      <c r="XR324" s="180"/>
      <c r="XS324" s="180"/>
      <c r="XT324" s="180"/>
      <c r="XU324" s="180"/>
      <c r="XV324" s="180"/>
      <c r="XW324" s="180"/>
      <c r="XX324" s="180"/>
      <c r="XY324" s="180"/>
      <c r="XZ324" s="180"/>
      <c r="YA324" s="180"/>
      <c r="YB324" s="180"/>
      <c r="YC324" s="180"/>
      <c r="YD324" s="180"/>
      <c r="YE324" s="180"/>
      <c r="YF324" s="180"/>
      <c r="YG324" s="180"/>
      <c r="YH324" s="180"/>
      <c r="YI324" s="180"/>
      <c r="YJ324" s="180"/>
      <c r="YK324" s="180"/>
      <c r="YL324" s="180"/>
      <c r="YM324" s="180"/>
      <c r="YN324" s="180"/>
      <c r="YO324" s="180"/>
      <c r="YP324" s="180"/>
      <c r="YQ324" s="180"/>
      <c r="YR324" s="180"/>
      <c r="YS324" s="180"/>
      <c r="YT324" s="180"/>
      <c r="YU324" s="180"/>
      <c r="YV324" s="180"/>
      <c r="YW324" s="180"/>
      <c r="YX324" s="180"/>
      <c r="YY324" s="180"/>
      <c r="YZ324" s="180"/>
      <c r="ZA324" s="180"/>
      <c r="ZB324" s="180"/>
      <c r="ZC324" s="180"/>
      <c r="ZD324" s="180"/>
      <c r="ZE324" s="180"/>
      <c r="ZF324" s="180"/>
      <c r="ZG324" s="180"/>
      <c r="ZH324" s="180"/>
      <c r="ZI324" s="180"/>
      <c r="ZJ324" s="180"/>
      <c r="ZK324" s="180"/>
      <c r="ZL324" s="180"/>
      <c r="ZM324" s="180"/>
      <c r="ZN324" s="180"/>
      <c r="ZO324" s="180"/>
      <c r="ZP324" s="180"/>
      <c r="ZQ324" s="180"/>
      <c r="ZR324" s="180"/>
      <c r="ZS324" s="180"/>
      <c r="ZT324" s="180"/>
      <c r="ZU324" s="180"/>
      <c r="ZV324" s="180"/>
      <c r="ZW324" s="180"/>
      <c r="ZX324" s="180"/>
      <c r="ZY324" s="180"/>
      <c r="ZZ324" s="180"/>
      <c r="AAA324" s="180"/>
      <c r="AAB324" s="180"/>
      <c r="AAC324" s="180"/>
      <c r="AAD324" s="180"/>
      <c r="AAE324" s="180"/>
      <c r="AAF324" s="180"/>
      <c r="AAG324" s="180"/>
      <c r="AAH324" s="180"/>
      <c r="AAI324" s="180"/>
      <c r="AAJ324" s="180"/>
      <c r="AAK324" s="180"/>
      <c r="AAL324" s="180"/>
      <c r="AAM324" s="180"/>
      <c r="AAN324" s="180"/>
      <c r="AAO324" s="180"/>
      <c r="AAP324" s="180"/>
      <c r="AAQ324" s="180"/>
      <c r="AAR324" s="180"/>
      <c r="AAS324" s="180"/>
      <c r="AAT324" s="180"/>
      <c r="AAU324" s="180"/>
      <c r="AAV324" s="180"/>
      <c r="AAW324" s="180"/>
      <c r="AAX324" s="180"/>
      <c r="AAY324" s="180"/>
      <c r="AAZ324" s="180"/>
      <c r="ABA324" s="180"/>
      <c r="ABB324" s="180"/>
      <c r="ABC324" s="180"/>
      <c r="ABD324" s="180"/>
      <c r="ABE324" s="180"/>
      <c r="ABF324" s="180"/>
      <c r="ABG324" s="180"/>
      <c r="ABH324" s="180"/>
      <c r="ABI324" s="180"/>
      <c r="ABJ324" s="180"/>
      <c r="ABK324" s="180"/>
      <c r="ABL324" s="180"/>
      <c r="ABM324" s="180"/>
      <c r="ABN324" s="180"/>
      <c r="ABO324" s="180"/>
      <c r="ABP324" s="180"/>
      <c r="ABQ324" s="180"/>
      <c r="ABR324" s="180"/>
      <c r="ABS324" s="180"/>
      <c r="ABT324" s="180"/>
      <c r="ABU324" s="180"/>
      <c r="ABV324" s="180"/>
      <c r="ABW324" s="180"/>
      <c r="ABX324" s="180"/>
      <c r="ABY324" s="180"/>
      <c r="ABZ324" s="180"/>
      <c r="ACA324" s="180"/>
      <c r="ACB324" s="180"/>
      <c r="ACC324" s="180"/>
      <c r="ACD324" s="180"/>
      <c r="ACE324" s="180"/>
      <c r="ACF324" s="180"/>
      <c r="ACG324" s="180"/>
      <c r="ACH324" s="180"/>
      <c r="ACI324" s="180"/>
      <c r="ACJ324" s="180"/>
      <c r="ACK324" s="180"/>
      <c r="ACL324" s="180"/>
      <c r="ACM324" s="180"/>
      <c r="ACN324" s="180"/>
      <c r="ACO324" s="180"/>
      <c r="ACP324" s="180"/>
      <c r="ACQ324" s="180"/>
      <c r="ACR324" s="180"/>
      <c r="ACS324" s="180"/>
      <c r="ACT324" s="180"/>
      <c r="ACU324" s="180"/>
      <c r="ACV324" s="180"/>
      <c r="ACW324" s="180"/>
      <c r="ACX324" s="180"/>
      <c r="ACY324" s="180"/>
      <c r="ACZ324" s="180"/>
      <c r="ADA324" s="180"/>
      <c r="ADB324" s="180"/>
      <c r="ADC324" s="180"/>
      <c r="ADD324" s="180"/>
      <c r="ADE324" s="180"/>
      <c r="ADF324" s="180"/>
      <c r="ADG324" s="180"/>
      <c r="ADH324" s="180"/>
      <c r="ADI324" s="180"/>
      <c r="ADJ324" s="180"/>
      <c r="ADK324" s="180"/>
      <c r="ADL324" s="180"/>
      <c r="ADM324" s="180"/>
      <c r="ADN324" s="180"/>
      <c r="ADO324" s="180"/>
      <c r="ADP324" s="180"/>
      <c r="ADQ324" s="180"/>
      <c r="ADR324" s="180"/>
      <c r="ADS324" s="180"/>
      <c r="ADT324" s="180"/>
      <c r="ADU324" s="180"/>
      <c r="ADV324" s="180"/>
      <c r="ADW324" s="180"/>
      <c r="ADX324" s="180"/>
      <c r="ADY324" s="180"/>
      <c r="ADZ324" s="180"/>
      <c r="AEA324" s="180"/>
      <c r="AEB324" s="180"/>
      <c r="AEC324" s="180"/>
      <c r="AED324" s="180"/>
      <c r="AEE324" s="180"/>
      <c r="AEF324" s="180"/>
      <c r="AEG324" s="180"/>
      <c r="AEH324" s="180"/>
      <c r="AEI324" s="180"/>
      <c r="AEJ324" s="180"/>
      <c r="AEK324" s="180"/>
    </row>
    <row r="325" spans="1:817" s="1" customFormat="1" ht="26.1" customHeight="1" x14ac:dyDescent="0.25">
      <c r="A325" s="627"/>
      <c r="B325" s="182"/>
      <c r="C325" s="595"/>
      <c r="D325" s="19">
        <v>1</v>
      </c>
      <c r="E325" s="253" t="s">
        <v>412</v>
      </c>
      <c r="F325" s="254" t="s">
        <v>26</v>
      </c>
      <c r="G325" s="19" t="s">
        <v>77</v>
      </c>
      <c r="H325" s="19" t="s">
        <v>78</v>
      </c>
      <c r="I325" s="19">
        <v>18</v>
      </c>
      <c r="J325" s="255"/>
      <c r="K325" s="19">
        <v>2</v>
      </c>
      <c r="L325" s="19" t="s">
        <v>27</v>
      </c>
      <c r="M325" s="19" t="s">
        <v>28</v>
      </c>
      <c r="N325" s="19">
        <v>150</v>
      </c>
      <c r="O325" s="19">
        <v>1965</v>
      </c>
      <c r="P325" s="290">
        <v>1965</v>
      </c>
      <c r="Q325" s="255"/>
      <c r="R325" s="258"/>
      <c r="S325" s="259"/>
      <c r="T325" s="228" t="s">
        <v>233</v>
      </c>
      <c r="U325" s="260"/>
      <c r="V325" s="33"/>
      <c r="W325" s="18"/>
      <c r="X325" s="249" t="str">
        <f t="shared" si="102"/>
        <v>Pb,ZN,Au</v>
      </c>
      <c r="Y325" s="19"/>
      <c r="Z325" s="19"/>
      <c r="AA325" s="19"/>
      <c r="AB325" s="19"/>
      <c r="AC325" s="19">
        <v>1956</v>
      </c>
      <c r="AD325" s="19">
        <v>7.3999999999999996E-2</v>
      </c>
      <c r="AE325" s="19" t="s">
        <v>1064</v>
      </c>
      <c r="AH325" s="252">
        <f t="shared" si="105"/>
        <v>9.2795044744610634E-3</v>
      </c>
      <c r="AI325" s="252">
        <f t="shared" si="106"/>
        <v>5.6410256410256418E-2</v>
      </c>
      <c r="AJ325" s="252">
        <f t="shared" si="107"/>
        <v>0</v>
      </c>
      <c r="AK325" s="252">
        <f t="shared" si="104"/>
        <v>6.568976088471748E-2</v>
      </c>
      <c r="AL325" s="262"/>
      <c r="AM325" s="251"/>
      <c r="AN325" s="251"/>
      <c r="AO325" s="251"/>
      <c r="AP325" s="147"/>
      <c r="AQ325" s="147"/>
      <c r="AR325" s="147"/>
      <c r="AS325" s="147"/>
      <c r="AT325" s="147"/>
      <c r="AU325" s="147"/>
      <c r="AV325" s="147"/>
      <c r="AW325" s="147"/>
      <c r="AX325" s="147"/>
      <c r="AY325" s="147"/>
      <c r="BE325" s="4"/>
      <c r="BF325" s="4"/>
      <c r="BG325" s="4"/>
      <c r="BJ325" s="4"/>
      <c r="BK325" s="4"/>
      <c r="BL325" s="4"/>
      <c r="BM325" s="4"/>
      <c r="BN325" s="4"/>
      <c r="BO325" s="4"/>
      <c r="BP325" s="4"/>
      <c r="BQ325" s="4"/>
      <c r="BR325" s="4"/>
      <c r="BS325" s="4"/>
      <c r="BT325" s="4"/>
      <c r="BU325" s="147"/>
      <c r="BV325" s="4"/>
      <c r="BW325" s="147"/>
      <c r="BX325" s="4"/>
      <c r="BY325" s="147"/>
      <c r="BZ325" s="180"/>
      <c r="CA325" s="180"/>
      <c r="CB325" s="180"/>
      <c r="CC325" s="180"/>
      <c r="CD325" s="180"/>
      <c r="CE325" s="180"/>
      <c r="CF325" s="180"/>
      <c r="CG325" s="180"/>
      <c r="CH325" s="180"/>
      <c r="CI325" s="180"/>
      <c r="CJ325" s="180"/>
      <c r="CK325" s="180"/>
      <c r="CL325" s="180"/>
      <c r="CM325" s="180"/>
      <c r="CN325" s="180"/>
      <c r="CO325" s="180"/>
      <c r="CP325" s="180"/>
      <c r="CQ325" s="180"/>
      <c r="CR325" s="180"/>
      <c r="CS325" s="180"/>
      <c r="CT325" s="180"/>
      <c r="CU325" s="180"/>
      <c r="CV325" s="180"/>
      <c r="CW325" s="180"/>
      <c r="CX325" s="180"/>
      <c r="CY325" s="180"/>
      <c r="CZ325" s="180"/>
      <c r="DA325" s="180"/>
      <c r="DB325" s="180"/>
      <c r="DC325" s="180"/>
      <c r="DD325" s="180"/>
      <c r="DE325" s="180"/>
      <c r="DF325" s="180"/>
      <c r="DG325" s="180"/>
      <c r="DH325" s="180"/>
      <c r="DI325" s="180"/>
      <c r="DJ325" s="180"/>
      <c r="DK325" s="180"/>
      <c r="DL325" s="180"/>
      <c r="DM325" s="180"/>
      <c r="DN325" s="180"/>
      <c r="DO325" s="180"/>
      <c r="DP325" s="180"/>
      <c r="DQ325" s="180"/>
      <c r="DR325" s="180"/>
      <c r="DS325" s="180"/>
      <c r="DT325" s="180"/>
      <c r="DU325" s="180"/>
      <c r="DV325" s="180"/>
      <c r="DW325" s="180"/>
      <c r="DX325" s="180"/>
      <c r="DY325" s="180"/>
      <c r="DZ325" s="180"/>
      <c r="EA325" s="180"/>
      <c r="EB325" s="180"/>
      <c r="EC325" s="180"/>
      <c r="ED325" s="180"/>
      <c r="EE325" s="180"/>
      <c r="EF325" s="180"/>
      <c r="EG325" s="180"/>
      <c r="EH325" s="180"/>
      <c r="EI325" s="180"/>
      <c r="EJ325" s="180"/>
      <c r="EK325" s="180"/>
      <c r="EL325" s="180"/>
      <c r="EM325" s="180"/>
      <c r="EN325" s="180"/>
      <c r="EO325" s="180"/>
      <c r="EP325" s="180"/>
      <c r="EQ325" s="180"/>
      <c r="ER325" s="180"/>
      <c r="ES325" s="180"/>
      <c r="ET325" s="180"/>
      <c r="EU325" s="180"/>
      <c r="EV325" s="180"/>
      <c r="EW325" s="180"/>
      <c r="EX325" s="180"/>
      <c r="EY325" s="180"/>
      <c r="EZ325" s="180"/>
      <c r="FA325" s="180"/>
      <c r="FB325" s="180"/>
      <c r="FC325" s="180"/>
      <c r="FD325" s="180"/>
      <c r="FE325" s="180"/>
      <c r="FF325" s="180"/>
      <c r="FG325" s="180"/>
      <c r="FH325" s="180"/>
      <c r="FI325" s="180"/>
      <c r="FJ325" s="180"/>
      <c r="FK325" s="180"/>
      <c r="FL325" s="180"/>
      <c r="FM325" s="180"/>
      <c r="FN325" s="180"/>
      <c r="FO325" s="180"/>
      <c r="FP325" s="180"/>
      <c r="FQ325" s="180"/>
      <c r="FR325" s="180"/>
      <c r="FS325" s="180"/>
      <c r="FT325" s="180"/>
      <c r="FU325" s="180"/>
      <c r="FV325" s="180"/>
      <c r="FW325" s="180"/>
      <c r="FX325" s="180"/>
      <c r="FY325" s="180"/>
      <c r="FZ325" s="180"/>
      <c r="GA325" s="180"/>
      <c r="GB325" s="180"/>
      <c r="GC325" s="180"/>
      <c r="GD325" s="180"/>
      <c r="GE325" s="180"/>
      <c r="GF325" s="180"/>
      <c r="GG325" s="180"/>
      <c r="GH325" s="180"/>
      <c r="GI325" s="180"/>
      <c r="GJ325" s="180"/>
      <c r="GK325" s="180"/>
      <c r="GL325" s="180"/>
      <c r="GM325" s="180"/>
      <c r="GN325" s="180"/>
      <c r="GO325" s="180"/>
      <c r="GP325" s="180"/>
      <c r="GQ325" s="180"/>
      <c r="GR325" s="180"/>
      <c r="GS325" s="180"/>
      <c r="GT325" s="180"/>
      <c r="GU325" s="180"/>
      <c r="GV325" s="180"/>
      <c r="GW325" s="180"/>
      <c r="GX325" s="180"/>
      <c r="GY325" s="180"/>
      <c r="GZ325" s="180"/>
      <c r="HA325" s="180"/>
      <c r="HB325" s="180"/>
      <c r="HC325" s="180"/>
      <c r="HD325" s="180"/>
      <c r="HE325" s="180"/>
      <c r="HF325" s="180"/>
      <c r="HG325" s="180"/>
      <c r="HH325" s="180"/>
      <c r="HI325" s="180"/>
      <c r="HJ325" s="180"/>
      <c r="HK325" s="180"/>
      <c r="HL325" s="180"/>
      <c r="HM325" s="180"/>
      <c r="HN325" s="180"/>
      <c r="HO325" s="180"/>
      <c r="HP325" s="180"/>
      <c r="HQ325" s="180"/>
      <c r="HR325" s="180"/>
      <c r="HS325" s="180"/>
      <c r="HT325" s="180"/>
      <c r="HU325" s="180"/>
      <c r="HV325" s="180"/>
      <c r="HW325" s="180"/>
      <c r="HX325" s="180"/>
      <c r="HY325" s="180"/>
      <c r="HZ325" s="180"/>
      <c r="IA325" s="180"/>
      <c r="IB325" s="180"/>
      <c r="IC325" s="180"/>
      <c r="ID325" s="180"/>
      <c r="IE325" s="180"/>
      <c r="IF325" s="180"/>
      <c r="IG325" s="180"/>
      <c r="IH325" s="180"/>
      <c r="II325" s="180"/>
      <c r="IJ325" s="180"/>
      <c r="IK325" s="180"/>
      <c r="IL325" s="180"/>
      <c r="IM325" s="180"/>
      <c r="IN325" s="180"/>
      <c r="IO325" s="180"/>
      <c r="IP325" s="180"/>
      <c r="IQ325" s="180"/>
      <c r="IR325" s="180"/>
      <c r="IS325" s="180"/>
      <c r="IT325" s="180"/>
      <c r="IU325" s="180"/>
      <c r="IV325" s="180"/>
      <c r="IW325" s="180"/>
      <c r="IX325" s="180"/>
      <c r="IY325" s="180"/>
      <c r="IZ325" s="180"/>
      <c r="JA325" s="180"/>
      <c r="JB325" s="180"/>
      <c r="JC325" s="180"/>
      <c r="JD325" s="180"/>
      <c r="JE325" s="180"/>
      <c r="JF325" s="180"/>
      <c r="JG325" s="180"/>
      <c r="JH325" s="180"/>
      <c r="JI325" s="180"/>
      <c r="JJ325" s="180"/>
      <c r="JK325" s="180"/>
      <c r="JL325" s="180"/>
      <c r="JM325" s="180"/>
      <c r="JN325" s="180"/>
      <c r="JO325" s="180"/>
      <c r="JP325" s="180"/>
      <c r="JQ325" s="180"/>
      <c r="JR325" s="180"/>
      <c r="JS325" s="180"/>
      <c r="JT325" s="180"/>
      <c r="JU325" s="180"/>
      <c r="JV325" s="180"/>
      <c r="JW325" s="180"/>
      <c r="JX325" s="180"/>
      <c r="JY325" s="180"/>
      <c r="JZ325" s="180"/>
      <c r="KA325" s="180"/>
      <c r="KB325" s="180"/>
      <c r="KC325" s="180"/>
      <c r="KD325" s="180"/>
      <c r="KE325" s="180"/>
      <c r="KF325" s="180"/>
      <c r="KG325" s="180"/>
      <c r="KH325" s="180"/>
      <c r="KI325" s="180"/>
      <c r="KJ325" s="180"/>
      <c r="KK325" s="180"/>
      <c r="KL325" s="180"/>
      <c r="KM325" s="180"/>
      <c r="KN325" s="180"/>
      <c r="KO325" s="180"/>
      <c r="KP325" s="180"/>
      <c r="KQ325" s="180"/>
      <c r="KR325" s="180"/>
      <c r="KS325" s="180"/>
      <c r="KT325" s="180"/>
      <c r="KU325" s="180"/>
      <c r="KV325" s="180"/>
      <c r="KW325" s="180"/>
      <c r="KX325" s="180"/>
      <c r="KY325" s="180"/>
      <c r="KZ325" s="180"/>
      <c r="LA325" s="180"/>
      <c r="LB325" s="180"/>
      <c r="LC325" s="180"/>
      <c r="LD325" s="180"/>
      <c r="LE325" s="180"/>
      <c r="LF325" s="180"/>
      <c r="LG325" s="180"/>
      <c r="LH325" s="180"/>
      <c r="LI325" s="180"/>
      <c r="LJ325" s="180"/>
      <c r="LK325" s="180"/>
      <c r="LL325" s="180"/>
      <c r="LM325" s="180"/>
      <c r="LN325" s="180"/>
      <c r="LO325" s="180"/>
      <c r="LP325" s="180"/>
      <c r="LQ325" s="180"/>
      <c r="LR325" s="180"/>
      <c r="LS325" s="180"/>
      <c r="LT325" s="180"/>
      <c r="LU325" s="180"/>
      <c r="LV325" s="180"/>
      <c r="LW325" s="180"/>
      <c r="LX325" s="180"/>
      <c r="LY325" s="180"/>
      <c r="LZ325" s="180"/>
      <c r="MA325" s="180"/>
      <c r="MB325" s="180"/>
      <c r="MC325" s="180"/>
      <c r="MD325" s="180"/>
      <c r="ME325" s="180"/>
      <c r="MF325" s="180"/>
      <c r="MG325" s="180"/>
      <c r="MH325" s="180"/>
      <c r="MI325" s="180"/>
      <c r="MJ325" s="180"/>
      <c r="MK325" s="180"/>
      <c r="ML325" s="180"/>
      <c r="MM325" s="180"/>
      <c r="MN325" s="180"/>
      <c r="MO325" s="180"/>
      <c r="MP325" s="180"/>
      <c r="MQ325" s="180"/>
      <c r="MR325" s="180"/>
      <c r="MS325" s="180"/>
      <c r="MT325" s="180"/>
      <c r="MU325" s="180"/>
      <c r="MV325" s="180"/>
      <c r="MW325" s="180"/>
      <c r="MX325" s="180"/>
      <c r="MY325" s="180"/>
      <c r="MZ325" s="180"/>
      <c r="NA325" s="180"/>
      <c r="NB325" s="180"/>
      <c r="NC325" s="180"/>
      <c r="ND325" s="180"/>
      <c r="NE325" s="180"/>
      <c r="NF325" s="180"/>
      <c r="NG325" s="180"/>
      <c r="NH325" s="180"/>
      <c r="NI325" s="180"/>
      <c r="NJ325" s="180"/>
      <c r="NK325" s="180"/>
      <c r="NL325" s="180"/>
      <c r="NM325" s="180"/>
      <c r="NN325" s="180"/>
      <c r="NO325" s="180"/>
      <c r="NP325" s="180"/>
      <c r="NQ325" s="180"/>
      <c r="NR325" s="180"/>
      <c r="NS325" s="180"/>
      <c r="NT325" s="180"/>
      <c r="NU325" s="180"/>
      <c r="NV325" s="180"/>
      <c r="NW325" s="180"/>
      <c r="NX325" s="180"/>
      <c r="NY325" s="180"/>
      <c r="NZ325" s="180"/>
      <c r="OA325" s="180"/>
      <c r="OB325" s="180"/>
      <c r="OC325" s="180"/>
      <c r="OD325" s="180"/>
      <c r="OE325" s="180"/>
      <c r="OF325" s="180"/>
      <c r="OG325" s="180"/>
      <c r="OH325" s="180"/>
      <c r="OI325" s="180"/>
      <c r="OJ325" s="180"/>
      <c r="OK325" s="180"/>
      <c r="OL325" s="180"/>
      <c r="OM325" s="180"/>
      <c r="ON325" s="180"/>
      <c r="OO325" s="180"/>
      <c r="OP325" s="180"/>
      <c r="OQ325" s="180"/>
      <c r="OR325" s="180"/>
      <c r="OS325" s="180"/>
      <c r="OT325" s="180"/>
      <c r="OU325" s="180"/>
      <c r="OV325" s="180"/>
      <c r="OW325" s="180"/>
      <c r="OX325" s="180"/>
      <c r="OY325" s="180"/>
      <c r="OZ325" s="180"/>
      <c r="PA325" s="180"/>
      <c r="PB325" s="180"/>
      <c r="PC325" s="180"/>
      <c r="PD325" s="180"/>
      <c r="PE325" s="180"/>
      <c r="PF325" s="180"/>
      <c r="PG325" s="180"/>
      <c r="PH325" s="180"/>
      <c r="PI325" s="180"/>
      <c r="PJ325" s="180"/>
      <c r="PK325" s="180"/>
      <c r="PL325" s="180"/>
      <c r="PM325" s="180"/>
      <c r="PN325" s="180"/>
      <c r="PO325" s="180"/>
      <c r="PP325" s="180"/>
      <c r="PQ325" s="180"/>
      <c r="PR325" s="180"/>
      <c r="PS325" s="180"/>
      <c r="PT325" s="180"/>
      <c r="PU325" s="180"/>
      <c r="PV325" s="180"/>
      <c r="PW325" s="180"/>
      <c r="PX325" s="180"/>
      <c r="PY325" s="180"/>
      <c r="PZ325" s="180"/>
      <c r="QA325" s="180"/>
      <c r="QB325" s="180"/>
      <c r="QC325" s="180"/>
      <c r="QD325" s="180"/>
      <c r="QE325" s="180"/>
      <c r="QF325" s="180"/>
      <c r="QG325" s="180"/>
      <c r="QH325" s="180"/>
      <c r="QI325" s="180"/>
      <c r="QJ325" s="180"/>
      <c r="QK325" s="180"/>
      <c r="QL325" s="180"/>
      <c r="QM325" s="180"/>
      <c r="QN325" s="180"/>
      <c r="QO325" s="180"/>
      <c r="QP325" s="180"/>
      <c r="QQ325" s="180"/>
      <c r="QR325" s="180"/>
      <c r="QS325" s="180"/>
      <c r="QT325" s="180"/>
      <c r="QU325" s="180"/>
      <c r="QV325" s="180"/>
      <c r="QW325" s="180"/>
      <c r="QX325" s="180"/>
      <c r="QY325" s="180"/>
      <c r="QZ325" s="180"/>
      <c r="RA325" s="180"/>
      <c r="RB325" s="180"/>
      <c r="RC325" s="180"/>
      <c r="RD325" s="180"/>
      <c r="RE325" s="180"/>
      <c r="RF325" s="180"/>
      <c r="RG325" s="180"/>
      <c r="RH325" s="180"/>
      <c r="RI325" s="180"/>
      <c r="RJ325" s="180"/>
      <c r="RK325" s="180"/>
      <c r="RL325" s="180"/>
      <c r="RM325" s="180"/>
      <c r="RN325" s="180"/>
      <c r="RO325" s="180"/>
      <c r="RP325" s="180"/>
      <c r="RQ325" s="180"/>
      <c r="RR325" s="180"/>
      <c r="RS325" s="180"/>
      <c r="RT325" s="180"/>
      <c r="RU325" s="180"/>
      <c r="RV325" s="180"/>
      <c r="RW325" s="180"/>
      <c r="RX325" s="180"/>
      <c r="RY325" s="180"/>
      <c r="RZ325" s="180"/>
      <c r="SA325" s="180"/>
      <c r="SB325" s="180"/>
      <c r="SC325" s="180"/>
      <c r="SD325" s="180"/>
      <c r="SE325" s="180"/>
      <c r="SF325" s="180"/>
      <c r="SG325" s="180"/>
      <c r="SH325" s="180"/>
      <c r="SI325" s="180"/>
      <c r="SJ325" s="180"/>
      <c r="SK325" s="180"/>
      <c r="SL325" s="180"/>
      <c r="SM325" s="180"/>
      <c r="SN325" s="180"/>
      <c r="SO325" s="180"/>
      <c r="SP325" s="180"/>
      <c r="SQ325" s="180"/>
      <c r="SR325" s="180"/>
      <c r="SS325" s="180"/>
      <c r="ST325" s="180"/>
      <c r="SU325" s="180"/>
      <c r="SV325" s="180"/>
      <c r="SW325" s="180"/>
      <c r="SX325" s="180"/>
      <c r="SY325" s="180"/>
      <c r="SZ325" s="180"/>
      <c r="TA325" s="180"/>
      <c r="TB325" s="180"/>
      <c r="TC325" s="180"/>
      <c r="TD325" s="180"/>
      <c r="TE325" s="180"/>
      <c r="TF325" s="180"/>
      <c r="TG325" s="180"/>
      <c r="TH325" s="180"/>
      <c r="TI325" s="180"/>
      <c r="TJ325" s="180"/>
      <c r="TK325" s="180"/>
      <c r="TL325" s="180"/>
      <c r="TM325" s="180"/>
      <c r="TN325" s="180"/>
      <c r="TO325" s="180"/>
      <c r="TP325" s="180"/>
      <c r="TQ325" s="180"/>
      <c r="TR325" s="180"/>
      <c r="TS325" s="180"/>
      <c r="TT325" s="180"/>
      <c r="TU325" s="180"/>
      <c r="TV325" s="180"/>
      <c r="TW325" s="180"/>
      <c r="TX325" s="180"/>
      <c r="TY325" s="180"/>
      <c r="TZ325" s="180"/>
      <c r="UA325" s="180"/>
      <c r="UB325" s="180"/>
      <c r="UC325" s="180"/>
      <c r="UD325" s="180"/>
      <c r="UE325" s="180"/>
      <c r="UF325" s="180"/>
      <c r="UG325" s="180"/>
      <c r="UH325" s="180"/>
      <c r="UI325" s="180"/>
      <c r="UJ325" s="180"/>
      <c r="UK325" s="180"/>
      <c r="UL325" s="180"/>
      <c r="UM325" s="180"/>
      <c r="UN325" s="180"/>
      <c r="UO325" s="180"/>
      <c r="UP325" s="180"/>
      <c r="UQ325" s="180"/>
      <c r="UR325" s="180"/>
      <c r="US325" s="180"/>
      <c r="UT325" s="180"/>
      <c r="UU325" s="180"/>
      <c r="UV325" s="180"/>
      <c r="UW325" s="180"/>
      <c r="UX325" s="180"/>
      <c r="UY325" s="180"/>
      <c r="UZ325" s="180"/>
      <c r="VA325" s="180"/>
      <c r="VB325" s="180"/>
      <c r="VC325" s="180"/>
      <c r="VD325" s="180"/>
      <c r="VE325" s="180"/>
      <c r="VF325" s="180"/>
      <c r="VG325" s="180"/>
      <c r="VH325" s="180"/>
      <c r="VI325" s="180"/>
      <c r="VJ325" s="180"/>
      <c r="VK325" s="180"/>
      <c r="VL325" s="180"/>
      <c r="VM325" s="180"/>
      <c r="VN325" s="180"/>
      <c r="VO325" s="180"/>
      <c r="VP325" s="180"/>
      <c r="VQ325" s="180"/>
      <c r="VR325" s="180"/>
      <c r="VS325" s="180"/>
      <c r="VT325" s="180"/>
      <c r="VU325" s="180"/>
      <c r="VV325" s="180"/>
      <c r="VW325" s="180"/>
      <c r="VX325" s="180"/>
      <c r="VY325" s="180"/>
      <c r="VZ325" s="180"/>
      <c r="WA325" s="180"/>
      <c r="WB325" s="180"/>
      <c r="WC325" s="180"/>
      <c r="WD325" s="180"/>
      <c r="WE325" s="180"/>
      <c r="WF325" s="180"/>
      <c r="WG325" s="180"/>
      <c r="WH325" s="180"/>
      <c r="WI325" s="180"/>
      <c r="WJ325" s="180"/>
      <c r="WK325" s="180"/>
      <c r="WL325" s="180"/>
      <c r="WM325" s="180"/>
      <c r="WN325" s="180"/>
      <c r="WO325" s="180"/>
      <c r="WP325" s="180"/>
      <c r="WQ325" s="180"/>
      <c r="WR325" s="180"/>
      <c r="WS325" s="180"/>
      <c r="WT325" s="180"/>
      <c r="WU325" s="180"/>
      <c r="WV325" s="180"/>
      <c r="WW325" s="180"/>
      <c r="WX325" s="180"/>
      <c r="WY325" s="180"/>
      <c r="WZ325" s="180"/>
      <c r="XA325" s="180"/>
      <c r="XB325" s="180"/>
      <c r="XC325" s="180"/>
      <c r="XD325" s="180"/>
      <c r="XE325" s="180"/>
      <c r="XF325" s="180"/>
      <c r="XG325" s="180"/>
      <c r="XH325" s="180"/>
      <c r="XI325" s="180"/>
      <c r="XJ325" s="180"/>
      <c r="XK325" s="180"/>
      <c r="XL325" s="180"/>
      <c r="XM325" s="180"/>
      <c r="XN325" s="180"/>
      <c r="XO325" s="180"/>
      <c r="XP325" s="180"/>
      <c r="XQ325" s="180"/>
      <c r="XR325" s="180"/>
      <c r="XS325" s="180"/>
      <c r="XT325" s="180"/>
      <c r="XU325" s="180"/>
      <c r="XV325" s="180"/>
      <c r="XW325" s="180"/>
      <c r="XX325" s="180"/>
      <c r="XY325" s="180"/>
      <c r="XZ325" s="180"/>
      <c r="YA325" s="180"/>
      <c r="YB325" s="180"/>
      <c r="YC325" s="180"/>
      <c r="YD325" s="180"/>
      <c r="YE325" s="180"/>
      <c r="YF325" s="180"/>
      <c r="YG325" s="180"/>
      <c r="YH325" s="180"/>
      <c r="YI325" s="180"/>
      <c r="YJ325" s="180"/>
      <c r="YK325" s="180"/>
      <c r="YL325" s="180"/>
      <c r="YM325" s="180"/>
      <c r="YN325" s="180"/>
      <c r="YO325" s="180"/>
      <c r="YP325" s="180"/>
      <c r="YQ325" s="180"/>
      <c r="YR325" s="180"/>
      <c r="YS325" s="180"/>
      <c r="YT325" s="180"/>
      <c r="YU325" s="180"/>
      <c r="YV325" s="180"/>
      <c r="YW325" s="180"/>
      <c r="YX325" s="180"/>
      <c r="YY325" s="180"/>
      <c r="YZ325" s="180"/>
      <c r="ZA325" s="180"/>
      <c r="ZB325" s="180"/>
      <c r="ZC325" s="180"/>
      <c r="ZD325" s="180"/>
      <c r="ZE325" s="180"/>
      <c r="ZF325" s="180"/>
      <c r="ZG325" s="180"/>
      <c r="ZH325" s="180"/>
      <c r="ZI325" s="180"/>
      <c r="ZJ325" s="180"/>
      <c r="ZK325" s="180"/>
      <c r="ZL325" s="180"/>
      <c r="ZM325" s="180"/>
      <c r="ZN325" s="180"/>
      <c r="ZO325" s="180"/>
      <c r="ZP325" s="180"/>
      <c r="ZQ325" s="180"/>
      <c r="ZR325" s="180"/>
      <c r="ZS325" s="180"/>
      <c r="ZT325" s="180"/>
      <c r="ZU325" s="180"/>
      <c r="ZV325" s="180"/>
      <c r="ZW325" s="180"/>
      <c r="ZX325" s="180"/>
      <c r="ZY325" s="180"/>
      <c r="ZZ325" s="180"/>
      <c r="AAA325" s="180"/>
      <c r="AAB325" s="180"/>
      <c r="AAC325" s="180"/>
      <c r="AAD325" s="180"/>
      <c r="AAE325" s="180"/>
      <c r="AAF325" s="180"/>
      <c r="AAG325" s="180"/>
      <c r="AAH325" s="180"/>
      <c r="AAI325" s="180"/>
      <c r="AAJ325" s="180"/>
      <c r="AAK325" s="180"/>
      <c r="AAL325" s="180"/>
      <c r="AAM325" s="180"/>
      <c r="AAN325" s="180"/>
      <c r="AAO325" s="180"/>
      <c r="AAP325" s="180"/>
      <c r="AAQ325" s="180"/>
      <c r="AAR325" s="180"/>
      <c r="AAS325" s="180"/>
      <c r="AAT325" s="180"/>
      <c r="AAU325" s="180"/>
      <c r="AAV325" s="180"/>
      <c r="AAW325" s="180"/>
      <c r="AAX325" s="180"/>
      <c r="AAY325" s="180"/>
      <c r="AAZ325" s="180"/>
      <c r="ABA325" s="180"/>
      <c r="ABB325" s="180"/>
      <c r="ABC325" s="180"/>
      <c r="ABD325" s="180"/>
      <c r="ABE325" s="180"/>
      <c r="ABF325" s="180"/>
      <c r="ABG325" s="180"/>
      <c r="ABH325" s="180"/>
      <c r="ABI325" s="180"/>
      <c r="ABJ325" s="180"/>
      <c r="ABK325" s="180"/>
      <c r="ABL325" s="180"/>
      <c r="ABM325" s="180"/>
      <c r="ABN325" s="180"/>
      <c r="ABO325" s="180"/>
      <c r="ABP325" s="180"/>
      <c r="ABQ325" s="180"/>
      <c r="ABR325" s="180"/>
      <c r="ABS325" s="180"/>
      <c r="ABT325" s="180"/>
      <c r="ABU325" s="180"/>
      <c r="ABV325" s="180"/>
      <c r="ABW325" s="180"/>
      <c r="ABX325" s="180"/>
      <c r="ABY325" s="180"/>
      <c r="ABZ325" s="180"/>
      <c r="ACA325" s="180"/>
      <c r="ACB325" s="180"/>
      <c r="ACC325" s="180"/>
      <c r="ACD325" s="180"/>
      <c r="ACE325" s="180"/>
      <c r="ACF325" s="180"/>
      <c r="ACG325" s="180"/>
      <c r="ACH325" s="180"/>
      <c r="ACI325" s="180"/>
      <c r="ACJ325" s="180"/>
      <c r="ACK325" s="180"/>
      <c r="ACL325" s="180"/>
      <c r="ACM325" s="180"/>
      <c r="ACN325" s="180"/>
      <c r="ACO325" s="180"/>
      <c r="ACP325" s="180"/>
      <c r="ACQ325" s="180"/>
      <c r="ACR325" s="180"/>
      <c r="ACS325" s="180"/>
      <c r="ACT325" s="180"/>
      <c r="ACU325" s="180"/>
      <c r="ACV325" s="180"/>
      <c r="ACW325" s="180"/>
      <c r="ACX325" s="180"/>
      <c r="ACY325" s="180"/>
      <c r="ACZ325" s="180"/>
      <c r="ADA325" s="180"/>
      <c r="ADB325" s="180"/>
      <c r="ADC325" s="180"/>
      <c r="ADD325" s="180"/>
      <c r="ADE325" s="180"/>
      <c r="ADF325" s="180"/>
      <c r="ADG325" s="180"/>
      <c r="ADH325" s="180"/>
      <c r="ADI325" s="180"/>
      <c r="ADJ325" s="180"/>
      <c r="ADK325" s="180"/>
      <c r="ADL325" s="180"/>
      <c r="ADM325" s="180"/>
      <c r="ADN325" s="180"/>
      <c r="ADO325" s="180"/>
      <c r="ADP325" s="180"/>
      <c r="ADQ325" s="180"/>
      <c r="ADR325" s="180"/>
      <c r="ADS325" s="180"/>
      <c r="ADT325" s="180"/>
      <c r="ADU325" s="180"/>
      <c r="ADV325" s="180"/>
      <c r="ADW325" s="180"/>
      <c r="ADX325" s="180"/>
      <c r="ADY325" s="180"/>
      <c r="ADZ325" s="180"/>
      <c r="AEA325" s="180"/>
      <c r="AEB325" s="180"/>
      <c r="AEC325" s="180"/>
      <c r="AED325" s="180"/>
      <c r="AEE325" s="180"/>
      <c r="AEF325" s="180"/>
      <c r="AEG325" s="180"/>
      <c r="AEH325" s="180"/>
      <c r="AEI325" s="180"/>
      <c r="AEJ325" s="180"/>
      <c r="AEK325" s="180"/>
    </row>
    <row r="326" spans="1:817" s="15" customFormat="1" ht="26.1" customHeight="1" x14ac:dyDescent="0.25">
      <c r="A326" s="627"/>
      <c r="B326" s="182"/>
      <c r="C326" s="595"/>
      <c r="D326" s="19">
        <v>1</v>
      </c>
      <c r="E326" s="436" t="s">
        <v>1066</v>
      </c>
      <c r="F326" s="254" t="s">
        <v>1062</v>
      </c>
      <c r="G326" s="19" t="s">
        <v>1063</v>
      </c>
      <c r="H326" s="19" t="s">
        <v>154</v>
      </c>
      <c r="I326" s="19">
        <v>9</v>
      </c>
      <c r="J326" s="255">
        <v>26500</v>
      </c>
      <c r="K326" s="19">
        <v>1</v>
      </c>
      <c r="L326" s="19" t="s">
        <v>27</v>
      </c>
      <c r="M326" s="19" t="s">
        <v>83</v>
      </c>
      <c r="N326" s="90"/>
      <c r="O326" s="19">
        <v>1964</v>
      </c>
      <c r="P326" s="290"/>
      <c r="Q326" s="255">
        <v>17600</v>
      </c>
      <c r="R326" s="258">
        <v>2.2000000000000002</v>
      </c>
      <c r="S326" s="259"/>
      <c r="T326" s="228" t="s">
        <v>1061</v>
      </c>
      <c r="U326" s="260" t="s">
        <v>1065</v>
      </c>
      <c r="V326" s="33"/>
      <c r="W326" s="18"/>
      <c r="X326" s="249" t="str">
        <f t="shared" si="102"/>
        <v>Al</v>
      </c>
      <c r="Y326" s="19"/>
      <c r="Z326" s="19"/>
      <c r="AA326" s="19"/>
      <c r="AB326" s="19"/>
      <c r="AC326" s="19"/>
      <c r="AD326" s="19"/>
      <c r="AE326" s="19"/>
      <c r="AF326" s="1"/>
      <c r="AG326" s="1"/>
      <c r="AH326" s="252">
        <f t="shared" si="105"/>
        <v>0</v>
      </c>
      <c r="AI326" s="252">
        <f t="shared" si="106"/>
        <v>0</v>
      </c>
      <c r="AJ326" s="252">
        <f t="shared" si="107"/>
        <v>0</v>
      </c>
      <c r="AK326" s="252">
        <f t="shared" si="104"/>
        <v>0</v>
      </c>
      <c r="AL326" s="262"/>
      <c r="AM326" s="251">
        <f t="shared" ref="AM326:AM334" si="108">IF(B327=1,AK326,0)</f>
        <v>0</v>
      </c>
      <c r="AN326" s="251">
        <f t="shared" ref="AN326:AN334" si="109">IF(B327=2,AK326,0)</f>
        <v>0</v>
      </c>
      <c r="AO326" s="251">
        <f t="shared" ref="AO326:AO334" si="110">IF(B327=3,AK326,0)</f>
        <v>0</v>
      </c>
      <c r="AP326" s="147"/>
      <c r="AQ326" s="147"/>
      <c r="AR326" s="147"/>
      <c r="AS326" s="147"/>
      <c r="AT326" s="147"/>
      <c r="AU326" s="147"/>
      <c r="AV326" s="147"/>
      <c r="AW326" s="147"/>
      <c r="AX326" s="147"/>
      <c r="AY326" s="147"/>
      <c r="AZ326" s="1"/>
      <c r="BD326" s="1"/>
      <c r="BE326" s="4"/>
      <c r="BF326" s="4"/>
      <c r="BG326" s="4"/>
      <c r="BH326" s="1"/>
      <c r="BI326" s="1"/>
      <c r="BJ326" s="4"/>
      <c r="BK326" s="4"/>
      <c r="BL326" s="4"/>
      <c r="BM326" s="4"/>
      <c r="BN326" s="4"/>
      <c r="BO326" s="4"/>
      <c r="BP326" s="4"/>
      <c r="BQ326" s="4"/>
      <c r="BR326" s="4"/>
      <c r="BS326" s="4"/>
      <c r="BT326" s="4"/>
      <c r="BU326" s="147"/>
      <c r="BV326" s="4"/>
      <c r="BW326" s="147"/>
      <c r="BX326" s="4"/>
      <c r="BY326" s="147"/>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c r="JL326" s="1"/>
      <c r="JM326" s="1"/>
      <c r="JN326" s="1"/>
      <c r="JO326" s="1"/>
      <c r="JP326" s="1"/>
      <c r="JQ326" s="1"/>
      <c r="JR326" s="1"/>
      <c r="JS326" s="1"/>
      <c r="JT326" s="1"/>
      <c r="JU326" s="1"/>
      <c r="JV326" s="1"/>
      <c r="JW326" s="1"/>
      <c r="JX326" s="1"/>
      <c r="JY326" s="1"/>
      <c r="JZ326" s="1"/>
      <c r="KA326" s="1"/>
      <c r="KB326" s="1"/>
      <c r="KC326" s="1"/>
      <c r="KD326" s="1"/>
      <c r="KE326" s="1"/>
      <c r="KF326" s="1"/>
      <c r="KG326" s="1"/>
      <c r="KH326" s="1"/>
      <c r="KI326" s="1"/>
      <c r="KJ326" s="1"/>
      <c r="KK326" s="1"/>
      <c r="KL326" s="1"/>
      <c r="KM326" s="1"/>
      <c r="KN326" s="1"/>
      <c r="KO326" s="1"/>
      <c r="KP326" s="1"/>
      <c r="KQ326" s="1"/>
      <c r="KR326" s="1"/>
      <c r="KS326" s="1"/>
      <c r="KT326" s="1"/>
      <c r="KU326" s="1"/>
      <c r="KV326" s="1"/>
      <c r="KW326" s="1"/>
      <c r="KX326" s="1"/>
      <c r="KY326" s="1"/>
      <c r="KZ326" s="1"/>
      <c r="LA326" s="1"/>
      <c r="LB326" s="1"/>
      <c r="LC326" s="1"/>
      <c r="LD326" s="1"/>
      <c r="LE326" s="1"/>
      <c r="LF326" s="1"/>
      <c r="LG326" s="1"/>
      <c r="LH326" s="1"/>
      <c r="LI326" s="1"/>
      <c r="LJ326" s="1"/>
      <c r="LK326" s="1"/>
      <c r="LL326" s="1"/>
      <c r="LM326" s="1"/>
      <c r="LN326" s="1"/>
      <c r="LO326" s="1"/>
      <c r="LP326" s="1"/>
      <c r="LQ326" s="1"/>
      <c r="LR326" s="1"/>
      <c r="LS326" s="1"/>
      <c r="LT326" s="1"/>
      <c r="LU326" s="1"/>
      <c r="LV326" s="1"/>
      <c r="LW326" s="1"/>
      <c r="LX326" s="1"/>
      <c r="LY326" s="1"/>
      <c r="LZ326" s="1"/>
      <c r="MA326" s="1"/>
      <c r="MB326" s="1"/>
      <c r="MC326" s="1"/>
      <c r="MD326" s="1"/>
      <c r="ME326" s="1"/>
      <c r="MF326" s="1"/>
      <c r="MG326" s="1"/>
      <c r="MH326" s="1"/>
      <c r="MI326" s="1"/>
      <c r="MJ326" s="1"/>
      <c r="MK326" s="1"/>
      <c r="ML326" s="1"/>
      <c r="MM326" s="1"/>
      <c r="MN326" s="1"/>
      <c r="MO326" s="1"/>
      <c r="MP326" s="1"/>
      <c r="MQ326" s="1"/>
      <c r="MR326" s="1"/>
      <c r="MS326" s="1"/>
      <c r="MT326" s="1"/>
      <c r="MU326" s="1"/>
      <c r="MV326" s="1"/>
      <c r="MW326" s="1"/>
      <c r="MX326" s="1"/>
      <c r="MY326" s="1"/>
      <c r="MZ326" s="1"/>
      <c r="NA326" s="1"/>
      <c r="NB326" s="1"/>
      <c r="NC326" s="1"/>
      <c r="ND326" s="1"/>
      <c r="NE326" s="1"/>
      <c r="NF326" s="1"/>
      <c r="NG326" s="1"/>
      <c r="NH326" s="1"/>
      <c r="NI326" s="1"/>
      <c r="NJ326" s="1"/>
      <c r="NK326" s="1"/>
      <c r="NL326" s="1"/>
      <c r="NM326" s="1"/>
      <c r="NN326" s="1"/>
      <c r="NO326" s="1"/>
      <c r="NP326" s="1"/>
      <c r="NQ326" s="1"/>
      <c r="NR326" s="1"/>
      <c r="NS326" s="1"/>
      <c r="NT326" s="1"/>
      <c r="NU326" s="1"/>
      <c r="NV326" s="1"/>
      <c r="NW326" s="1"/>
      <c r="NX326" s="1"/>
      <c r="NY326" s="1"/>
      <c r="NZ326" s="1"/>
      <c r="OA326" s="1"/>
      <c r="OB326" s="1"/>
      <c r="OC326" s="1"/>
      <c r="OD326" s="1"/>
      <c r="OE326" s="1"/>
      <c r="OF326" s="1"/>
      <c r="OG326" s="1"/>
      <c r="OH326" s="1"/>
      <c r="OI326" s="1"/>
      <c r="OJ326" s="1"/>
      <c r="OK326" s="1"/>
      <c r="OL326" s="1"/>
      <c r="OM326" s="1"/>
      <c r="ON326" s="1"/>
      <c r="OO326" s="1"/>
      <c r="OP326" s="1"/>
      <c r="OQ326" s="1"/>
      <c r="OR326" s="1"/>
      <c r="OS326" s="1"/>
      <c r="OT326" s="1"/>
      <c r="OU326" s="1"/>
      <c r="OV326" s="1"/>
      <c r="OW326" s="1"/>
      <c r="OX326" s="1"/>
      <c r="OY326" s="1"/>
      <c r="OZ326" s="1"/>
      <c r="PA326" s="1"/>
      <c r="PB326" s="1"/>
      <c r="PC326" s="1"/>
      <c r="PD326" s="1"/>
      <c r="PE326" s="1"/>
      <c r="PF326" s="1"/>
      <c r="PG326" s="1"/>
      <c r="PH326" s="1"/>
      <c r="PI326" s="1"/>
      <c r="PJ326" s="1"/>
      <c r="PK326" s="1"/>
      <c r="PL326" s="1"/>
      <c r="PM326" s="1"/>
      <c r="PN326" s="1"/>
      <c r="PO326" s="1"/>
      <c r="PP326" s="1"/>
      <c r="PQ326" s="1"/>
      <c r="PR326" s="1"/>
      <c r="PS326" s="1"/>
      <c r="PT326" s="1"/>
      <c r="PU326" s="1"/>
      <c r="PV326" s="1"/>
      <c r="PW326" s="1"/>
      <c r="PX326" s="1"/>
      <c r="PY326" s="1"/>
      <c r="PZ326" s="1"/>
      <c r="QA326" s="1"/>
      <c r="QB326" s="1"/>
      <c r="QC326" s="1"/>
      <c r="QD326" s="1"/>
      <c r="QE326" s="1"/>
      <c r="QF326" s="1"/>
      <c r="QG326" s="1"/>
      <c r="QH326" s="1"/>
      <c r="QI326" s="1"/>
      <c r="QJ326" s="1"/>
      <c r="QK326" s="1"/>
      <c r="QL326" s="1"/>
      <c r="QM326" s="1"/>
      <c r="QN326" s="1"/>
      <c r="QO326" s="1"/>
      <c r="QP326" s="1"/>
      <c r="QQ326" s="1"/>
      <c r="QR326" s="1"/>
      <c r="QS326" s="1"/>
      <c r="QT326" s="1"/>
      <c r="QU326" s="1"/>
      <c r="QV326" s="1"/>
      <c r="QW326" s="1"/>
      <c r="QX326" s="1"/>
      <c r="QY326" s="1"/>
      <c r="QZ326" s="1"/>
      <c r="RA326" s="1"/>
      <c r="RB326" s="1"/>
      <c r="RC326" s="1"/>
      <c r="RD326" s="1"/>
      <c r="RE326" s="1"/>
      <c r="RF326" s="1"/>
      <c r="RG326" s="1"/>
      <c r="RH326" s="1"/>
      <c r="RI326" s="1"/>
      <c r="RJ326" s="1"/>
      <c r="RK326" s="1"/>
      <c r="RL326" s="1"/>
      <c r="RM326" s="1"/>
      <c r="RN326" s="1"/>
      <c r="RO326" s="1"/>
      <c r="RP326" s="1"/>
      <c r="RQ326" s="1"/>
      <c r="RR326" s="1"/>
      <c r="RS326" s="1"/>
      <c r="RT326" s="1"/>
      <c r="RU326" s="1"/>
      <c r="RV326" s="1"/>
      <c r="RW326" s="1"/>
      <c r="RX326" s="1"/>
      <c r="RY326" s="1"/>
      <c r="RZ326" s="1"/>
      <c r="SA326" s="1"/>
      <c r="SB326" s="1"/>
      <c r="SC326" s="1"/>
      <c r="SD326" s="1"/>
      <c r="SE326" s="1"/>
      <c r="SF326" s="1"/>
      <c r="SG326" s="1"/>
      <c r="SH326" s="1"/>
      <c r="SI326" s="1"/>
      <c r="SJ326" s="1"/>
      <c r="SK326" s="1"/>
      <c r="SL326" s="1"/>
      <c r="SM326" s="1"/>
      <c r="SN326" s="1"/>
      <c r="SO326" s="1"/>
      <c r="SP326" s="1"/>
      <c r="SQ326" s="1"/>
      <c r="SR326" s="1"/>
      <c r="SS326" s="1"/>
      <c r="ST326" s="1"/>
      <c r="SU326" s="1"/>
      <c r="SV326" s="1"/>
      <c r="SW326" s="1"/>
      <c r="SX326" s="1"/>
      <c r="SY326" s="1"/>
      <c r="SZ326" s="1"/>
      <c r="TA326" s="1"/>
      <c r="TB326" s="1"/>
      <c r="TC326" s="1"/>
      <c r="TD326" s="1"/>
      <c r="TE326" s="1"/>
      <c r="TF326" s="1"/>
      <c r="TG326" s="1"/>
      <c r="TH326" s="1"/>
      <c r="TI326" s="1"/>
      <c r="TJ326" s="1"/>
      <c r="TK326" s="1"/>
      <c r="TL326" s="1"/>
      <c r="TM326" s="1"/>
      <c r="TN326" s="1"/>
      <c r="TO326" s="1"/>
      <c r="TP326" s="1"/>
      <c r="TQ326" s="1"/>
      <c r="TR326" s="1"/>
      <c r="TS326" s="1"/>
      <c r="TT326" s="1"/>
      <c r="TU326" s="1"/>
      <c r="TV326" s="1"/>
      <c r="TW326" s="1"/>
      <c r="TX326" s="1"/>
      <c r="TY326" s="1"/>
      <c r="TZ326" s="1"/>
      <c r="UA326" s="1"/>
      <c r="UB326" s="1"/>
      <c r="UC326" s="1"/>
      <c r="UD326" s="1"/>
      <c r="UE326" s="1"/>
      <c r="UF326" s="1"/>
      <c r="UG326" s="1"/>
      <c r="UH326" s="1"/>
      <c r="UI326" s="1"/>
      <c r="UJ326" s="1"/>
      <c r="UK326" s="1"/>
      <c r="UL326" s="1"/>
      <c r="UM326" s="1"/>
      <c r="UN326" s="1"/>
      <c r="UO326" s="1"/>
      <c r="UP326" s="1"/>
      <c r="UQ326" s="1"/>
      <c r="UR326" s="1"/>
      <c r="US326" s="1"/>
      <c r="UT326" s="1"/>
      <c r="UU326" s="1"/>
      <c r="UV326" s="1"/>
      <c r="UW326" s="1"/>
      <c r="UX326" s="1"/>
      <c r="UY326" s="1"/>
      <c r="UZ326" s="1"/>
      <c r="VA326" s="1"/>
      <c r="VB326" s="1"/>
      <c r="VC326" s="1"/>
      <c r="VD326" s="1"/>
      <c r="VE326" s="1"/>
      <c r="VF326" s="1"/>
      <c r="VG326" s="1"/>
      <c r="VH326" s="1"/>
      <c r="VI326" s="1"/>
      <c r="VJ326" s="1"/>
      <c r="VK326" s="1"/>
      <c r="VL326" s="1"/>
      <c r="VM326" s="1"/>
      <c r="VN326" s="1"/>
      <c r="VO326" s="1"/>
      <c r="VP326" s="1"/>
      <c r="VQ326" s="1"/>
      <c r="VR326" s="1"/>
      <c r="VS326" s="1"/>
      <c r="VT326" s="1"/>
      <c r="VU326" s="1"/>
      <c r="VV326" s="1"/>
      <c r="VW326" s="1"/>
      <c r="VX326" s="1"/>
      <c r="VY326" s="1"/>
      <c r="VZ326" s="1"/>
      <c r="WA326" s="1"/>
      <c r="WB326" s="1"/>
      <c r="WC326" s="1"/>
      <c r="WD326" s="1"/>
      <c r="WE326" s="1"/>
      <c r="WF326" s="1"/>
      <c r="WG326" s="1"/>
      <c r="WH326" s="1"/>
      <c r="WI326" s="1"/>
      <c r="WJ326" s="1"/>
      <c r="WK326" s="1"/>
      <c r="WL326" s="1"/>
      <c r="WM326" s="1"/>
      <c r="WN326" s="1"/>
      <c r="WO326" s="1"/>
      <c r="WP326" s="1"/>
      <c r="WQ326" s="1"/>
      <c r="WR326" s="1"/>
      <c r="WS326" s="1"/>
      <c r="WT326" s="1"/>
      <c r="WU326" s="1"/>
      <c r="WV326" s="1"/>
      <c r="WW326" s="1"/>
      <c r="WX326" s="1"/>
      <c r="WY326" s="1"/>
      <c r="WZ326" s="1"/>
      <c r="XA326" s="1"/>
      <c r="XB326" s="1"/>
      <c r="XC326" s="1"/>
      <c r="XD326" s="1"/>
      <c r="XE326" s="1"/>
      <c r="XF326" s="1"/>
      <c r="XG326" s="1"/>
      <c r="XH326" s="1"/>
      <c r="XI326" s="1"/>
      <c r="XJ326" s="1"/>
      <c r="XK326" s="1"/>
      <c r="XL326" s="1"/>
      <c r="XM326" s="1"/>
      <c r="XN326" s="1"/>
      <c r="XO326" s="1"/>
      <c r="XP326" s="1"/>
      <c r="XQ326" s="1"/>
      <c r="XR326" s="1"/>
      <c r="XS326" s="1"/>
      <c r="XT326" s="1"/>
      <c r="XU326" s="1"/>
      <c r="XV326" s="1"/>
      <c r="XW326" s="1"/>
      <c r="XX326" s="1"/>
      <c r="XY326" s="1"/>
      <c r="XZ326" s="1"/>
      <c r="YA326" s="1"/>
      <c r="YB326" s="1"/>
      <c r="YC326" s="1"/>
      <c r="YD326" s="1"/>
      <c r="YE326" s="1"/>
      <c r="YF326" s="1"/>
      <c r="YG326" s="1"/>
      <c r="YH326" s="1"/>
      <c r="YI326" s="1"/>
      <c r="YJ326" s="1"/>
      <c r="YK326" s="1"/>
      <c r="YL326" s="1"/>
      <c r="YM326" s="1"/>
      <c r="YN326" s="1"/>
      <c r="YO326" s="1"/>
      <c r="YP326" s="1"/>
      <c r="YQ326" s="1"/>
      <c r="YR326" s="1"/>
      <c r="YS326" s="1"/>
      <c r="YT326" s="1"/>
      <c r="YU326" s="1"/>
      <c r="YV326" s="1"/>
      <c r="YW326" s="1"/>
      <c r="YX326" s="1"/>
      <c r="YY326" s="1"/>
      <c r="YZ326" s="1"/>
      <c r="ZA326" s="1"/>
      <c r="ZB326" s="1"/>
      <c r="ZC326" s="1"/>
      <c r="ZD326" s="1"/>
      <c r="ZE326" s="1"/>
      <c r="ZF326" s="1"/>
      <c r="ZG326" s="1"/>
      <c r="ZH326" s="1"/>
      <c r="ZI326" s="1"/>
      <c r="ZJ326" s="1"/>
      <c r="ZK326" s="1"/>
      <c r="ZL326" s="1"/>
      <c r="ZM326" s="1"/>
      <c r="ZN326" s="1"/>
      <c r="ZO326" s="1"/>
      <c r="ZP326" s="1"/>
      <c r="ZQ326" s="1"/>
      <c r="ZR326" s="1"/>
      <c r="ZS326" s="1"/>
      <c r="ZT326" s="1"/>
      <c r="ZU326" s="1"/>
      <c r="ZV326" s="1"/>
      <c r="ZW326" s="1"/>
      <c r="ZX326" s="1"/>
      <c r="ZY326" s="1"/>
      <c r="ZZ326" s="1"/>
      <c r="AAA326" s="1"/>
      <c r="AAB326" s="1"/>
      <c r="AAC326" s="1"/>
      <c r="AAD326" s="1"/>
      <c r="AAE326" s="1"/>
      <c r="AAF326" s="1"/>
      <c r="AAG326" s="1"/>
      <c r="AAH326" s="1"/>
      <c r="AAI326" s="1"/>
      <c r="AAJ326" s="1"/>
      <c r="AAK326" s="1"/>
      <c r="AAL326" s="1"/>
      <c r="AAM326" s="1"/>
      <c r="AAN326" s="1"/>
      <c r="AAO326" s="1"/>
      <c r="AAP326" s="1"/>
      <c r="AAQ326" s="1"/>
      <c r="AAR326" s="1"/>
      <c r="AAS326" s="1"/>
      <c r="AAT326" s="1"/>
      <c r="AAU326" s="1"/>
      <c r="AAV326" s="1"/>
      <c r="AAW326" s="1"/>
      <c r="AAX326" s="1"/>
      <c r="AAY326" s="1"/>
      <c r="AAZ326" s="1"/>
      <c r="ABA326" s="1"/>
      <c r="ABB326" s="1"/>
      <c r="ABC326" s="1"/>
      <c r="ABD326" s="1"/>
      <c r="ABE326" s="1"/>
      <c r="ABF326" s="1"/>
      <c r="ABG326" s="1"/>
      <c r="ABH326" s="1"/>
      <c r="ABI326" s="1"/>
      <c r="ABJ326" s="1"/>
      <c r="ABK326" s="1"/>
      <c r="ABL326" s="1"/>
      <c r="ABM326" s="1"/>
      <c r="ABN326" s="1"/>
      <c r="ABO326" s="1"/>
      <c r="ABP326" s="1"/>
      <c r="ABQ326" s="1"/>
      <c r="ABR326" s="1"/>
      <c r="ABS326" s="1"/>
      <c r="ABT326" s="1"/>
      <c r="ABU326" s="1"/>
      <c r="ABV326" s="1"/>
      <c r="ABW326" s="1"/>
      <c r="ABX326" s="1"/>
      <c r="ABY326" s="1"/>
      <c r="ABZ326" s="1"/>
      <c r="ACA326" s="1"/>
      <c r="ACB326" s="1"/>
      <c r="ACC326" s="1"/>
      <c r="ACD326" s="1"/>
      <c r="ACE326" s="1"/>
      <c r="ACF326" s="1"/>
      <c r="ACG326" s="1"/>
      <c r="ACH326" s="1"/>
      <c r="ACI326" s="1"/>
      <c r="ACJ326" s="1"/>
      <c r="ACK326" s="1"/>
      <c r="ACL326" s="1"/>
      <c r="ACM326" s="1"/>
      <c r="ACN326" s="1"/>
      <c r="ACO326" s="1"/>
      <c r="ACP326" s="1"/>
      <c r="ACQ326" s="1"/>
      <c r="ACR326" s="1"/>
      <c r="ACS326" s="1"/>
      <c r="ACT326" s="1"/>
      <c r="ACU326" s="1"/>
      <c r="ACV326" s="1"/>
      <c r="ACW326" s="1"/>
      <c r="ACX326" s="1"/>
      <c r="ACY326" s="1"/>
      <c r="ACZ326" s="1"/>
      <c r="ADA326" s="1"/>
      <c r="ADB326" s="1"/>
      <c r="ADC326" s="1"/>
      <c r="ADD326" s="1"/>
      <c r="ADE326" s="1"/>
      <c r="ADF326" s="1"/>
      <c r="ADG326" s="1"/>
      <c r="ADH326" s="1"/>
      <c r="ADI326" s="1"/>
      <c r="ADJ326" s="1"/>
      <c r="ADK326" s="1"/>
      <c r="ADL326" s="1"/>
      <c r="ADM326" s="1"/>
      <c r="ADN326" s="1"/>
      <c r="ADO326" s="1"/>
      <c r="ADP326" s="1"/>
      <c r="ADQ326" s="1"/>
      <c r="ADR326" s="1"/>
      <c r="ADS326" s="1"/>
      <c r="ADT326" s="1"/>
      <c r="ADU326" s="1"/>
      <c r="ADV326" s="1"/>
      <c r="ADW326" s="1"/>
      <c r="ADX326" s="1"/>
      <c r="ADY326" s="1"/>
      <c r="ADZ326" s="1"/>
      <c r="AEA326" s="1"/>
      <c r="AEB326" s="1"/>
      <c r="AEC326" s="1"/>
      <c r="AED326" s="1"/>
      <c r="AEE326" s="1"/>
      <c r="AEF326" s="1"/>
      <c r="AEG326" s="1"/>
      <c r="AEH326" s="1"/>
      <c r="AEI326" s="1"/>
      <c r="AEJ326" s="1"/>
      <c r="AEK326" s="1"/>
    </row>
    <row r="327" spans="1:817" s="15" customFormat="1" ht="26.1" customHeight="1" x14ac:dyDescent="0.25">
      <c r="A327" s="627"/>
      <c r="B327" s="182"/>
      <c r="C327" s="595"/>
      <c r="D327" s="19">
        <v>1</v>
      </c>
      <c r="E327" s="253" t="s">
        <v>511</v>
      </c>
      <c r="F327" s="254" t="s">
        <v>41</v>
      </c>
      <c r="G327" s="19"/>
      <c r="H327" s="19"/>
      <c r="I327" s="19">
        <v>19</v>
      </c>
      <c r="J327" s="255">
        <v>4500000</v>
      </c>
      <c r="K327" s="19">
        <v>1</v>
      </c>
      <c r="L327" s="19" t="s">
        <v>27</v>
      </c>
      <c r="M327" s="19" t="s">
        <v>38</v>
      </c>
      <c r="N327" s="19">
        <v>2</v>
      </c>
      <c r="O327" s="19">
        <v>1964</v>
      </c>
      <c r="P327" s="277">
        <v>23651</v>
      </c>
      <c r="Q327" s="255"/>
      <c r="R327" s="258"/>
      <c r="S327" s="259"/>
      <c r="T327" s="228" t="s">
        <v>233</v>
      </c>
      <c r="U327" s="260"/>
      <c r="V327" s="33"/>
      <c r="W327" s="18"/>
      <c r="X327" s="249" t="str">
        <f t="shared" si="102"/>
        <v>U</v>
      </c>
      <c r="Y327" s="19"/>
      <c r="Z327" s="19"/>
      <c r="AA327" s="19"/>
      <c r="AB327" s="19"/>
      <c r="AC327" s="19"/>
      <c r="AD327" s="19"/>
      <c r="AE327" s="19"/>
      <c r="AF327" s="1"/>
      <c r="AG327" s="1"/>
      <c r="AH327" s="252">
        <f t="shared" si="105"/>
        <v>5.2724457241256046E-5</v>
      </c>
      <c r="AI327" s="252">
        <f t="shared" si="106"/>
        <v>0</v>
      </c>
      <c r="AJ327" s="252">
        <f t="shared" si="107"/>
        <v>0</v>
      </c>
      <c r="AK327" s="252">
        <f t="shared" si="104"/>
        <v>5.2724457241256046E-5</v>
      </c>
      <c r="AL327" s="262"/>
      <c r="AM327" s="251">
        <f t="shared" si="108"/>
        <v>0</v>
      </c>
      <c r="AN327" s="251">
        <f t="shared" si="109"/>
        <v>0</v>
      </c>
      <c r="AO327" s="251">
        <f t="shared" si="110"/>
        <v>5.2724457241256046E-5</v>
      </c>
      <c r="AP327" s="147"/>
      <c r="AQ327" s="147"/>
      <c r="AR327" s="147"/>
      <c r="AS327" s="147"/>
      <c r="AT327" s="147"/>
      <c r="AU327" s="147"/>
      <c r="AV327" s="147"/>
      <c r="AW327" s="147"/>
      <c r="AX327" s="147"/>
      <c r="AY327" s="147"/>
      <c r="AZ327" s="1"/>
      <c r="BD327" s="1"/>
      <c r="BE327" s="4"/>
      <c r="BF327" s="4"/>
      <c r="BG327" s="4"/>
      <c r="BH327" s="1"/>
      <c r="BI327" s="1"/>
      <c r="BJ327" s="4"/>
      <c r="BK327" s="4"/>
      <c r="BL327" s="4"/>
      <c r="BM327" s="4"/>
      <c r="BN327" s="4"/>
      <c r="BO327" s="4"/>
      <c r="BP327" s="4"/>
      <c r="BQ327" s="4"/>
      <c r="BR327" s="4"/>
      <c r="BS327" s="4"/>
      <c r="BT327" s="4"/>
      <c r="BU327" s="147"/>
      <c r="BV327" s="4"/>
      <c r="BW327" s="147"/>
      <c r="BX327" s="4"/>
      <c r="BY327" s="147"/>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c r="JL327" s="1"/>
      <c r="JM327" s="1"/>
      <c r="JN327" s="1"/>
      <c r="JO327" s="1"/>
      <c r="JP327" s="1"/>
      <c r="JQ327" s="1"/>
      <c r="JR327" s="1"/>
      <c r="JS327" s="1"/>
      <c r="JT327" s="1"/>
      <c r="JU327" s="1"/>
      <c r="JV327" s="1"/>
      <c r="JW327" s="1"/>
      <c r="JX327" s="1"/>
      <c r="JY327" s="1"/>
      <c r="JZ327" s="1"/>
      <c r="KA327" s="1"/>
      <c r="KB327" s="1"/>
      <c r="KC327" s="1"/>
      <c r="KD327" s="1"/>
      <c r="KE327" s="1"/>
      <c r="KF327" s="1"/>
      <c r="KG327" s="1"/>
      <c r="KH327" s="1"/>
      <c r="KI327" s="1"/>
      <c r="KJ327" s="1"/>
      <c r="KK327" s="1"/>
      <c r="KL327" s="1"/>
      <c r="KM327" s="1"/>
      <c r="KN327" s="1"/>
      <c r="KO327" s="1"/>
      <c r="KP327" s="1"/>
      <c r="KQ327" s="1"/>
      <c r="KR327" s="1"/>
      <c r="KS327" s="1"/>
      <c r="KT327" s="1"/>
      <c r="KU327" s="1"/>
      <c r="KV327" s="1"/>
      <c r="KW327" s="1"/>
      <c r="KX327" s="1"/>
      <c r="KY327" s="1"/>
      <c r="KZ327" s="1"/>
      <c r="LA327" s="1"/>
      <c r="LB327" s="1"/>
      <c r="LC327" s="1"/>
      <c r="LD327" s="1"/>
      <c r="LE327" s="1"/>
      <c r="LF327" s="1"/>
      <c r="LG327" s="1"/>
      <c r="LH327" s="1"/>
      <c r="LI327" s="1"/>
      <c r="LJ327" s="1"/>
      <c r="LK327" s="1"/>
      <c r="LL327" s="1"/>
      <c r="LM327" s="1"/>
      <c r="LN327" s="1"/>
      <c r="LO327" s="1"/>
      <c r="LP327" s="1"/>
      <c r="LQ327" s="1"/>
      <c r="LR327" s="1"/>
      <c r="LS327" s="1"/>
      <c r="LT327" s="1"/>
      <c r="LU327" s="1"/>
      <c r="LV327" s="1"/>
      <c r="LW327" s="1"/>
      <c r="LX327" s="1"/>
      <c r="LY327" s="1"/>
      <c r="LZ327" s="1"/>
      <c r="MA327" s="1"/>
      <c r="MB327" s="1"/>
      <c r="MC327" s="1"/>
      <c r="MD327" s="1"/>
      <c r="ME327" s="1"/>
      <c r="MF327" s="1"/>
      <c r="MG327" s="1"/>
      <c r="MH327" s="1"/>
      <c r="MI327" s="1"/>
      <c r="MJ327" s="1"/>
      <c r="MK327" s="1"/>
      <c r="ML327" s="1"/>
      <c r="MM327" s="1"/>
      <c r="MN327" s="1"/>
      <c r="MO327" s="1"/>
      <c r="MP327" s="1"/>
      <c r="MQ327" s="1"/>
      <c r="MR327" s="1"/>
      <c r="MS327" s="1"/>
      <c r="MT327" s="1"/>
      <c r="MU327" s="1"/>
      <c r="MV327" s="1"/>
      <c r="MW327" s="1"/>
      <c r="MX327" s="1"/>
      <c r="MY327" s="1"/>
      <c r="MZ327" s="1"/>
      <c r="NA327" s="1"/>
      <c r="NB327" s="1"/>
      <c r="NC327" s="1"/>
      <c r="ND327" s="1"/>
      <c r="NE327" s="1"/>
      <c r="NF327" s="1"/>
      <c r="NG327" s="1"/>
      <c r="NH327" s="1"/>
      <c r="NI327" s="1"/>
      <c r="NJ327" s="1"/>
      <c r="NK327" s="1"/>
      <c r="NL327" s="1"/>
      <c r="NM327" s="1"/>
      <c r="NN327" s="1"/>
      <c r="NO327" s="1"/>
      <c r="NP327" s="1"/>
      <c r="NQ327" s="1"/>
      <c r="NR327" s="1"/>
      <c r="NS327" s="1"/>
      <c r="NT327" s="1"/>
      <c r="NU327" s="1"/>
      <c r="NV327" s="1"/>
      <c r="NW327" s="1"/>
      <c r="NX327" s="1"/>
      <c r="NY327" s="1"/>
      <c r="NZ327" s="1"/>
      <c r="OA327" s="1"/>
      <c r="OB327" s="1"/>
      <c r="OC327" s="1"/>
      <c r="OD327" s="1"/>
      <c r="OE327" s="1"/>
      <c r="OF327" s="1"/>
      <c r="OG327" s="1"/>
      <c r="OH327" s="1"/>
      <c r="OI327" s="1"/>
      <c r="OJ327" s="1"/>
      <c r="OK327" s="1"/>
      <c r="OL327" s="1"/>
      <c r="OM327" s="1"/>
      <c r="ON327" s="1"/>
      <c r="OO327" s="1"/>
      <c r="OP327" s="1"/>
      <c r="OQ327" s="1"/>
      <c r="OR327" s="1"/>
      <c r="OS327" s="1"/>
      <c r="OT327" s="1"/>
      <c r="OU327" s="1"/>
      <c r="OV327" s="1"/>
      <c r="OW327" s="1"/>
      <c r="OX327" s="1"/>
      <c r="OY327" s="1"/>
      <c r="OZ327" s="1"/>
      <c r="PA327" s="1"/>
      <c r="PB327" s="1"/>
      <c r="PC327" s="1"/>
      <c r="PD327" s="1"/>
      <c r="PE327" s="1"/>
      <c r="PF327" s="1"/>
      <c r="PG327" s="1"/>
      <c r="PH327" s="1"/>
      <c r="PI327" s="1"/>
      <c r="PJ327" s="1"/>
      <c r="PK327" s="1"/>
      <c r="PL327" s="1"/>
      <c r="PM327" s="1"/>
      <c r="PN327" s="1"/>
      <c r="PO327" s="1"/>
      <c r="PP327" s="1"/>
      <c r="PQ327" s="1"/>
      <c r="PR327" s="1"/>
      <c r="PS327" s="1"/>
      <c r="PT327" s="1"/>
      <c r="PU327" s="1"/>
      <c r="PV327" s="1"/>
      <c r="PW327" s="1"/>
      <c r="PX327" s="1"/>
      <c r="PY327" s="1"/>
      <c r="PZ327" s="1"/>
      <c r="QA327" s="1"/>
      <c r="QB327" s="1"/>
      <c r="QC327" s="1"/>
      <c r="QD327" s="1"/>
      <c r="QE327" s="1"/>
      <c r="QF327" s="1"/>
      <c r="QG327" s="1"/>
      <c r="QH327" s="1"/>
      <c r="QI327" s="1"/>
      <c r="QJ327" s="1"/>
      <c r="QK327" s="1"/>
      <c r="QL327" s="1"/>
      <c r="QM327" s="1"/>
      <c r="QN327" s="1"/>
      <c r="QO327" s="1"/>
      <c r="QP327" s="1"/>
      <c r="QQ327" s="1"/>
      <c r="QR327" s="1"/>
      <c r="QS327" s="1"/>
      <c r="QT327" s="1"/>
      <c r="QU327" s="1"/>
      <c r="QV327" s="1"/>
      <c r="QW327" s="1"/>
      <c r="QX327" s="1"/>
      <c r="QY327" s="1"/>
      <c r="QZ327" s="1"/>
      <c r="RA327" s="1"/>
      <c r="RB327" s="1"/>
      <c r="RC327" s="1"/>
      <c r="RD327" s="1"/>
      <c r="RE327" s="1"/>
      <c r="RF327" s="1"/>
      <c r="RG327" s="1"/>
      <c r="RH327" s="1"/>
      <c r="RI327" s="1"/>
      <c r="RJ327" s="1"/>
      <c r="RK327" s="1"/>
      <c r="RL327" s="1"/>
      <c r="RM327" s="1"/>
      <c r="RN327" s="1"/>
      <c r="RO327" s="1"/>
      <c r="RP327" s="1"/>
      <c r="RQ327" s="1"/>
      <c r="RR327" s="1"/>
      <c r="RS327" s="1"/>
      <c r="RT327" s="1"/>
      <c r="RU327" s="1"/>
      <c r="RV327" s="1"/>
      <c r="RW327" s="1"/>
      <c r="RX327" s="1"/>
      <c r="RY327" s="1"/>
      <c r="RZ327" s="1"/>
      <c r="SA327" s="1"/>
      <c r="SB327" s="1"/>
      <c r="SC327" s="1"/>
      <c r="SD327" s="1"/>
      <c r="SE327" s="1"/>
      <c r="SF327" s="1"/>
      <c r="SG327" s="1"/>
      <c r="SH327" s="1"/>
      <c r="SI327" s="1"/>
      <c r="SJ327" s="1"/>
      <c r="SK327" s="1"/>
      <c r="SL327" s="1"/>
      <c r="SM327" s="1"/>
      <c r="SN327" s="1"/>
      <c r="SO327" s="1"/>
      <c r="SP327" s="1"/>
      <c r="SQ327" s="1"/>
      <c r="SR327" s="1"/>
      <c r="SS327" s="1"/>
      <c r="ST327" s="1"/>
      <c r="SU327" s="1"/>
      <c r="SV327" s="1"/>
      <c r="SW327" s="1"/>
      <c r="SX327" s="1"/>
      <c r="SY327" s="1"/>
      <c r="SZ327" s="1"/>
      <c r="TA327" s="1"/>
      <c r="TB327" s="1"/>
      <c r="TC327" s="1"/>
      <c r="TD327" s="1"/>
      <c r="TE327" s="1"/>
      <c r="TF327" s="1"/>
      <c r="TG327" s="1"/>
      <c r="TH327" s="1"/>
      <c r="TI327" s="1"/>
      <c r="TJ327" s="1"/>
      <c r="TK327" s="1"/>
      <c r="TL327" s="1"/>
      <c r="TM327" s="1"/>
      <c r="TN327" s="1"/>
      <c r="TO327" s="1"/>
      <c r="TP327" s="1"/>
      <c r="TQ327" s="1"/>
      <c r="TR327" s="1"/>
      <c r="TS327" s="1"/>
      <c r="TT327" s="1"/>
      <c r="TU327" s="1"/>
      <c r="TV327" s="1"/>
      <c r="TW327" s="1"/>
      <c r="TX327" s="1"/>
      <c r="TY327" s="1"/>
      <c r="TZ327" s="1"/>
      <c r="UA327" s="1"/>
      <c r="UB327" s="1"/>
      <c r="UC327" s="1"/>
      <c r="UD327" s="1"/>
      <c r="UE327" s="1"/>
      <c r="UF327" s="1"/>
      <c r="UG327" s="1"/>
      <c r="UH327" s="1"/>
      <c r="UI327" s="1"/>
      <c r="UJ327" s="1"/>
      <c r="UK327" s="1"/>
      <c r="UL327" s="1"/>
      <c r="UM327" s="1"/>
      <c r="UN327" s="1"/>
      <c r="UO327" s="1"/>
      <c r="UP327" s="1"/>
      <c r="UQ327" s="1"/>
      <c r="UR327" s="1"/>
      <c r="US327" s="1"/>
      <c r="UT327" s="1"/>
      <c r="UU327" s="1"/>
      <c r="UV327" s="1"/>
      <c r="UW327" s="1"/>
      <c r="UX327" s="1"/>
      <c r="UY327" s="1"/>
      <c r="UZ327" s="1"/>
      <c r="VA327" s="1"/>
      <c r="VB327" s="1"/>
      <c r="VC327" s="1"/>
      <c r="VD327" s="1"/>
      <c r="VE327" s="1"/>
      <c r="VF327" s="1"/>
      <c r="VG327" s="1"/>
      <c r="VH327" s="1"/>
      <c r="VI327" s="1"/>
      <c r="VJ327" s="1"/>
      <c r="VK327" s="1"/>
      <c r="VL327" s="1"/>
      <c r="VM327" s="1"/>
      <c r="VN327" s="1"/>
      <c r="VO327" s="1"/>
      <c r="VP327" s="1"/>
      <c r="VQ327" s="1"/>
      <c r="VR327" s="1"/>
      <c r="VS327" s="1"/>
      <c r="VT327" s="1"/>
      <c r="VU327" s="1"/>
      <c r="VV327" s="1"/>
      <c r="VW327" s="1"/>
      <c r="VX327" s="1"/>
      <c r="VY327" s="1"/>
      <c r="VZ327" s="1"/>
      <c r="WA327" s="1"/>
      <c r="WB327" s="1"/>
      <c r="WC327" s="1"/>
      <c r="WD327" s="1"/>
      <c r="WE327" s="1"/>
      <c r="WF327" s="1"/>
      <c r="WG327" s="1"/>
      <c r="WH327" s="1"/>
      <c r="WI327" s="1"/>
      <c r="WJ327" s="1"/>
      <c r="WK327" s="1"/>
      <c r="WL327" s="1"/>
      <c r="WM327" s="1"/>
      <c r="WN327" s="1"/>
      <c r="WO327" s="1"/>
      <c r="WP327" s="1"/>
      <c r="WQ327" s="1"/>
      <c r="WR327" s="1"/>
      <c r="WS327" s="1"/>
      <c r="WT327" s="1"/>
      <c r="WU327" s="1"/>
      <c r="WV327" s="1"/>
      <c r="WW327" s="1"/>
      <c r="WX327" s="1"/>
      <c r="WY327" s="1"/>
      <c r="WZ327" s="1"/>
      <c r="XA327" s="1"/>
      <c r="XB327" s="1"/>
      <c r="XC327" s="1"/>
      <c r="XD327" s="1"/>
      <c r="XE327" s="1"/>
      <c r="XF327" s="1"/>
      <c r="XG327" s="1"/>
      <c r="XH327" s="1"/>
      <c r="XI327" s="1"/>
      <c r="XJ327" s="1"/>
      <c r="XK327" s="1"/>
      <c r="XL327" s="1"/>
      <c r="XM327" s="1"/>
      <c r="XN327" s="1"/>
      <c r="XO327" s="1"/>
      <c r="XP327" s="1"/>
      <c r="XQ327" s="1"/>
      <c r="XR327" s="1"/>
      <c r="XS327" s="1"/>
      <c r="XT327" s="1"/>
      <c r="XU327" s="1"/>
      <c r="XV327" s="1"/>
      <c r="XW327" s="1"/>
      <c r="XX327" s="1"/>
      <c r="XY327" s="1"/>
      <c r="XZ327" s="1"/>
      <c r="YA327" s="1"/>
      <c r="YB327" s="1"/>
      <c r="YC327" s="1"/>
      <c r="YD327" s="1"/>
      <c r="YE327" s="1"/>
      <c r="YF327" s="1"/>
      <c r="YG327" s="1"/>
      <c r="YH327" s="1"/>
      <c r="YI327" s="1"/>
      <c r="YJ327" s="1"/>
      <c r="YK327" s="1"/>
      <c r="YL327" s="1"/>
      <c r="YM327" s="1"/>
      <c r="YN327" s="1"/>
      <c r="YO327" s="1"/>
      <c r="YP327" s="1"/>
      <c r="YQ327" s="1"/>
      <c r="YR327" s="1"/>
      <c r="YS327" s="1"/>
      <c r="YT327" s="1"/>
      <c r="YU327" s="1"/>
      <c r="YV327" s="1"/>
      <c r="YW327" s="1"/>
      <c r="YX327" s="1"/>
      <c r="YY327" s="1"/>
      <c r="YZ327" s="1"/>
      <c r="ZA327" s="1"/>
      <c r="ZB327" s="1"/>
      <c r="ZC327" s="1"/>
      <c r="ZD327" s="1"/>
      <c r="ZE327" s="1"/>
      <c r="ZF327" s="1"/>
      <c r="ZG327" s="1"/>
      <c r="ZH327" s="1"/>
      <c r="ZI327" s="1"/>
      <c r="ZJ327" s="1"/>
      <c r="ZK327" s="1"/>
      <c r="ZL327" s="1"/>
      <c r="ZM327" s="1"/>
      <c r="ZN327" s="1"/>
      <c r="ZO327" s="1"/>
      <c r="ZP327" s="1"/>
      <c r="ZQ327" s="1"/>
      <c r="ZR327" s="1"/>
      <c r="ZS327" s="1"/>
      <c r="ZT327" s="1"/>
      <c r="ZU327" s="1"/>
      <c r="ZV327" s="1"/>
      <c r="ZW327" s="1"/>
      <c r="ZX327" s="1"/>
      <c r="ZY327" s="1"/>
      <c r="ZZ327" s="1"/>
      <c r="AAA327" s="1"/>
      <c r="AAB327" s="1"/>
      <c r="AAC327" s="1"/>
      <c r="AAD327" s="1"/>
      <c r="AAE327" s="1"/>
      <c r="AAF327" s="1"/>
      <c r="AAG327" s="1"/>
      <c r="AAH327" s="1"/>
      <c r="AAI327" s="1"/>
      <c r="AAJ327" s="1"/>
      <c r="AAK327" s="1"/>
      <c r="AAL327" s="1"/>
      <c r="AAM327" s="1"/>
      <c r="AAN327" s="1"/>
      <c r="AAO327" s="1"/>
      <c r="AAP327" s="1"/>
      <c r="AAQ327" s="1"/>
      <c r="AAR327" s="1"/>
      <c r="AAS327" s="1"/>
      <c r="AAT327" s="1"/>
      <c r="AAU327" s="1"/>
      <c r="AAV327" s="1"/>
      <c r="AAW327" s="1"/>
      <c r="AAX327" s="1"/>
      <c r="AAY327" s="1"/>
      <c r="AAZ327" s="1"/>
      <c r="ABA327" s="1"/>
      <c r="ABB327" s="1"/>
      <c r="ABC327" s="1"/>
      <c r="ABD327" s="1"/>
      <c r="ABE327" s="1"/>
      <c r="ABF327" s="1"/>
      <c r="ABG327" s="1"/>
      <c r="ABH327" s="1"/>
      <c r="ABI327" s="1"/>
      <c r="ABJ327" s="1"/>
      <c r="ABK327" s="1"/>
      <c r="ABL327" s="1"/>
      <c r="ABM327" s="1"/>
      <c r="ABN327" s="1"/>
      <c r="ABO327" s="1"/>
      <c r="ABP327" s="1"/>
      <c r="ABQ327" s="1"/>
      <c r="ABR327" s="1"/>
      <c r="ABS327" s="1"/>
      <c r="ABT327" s="1"/>
      <c r="ABU327" s="1"/>
      <c r="ABV327" s="1"/>
      <c r="ABW327" s="1"/>
      <c r="ABX327" s="1"/>
      <c r="ABY327" s="1"/>
      <c r="ABZ327" s="1"/>
      <c r="ACA327" s="1"/>
      <c r="ACB327" s="1"/>
      <c r="ACC327" s="1"/>
      <c r="ACD327" s="1"/>
      <c r="ACE327" s="1"/>
      <c r="ACF327" s="1"/>
      <c r="ACG327" s="1"/>
      <c r="ACH327" s="1"/>
      <c r="ACI327" s="1"/>
      <c r="ACJ327" s="1"/>
      <c r="ACK327" s="1"/>
      <c r="ACL327" s="1"/>
      <c r="ACM327" s="1"/>
      <c r="ACN327" s="1"/>
      <c r="ACO327" s="1"/>
      <c r="ACP327" s="1"/>
      <c r="ACQ327" s="1"/>
      <c r="ACR327" s="1"/>
      <c r="ACS327" s="1"/>
      <c r="ACT327" s="1"/>
      <c r="ACU327" s="1"/>
      <c r="ACV327" s="1"/>
      <c r="ACW327" s="1"/>
      <c r="ACX327" s="1"/>
      <c r="ACY327" s="1"/>
      <c r="ACZ327" s="1"/>
      <c r="ADA327" s="1"/>
      <c r="ADB327" s="1"/>
      <c r="ADC327" s="1"/>
      <c r="ADD327" s="1"/>
      <c r="ADE327" s="1"/>
      <c r="ADF327" s="1"/>
      <c r="ADG327" s="1"/>
      <c r="ADH327" s="1"/>
      <c r="ADI327" s="1"/>
      <c r="ADJ327" s="1"/>
      <c r="ADK327" s="1"/>
      <c r="ADL327" s="1"/>
      <c r="ADM327" s="1"/>
      <c r="ADN327" s="1"/>
      <c r="ADO327" s="1"/>
      <c r="ADP327" s="1"/>
      <c r="ADQ327" s="1"/>
      <c r="ADR327" s="1"/>
      <c r="ADS327" s="1"/>
      <c r="ADT327" s="1"/>
      <c r="ADU327" s="1"/>
      <c r="ADV327" s="1"/>
      <c r="ADW327" s="1"/>
      <c r="ADX327" s="1"/>
      <c r="ADY327" s="1"/>
      <c r="ADZ327" s="1"/>
      <c r="AEA327" s="1"/>
      <c r="AEB327" s="1"/>
      <c r="AEC327" s="1"/>
      <c r="AED327" s="1"/>
      <c r="AEE327" s="1"/>
      <c r="AEF327" s="1"/>
      <c r="AEG327" s="1"/>
      <c r="AEH327" s="1"/>
      <c r="AEI327" s="1"/>
      <c r="AEJ327" s="1"/>
      <c r="AEK327" s="1"/>
    </row>
    <row r="328" spans="1:817" s="15" customFormat="1" ht="26.1" customHeight="1" x14ac:dyDescent="0.25">
      <c r="A328" s="638"/>
      <c r="B328" s="182">
        <v>3</v>
      </c>
      <c r="C328" s="595">
        <f>AK327</f>
        <v>5.2724457241256046E-5</v>
      </c>
      <c r="D328" s="19">
        <v>1</v>
      </c>
      <c r="E328" s="253" t="s">
        <v>512</v>
      </c>
      <c r="F328" s="254" t="s">
        <v>38</v>
      </c>
      <c r="G328" s="19"/>
      <c r="H328" s="19"/>
      <c r="I328" s="19"/>
      <c r="J328" s="255"/>
      <c r="K328" s="19">
        <v>2</v>
      </c>
      <c r="L328" s="19" t="s">
        <v>27</v>
      </c>
      <c r="M328" s="19" t="s">
        <v>73</v>
      </c>
      <c r="N328" s="19">
        <v>174</v>
      </c>
      <c r="O328" s="19">
        <v>1963</v>
      </c>
      <c r="P328" s="275">
        <v>23178</v>
      </c>
      <c r="Q328" s="255">
        <v>100</v>
      </c>
      <c r="R328" s="258"/>
      <c r="S328" s="259"/>
      <c r="T328" s="228" t="s">
        <v>233</v>
      </c>
      <c r="U328" s="260"/>
      <c r="V328" s="33"/>
      <c r="W328" s="18"/>
      <c r="X328" s="249" t="str">
        <f t="shared" si="102"/>
        <v>U</v>
      </c>
      <c r="Y328" s="19"/>
      <c r="Z328" s="19"/>
      <c r="AA328" s="19"/>
      <c r="AB328" s="19"/>
      <c r="AC328" s="19"/>
      <c r="AD328" s="19"/>
      <c r="AE328" s="19"/>
      <c r="AF328" s="1"/>
      <c r="AG328" s="1"/>
      <c r="AH328" s="252">
        <f t="shared" si="105"/>
        <v>1.7399070889614494</v>
      </c>
      <c r="AI328" s="252">
        <f t="shared" si="106"/>
        <v>0</v>
      </c>
      <c r="AJ328" s="252">
        <f t="shared" si="107"/>
        <v>0</v>
      </c>
      <c r="AK328" s="252">
        <f t="shared" si="104"/>
        <v>1.7399070889614494</v>
      </c>
      <c r="AL328" s="262"/>
      <c r="AM328" s="251">
        <f t="shared" si="108"/>
        <v>1.7399070889614494</v>
      </c>
      <c r="AN328" s="251">
        <f t="shared" si="109"/>
        <v>0</v>
      </c>
      <c r="AO328" s="251">
        <f t="shared" si="110"/>
        <v>0</v>
      </c>
      <c r="AP328" s="147"/>
      <c r="AQ328" s="147"/>
      <c r="AR328" s="147"/>
      <c r="AS328" s="147"/>
      <c r="AT328" s="147"/>
      <c r="AU328" s="147"/>
      <c r="AV328" s="147"/>
      <c r="AW328" s="147"/>
      <c r="AX328" s="147"/>
      <c r="AY328" s="147"/>
      <c r="AZ328" s="1"/>
      <c r="BD328" s="1"/>
      <c r="BE328" s="4"/>
      <c r="BF328" s="4"/>
      <c r="BG328" s="4"/>
      <c r="BH328" s="1"/>
      <c r="BI328" s="1"/>
      <c r="BJ328" s="4"/>
      <c r="BK328" s="4"/>
      <c r="BL328" s="4"/>
      <c r="BM328" s="4"/>
      <c r="BN328" s="4"/>
      <c r="BO328" s="4"/>
      <c r="BP328" s="4"/>
      <c r="BQ328" s="4"/>
      <c r="BR328" s="4"/>
      <c r="BS328" s="4"/>
      <c r="BT328" s="4"/>
      <c r="BU328" s="147"/>
      <c r="BV328" s="4"/>
      <c r="BW328" s="147"/>
      <c r="BX328" s="4"/>
      <c r="BY328" s="147"/>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c r="JL328" s="1"/>
      <c r="JM328" s="1"/>
      <c r="JN328" s="1"/>
      <c r="JO328" s="1"/>
      <c r="JP328" s="1"/>
      <c r="JQ328" s="1"/>
      <c r="JR328" s="1"/>
      <c r="JS328" s="1"/>
      <c r="JT328" s="1"/>
      <c r="JU328" s="1"/>
      <c r="JV328" s="1"/>
      <c r="JW328" s="1"/>
      <c r="JX328" s="1"/>
      <c r="JY328" s="1"/>
      <c r="JZ328" s="1"/>
      <c r="KA328" s="1"/>
      <c r="KB328" s="1"/>
      <c r="KC328" s="1"/>
      <c r="KD328" s="1"/>
      <c r="KE328" s="1"/>
      <c r="KF328" s="1"/>
      <c r="KG328" s="1"/>
      <c r="KH328" s="1"/>
      <c r="KI328" s="1"/>
      <c r="KJ328" s="1"/>
      <c r="KK328" s="1"/>
      <c r="KL328" s="1"/>
      <c r="KM328" s="1"/>
      <c r="KN328" s="1"/>
      <c r="KO328" s="1"/>
      <c r="KP328" s="1"/>
      <c r="KQ328" s="1"/>
      <c r="KR328" s="1"/>
      <c r="KS328" s="1"/>
      <c r="KT328" s="1"/>
      <c r="KU328" s="1"/>
      <c r="KV328" s="1"/>
      <c r="KW328" s="1"/>
      <c r="KX328" s="1"/>
      <c r="KY328" s="1"/>
      <c r="KZ328" s="1"/>
      <c r="LA328" s="1"/>
      <c r="LB328" s="1"/>
      <c r="LC328" s="1"/>
      <c r="LD328" s="1"/>
      <c r="LE328" s="1"/>
      <c r="LF328" s="1"/>
      <c r="LG328" s="1"/>
      <c r="LH328" s="1"/>
      <c r="LI328" s="1"/>
      <c r="LJ328" s="1"/>
      <c r="LK328" s="1"/>
      <c r="LL328" s="1"/>
      <c r="LM328" s="1"/>
      <c r="LN328" s="1"/>
      <c r="LO328" s="1"/>
      <c r="LP328" s="1"/>
      <c r="LQ328" s="1"/>
      <c r="LR328" s="1"/>
      <c r="LS328" s="1"/>
      <c r="LT328" s="1"/>
      <c r="LU328" s="1"/>
      <c r="LV328" s="1"/>
      <c r="LW328" s="1"/>
      <c r="LX328" s="1"/>
      <c r="LY328" s="1"/>
      <c r="LZ328" s="1"/>
      <c r="MA328" s="1"/>
      <c r="MB328" s="1"/>
      <c r="MC328" s="1"/>
      <c r="MD328" s="1"/>
      <c r="ME328" s="1"/>
      <c r="MF328" s="1"/>
      <c r="MG328" s="1"/>
      <c r="MH328" s="1"/>
      <c r="MI328" s="1"/>
      <c r="MJ328" s="1"/>
      <c r="MK328" s="1"/>
      <c r="ML328" s="1"/>
      <c r="MM328" s="1"/>
      <c r="MN328" s="1"/>
      <c r="MO328" s="1"/>
      <c r="MP328" s="1"/>
      <c r="MQ328" s="1"/>
      <c r="MR328" s="1"/>
      <c r="MS328" s="1"/>
      <c r="MT328" s="1"/>
      <c r="MU328" s="1"/>
      <c r="MV328" s="1"/>
      <c r="MW328" s="1"/>
      <c r="MX328" s="1"/>
      <c r="MY328" s="1"/>
      <c r="MZ328" s="1"/>
      <c r="NA328" s="1"/>
      <c r="NB328" s="1"/>
      <c r="NC328" s="1"/>
      <c r="ND328" s="1"/>
      <c r="NE328" s="1"/>
      <c r="NF328" s="1"/>
      <c r="NG328" s="1"/>
      <c r="NH328" s="1"/>
      <c r="NI328" s="1"/>
      <c r="NJ328" s="1"/>
      <c r="NK328" s="1"/>
      <c r="NL328" s="1"/>
      <c r="NM328" s="1"/>
      <c r="NN328" s="1"/>
      <c r="NO328" s="1"/>
      <c r="NP328" s="1"/>
      <c r="NQ328" s="1"/>
      <c r="NR328" s="1"/>
      <c r="NS328" s="1"/>
      <c r="NT328" s="1"/>
      <c r="NU328" s="1"/>
      <c r="NV328" s="1"/>
      <c r="NW328" s="1"/>
      <c r="NX328" s="1"/>
      <c r="NY328" s="1"/>
      <c r="NZ328" s="1"/>
      <c r="OA328" s="1"/>
      <c r="OB328" s="1"/>
      <c r="OC328" s="1"/>
      <c r="OD328" s="1"/>
      <c r="OE328" s="1"/>
      <c r="OF328" s="1"/>
      <c r="OG328" s="1"/>
      <c r="OH328" s="1"/>
      <c r="OI328" s="1"/>
      <c r="OJ328" s="1"/>
      <c r="OK328" s="1"/>
      <c r="OL328" s="1"/>
      <c r="OM328" s="1"/>
      <c r="ON328" s="1"/>
      <c r="OO328" s="1"/>
      <c r="OP328" s="1"/>
      <c r="OQ328" s="1"/>
      <c r="OR328" s="1"/>
      <c r="OS328" s="1"/>
      <c r="OT328" s="1"/>
      <c r="OU328" s="1"/>
      <c r="OV328" s="1"/>
      <c r="OW328" s="1"/>
      <c r="OX328" s="1"/>
      <c r="OY328" s="1"/>
      <c r="OZ328" s="1"/>
      <c r="PA328" s="1"/>
      <c r="PB328" s="1"/>
      <c r="PC328" s="1"/>
      <c r="PD328" s="1"/>
      <c r="PE328" s="1"/>
      <c r="PF328" s="1"/>
      <c r="PG328" s="1"/>
      <c r="PH328" s="1"/>
      <c r="PI328" s="1"/>
      <c r="PJ328" s="1"/>
      <c r="PK328" s="1"/>
      <c r="PL328" s="1"/>
      <c r="PM328" s="1"/>
      <c r="PN328" s="1"/>
      <c r="PO328" s="1"/>
      <c r="PP328" s="1"/>
      <c r="PQ328" s="1"/>
      <c r="PR328" s="1"/>
      <c r="PS328" s="1"/>
      <c r="PT328" s="1"/>
      <c r="PU328" s="1"/>
      <c r="PV328" s="1"/>
      <c r="PW328" s="1"/>
      <c r="PX328" s="1"/>
      <c r="PY328" s="1"/>
      <c r="PZ328" s="1"/>
      <c r="QA328" s="1"/>
      <c r="QB328" s="1"/>
      <c r="QC328" s="1"/>
      <c r="QD328" s="1"/>
      <c r="QE328" s="1"/>
      <c r="QF328" s="1"/>
      <c r="QG328" s="1"/>
      <c r="QH328" s="1"/>
      <c r="QI328" s="1"/>
      <c r="QJ328" s="1"/>
      <c r="QK328" s="1"/>
      <c r="QL328" s="1"/>
      <c r="QM328" s="1"/>
      <c r="QN328" s="1"/>
      <c r="QO328" s="1"/>
      <c r="QP328" s="1"/>
      <c r="QQ328" s="1"/>
      <c r="QR328" s="1"/>
      <c r="QS328" s="1"/>
      <c r="QT328" s="1"/>
      <c r="QU328" s="1"/>
      <c r="QV328" s="1"/>
      <c r="QW328" s="1"/>
      <c r="QX328" s="1"/>
      <c r="QY328" s="1"/>
      <c r="QZ328" s="1"/>
      <c r="RA328" s="1"/>
      <c r="RB328" s="1"/>
      <c r="RC328" s="1"/>
      <c r="RD328" s="1"/>
      <c r="RE328" s="1"/>
      <c r="RF328" s="1"/>
      <c r="RG328" s="1"/>
      <c r="RH328" s="1"/>
      <c r="RI328" s="1"/>
      <c r="RJ328" s="1"/>
      <c r="RK328" s="1"/>
      <c r="RL328" s="1"/>
      <c r="RM328" s="1"/>
      <c r="RN328" s="1"/>
      <c r="RO328" s="1"/>
      <c r="RP328" s="1"/>
      <c r="RQ328" s="1"/>
      <c r="RR328" s="1"/>
      <c r="RS328" s="1"/>
      <c r="RT328" s="1"/>
      <c r="RU328" s="1"/>
      <c r="RV328" s="1"/>
      <c r="RW328" s="1"/>
      <c r="RX328" s="1"/>
      <c r="RY328" s="1"/>
      <c r="RZ328" s="1"/>
      <c r="SA328" s="1"/>
      <c r="SB328" s="1"/>
      <c r="SC328" s="1"/>
      <c r="SD328" s="1"/>
      <c r="SE328" s="1"/>
      <c r="SF328" s="1"/>
      <c r="SG328" s="1"/>
      <c r="SH328" s="1"/>
      <c r="SI328" s="1"/>
      <c r="SJ328" s="1"/>
      <c r="SK328" s="1"/>
      <c r="SL328" s="1"/>
      <c r="SM328" s="1"/>
      <c r="SN328" s="1"/>
      <c r="SO328" s="1"/>
      <c r="SP328" s="1"/>
      <c r="SQ328" s="1"/>
      <c r="SR328" s="1"/>
      <c r="SS328" s="1"/>
      <c r="ST328" s="1"/>
      <c r="SU328" s="1"/>
      <c r="SV328" s="1"/>
      <c r="SW328" s="1"/>
      <c r="SX328" s="1"/>
      <c r="SY328" s="1"/>
      <c r="SZ328" s="1"/>
      <c r="TA328" s="1"/>
      <c r="TB328" s="1"/>
      <c r="TC328" s="1"/>
      <c r="TD328" s="1"/>
      <c r="TE328" s="1"/>
      <c r="TF328" s="1"/>
      <c r="TG328" s="1"/>
      <c r="TH328" s="1"/>
      <c r="TI328" s="1"/>
      <c r="TJ328" s="1"/>
      <c r="TK328" s="1"/>
      <c r="TL328" s="1"/>
      <c r="TM328" s="1"/>
      <c r="TN328" s="1"/>
      <c r="TO328" s="1"/>
      <c r="TP328" s="1"/>
      <c r="TQ328" s="1"/>
      <c r="TR328" s="1"/>
      <c r="TS328" s="1"/>
      <c r="TT328" s="1"/>
      <c r="TU328" s="1"/>
      <c r="TV328" s="1"/>
      <c r="TW328" s="1"/>
      <c r="TX328" s="1"/>
      <c r="TY328" s="1"/>
      <c r="TZ328" s="1"/>
      <c r="UA328" s="1"/>
      <c r="UB328" s="1"/>
      <c r="UC328" s="1"/>
      <c r="UD328" s="1"/>
      <c r="UE328" s="1"/>
      <c r="UF328" s="1"/>
      <c r="UG328" s="1"/>
      <c r="UH328" s="1"/>
      <c r="UI328" s="1"/>
      <c r="UJ328" s="1"/>
      <c r="UK328" s="1"/>
      <c r="UL328" s="1"/>
      <c r="UM328" s="1"/>
      <c r="UN328" s="1"/>
      <c r="UO328" s="1"/>
      <c r="UP328" s="1"/>
      <c r="UQ328" s="1"/>
      <c r="UR328" s="1"/>
      <c r="US328" s="1"/>
      <c r="UT328" s="1"/>
      <c r="UU328" s="1"/>
      <c r="UV328" s="1"/>
      <c r="UW328" s="1"/>
      <c r="UX328" s="1"/>
      <c r="UY328" s="1"/>
      <c r="UZ328" s="1"/>
      <c r="VA328" s="1"/>
      <c r="VB328" s="1"/>
      <c r="VC328" s="1"/>
      <c r="VD328" s="1"/>
      <c r="VE328" s="1"/>
      <c r="VF328" s="1"/>
      <c r="VG328" s="1"/>
      <c r="VH328" s="1"/>
      <c r="VI328" s="1"/>
      <c r="VJ328" s="1"/>
      <c r="VK328" s="1"/>
      <c r="VL328" s="1"/>
      <c r="VM328" s="1"/>
      <c r="VN328" s="1"/>
      <c r="VO328" s="1"/>
      <c r="VP328" s="1"/>
      <c r="VQ328" s="1"/>
      <c r="VR328" s="1"/>
      <c r="VS328" s="1"/>
      <c r="VT328" s="1"/>
      <c r="VU328" s="1"/>
      <c r="VV328" s="1"/>
      <c r="VW328" s="1"/>
      <c r="VX328" s="1"/>
      <c r="VY328" s="1"/>
      <c r="VZ328" s="1"/>
      <c r="WA328" s="1"/>
      <c r="WB328" s="1"/>
      <c r="WC328" s="1"/>
      <c r="WD328" s="1"/>
      <c r="WE328" s="1"/>
      <c r="WF328" s="1"/>
      <c r="WG328" s="1"/>
      <c r="WH328" s="1"/>
      <c r="WI328" s="1"/>
      <c r="WJ328" s="1"/>
      <c r="WK328" s="1"/>
      <c r="WL328" s="1"/>
      <c r="WM328" s="1"/>
      <c r="WN328" s="1"/>
      <c r="WO328" s="1"/>
      <c r="WP328" s="1"/>
      <c r="WQ328" s="1"/>
      <c r="WR328" s="1"/>
      <c r="WS328" s="1"/>
      <c r="WT328" s="1"/>
      <c r="WU328" s="1"/>
      <c r="WV328" s="1"/>
      <c r="WW328" s="1"/>
      <c r="WX328" s="1"/>
      <c r="WY328" s="1"/>
      <c r="WZ328" s="1"/>
      <c r="XA328" s="1"/>
      <c r="XB328" s="1"/>
      <c r="XC328" s="1"/>
      <c r="XD328" s="1"/>
      <c r="XE328" s="1"/>
      <c r="XF328" s="1"/>
      <c r="XG328" s="1"/>
      <c r="XH328" s="1"/>
      <c r="XI328" s="1"/>
      <c r="XJ328" s="1"/>
      <c r="XK328" s="1"/>
      <c r="XL328" s="1"/>
      <c r="XM328" s="1"/>
      <c r="XN328" s="1"/>
      <c r="XO328" s="1"/>
      <c r="XP328" s="1"/>
      <c r="XQ328" s="1"/>
      <c r="XR328" s="1"/>
      <c r="XS328" s="1"/>
      <c r="XT328" s="1"/>
      <c r="XU328" s="1"/>
      <c r="XV328" s="1"/>
      <c r="XW328" s="1"/>
      <c r="XX328" s="1"/>
      <c r="XY328" s="1"/>
      <c r="XZ328" s="1"/>
      <c r="YA328" s="1"/>
      <c r="YB328" s="1"/>
      <c r="YC328" s="1"/>
      <c r="YD328" s="1"/>
      <c r="YE328" s="1"/>
      <c r="YF328" s="1"/>
      <c r="YG328" s="1"/>
      <c r="YH328" s="1"/>
      <c r="YI328" s="1"/>
      <c r="YJ328" s="1"/>
      <c r="YK328" s="1"/>
      <c r="YL328" s="1"/>
      <c r="YM328" s="1"/>
      <c r="YN328" s="1"/>
      <c r="YO328" s="1"/>
      <c r="YP328" s="1"/>
      <c r="YQ328" s="1"/>
      <c r="YR328" s="1"/>
      <c r="YS328" s="1"/>
      <c r="YT328" s="1"/>
      <c r="YU328" s="1"/>
      <c r="YV328" s="1"/>
      <c r="YW328" s="1"/>
      <c r="YX328" s="1"/>
      <c r="YY328" s="1"/>
      <c r="YZ328" s="1"/>
      <c r="ZA328" s="1"/>
      <c r="ZB328" s="1"/>
      <c r="ZC328" s="1"/>
      <c r="ZD328" s="1"/>
      <c r="ZE328" s="1"/>
      <c r="ZF328" s="1"/>
      <c r="ZG328" s="1"/>
      <c r="ZH328" s="1"/>
      <c r="ZI328" s="1"/>
      <c r="ZJ328" s="1"/>
      <c r="ZK328" s="1"/>
      <c r="ZL328" s="1"/>
      <c r="ZM328" s="1"/>
      <c r="ZN328" s="1"/>
      <c r="ZO328" s="1"/>
      <c r="ZP328" s="1"/>
      <c r="ZQ328" s="1"/>
      <c r="ZR328" s="1"/>
      <c r="ZS328" s="1"/>
      <c r="ZT328" s="1"/>
      <c r="ZU328" s="1"/>
      <c r="ZV328" s="1"/>
      <c r="ZW328" s="1"/>
      <c r="ZX328" s="1"/>
      <c r="ZY328" s="1"/>
      <c r="ZZ328" s="1"/>
      <c r="AAA328" s="1"/>
      <c r="AAB328" s="1"/>
      <c r="AAC328" s="1"/>
      <c r="AAD328" s="1"/>
      <c r="AAE328" s="1"/>
      <c r="AAF328" s="1"/>
      <c r="AAG328" s="1"/>
      <c r="AAH328" s="1"/>
      <c r="AAI328" s="1"/>
      <c r="AAJ328" s="1"/>
      <c r="AAK328" s="1"/>
      <c r="AAL328" s="1"/>
      <c r="AAM328" s="1"/>
      <c r="AAN328" s="1"/>
      <c r="AAO328" s="1"/>
      <c r="AAP328" s="1"/>
      <c r="AAQ328" s="1"/>
      <c r="AAR328" s="1"/>
      <c r="AAS328" s="1"/>
      <c r="AAT328" s="1"/>
      <c r="AAU328" s="1"/>
      <c r="AAV328" s="1"/>
      <c r="AAW328" s="1"/>
      <c r="AAX328" s="1"/>
      <c r="AAY328" s="1"/>
      <c r="AAZ328" s="1"/>
      <c r="ABA328" s="1"/>
      <c r="ABB328" s="1"/>
      <c r="ABC328" s="1"/>
      <c r="ABD328" s="1"/>
      <c r="ABE328" s="1"/>
      <c r="ABF328" s="1"/>
      <c r="ABG328" s="1"/>
      <c r="ABH328" s="1"/>
      <c r="ABI328" s="1"/>
      <c r="ABJ328" s="1"/>
      <c r="ABK328" s="1"/>
      <c r="ABL328" s="1"/>
      <c r="ABM328" s="1"/>
      <c r="ABN328" s="1"/>
      <c r="ABO328" s="1"/>
      <c r="ABP328" s="1"/>
      <c r="ABQ328" s="1"/>
      <c r="ABR328" s="1"/>
      <c r="ABS328" s="1"/>
      <c r="ABT328" s="1"/>
      <c r="ABU328" s="1"/>
      <c r="ABV328" s="1"/>
      <c r="ABW328" s="1"/>
      <c r="ABX328" s="1"/>
      <c r="ABY328" s="1"/>
      <c r="ABZ328" s="1"/>
      <c r="ACA328" s="1"/>
      <c r="ACB328" s="1"/>
      <c r="ACC328" s="1"/>
      <c r="ACD328" s="1"/>
      <c r="ACE328" s="1"/>
      <c r="ACF328" s="1"/>
      <c r="ACG328" s="1"/>
      <c r="ACH328" s="1"/>
      <c r="ACI328" s="1"/>
      <c r="ACJ328" s="1"/>
      <c r="ACK328" s="1"/>
      <c r="ACL328" s="1"/>
      <c r="ACM328" s="1"/>
      <c r="ACN328" s="1"/>
      <c r="ACO328" s="1"/>
      <c r="ACP328" s="1"/>
      <c r="ACQ328" s="1"/>
      <c r="ACR328" s="1"/>
      <c r="ACS328" s="1"/>
      <c r="ACT328" s="1"/>
      <c r="ACU328" s="1"/>
      <c r="ACV328" s="1"/>
      <c r="ACW328" s="1"/>
      <c r="ACX328" s="1"/>
      <c r="ACY328" s="1"/>
      <c r="ACZ328" s="1"/>
      <c r="ADA328" s="1"/>
      <c r="ADB328" s="1"/>
      <c r="ADC328" s="1"/>
      <c r="ADD328" s="1"/>
      <c r="ADE328" s="1"/>
      <c r="ADF328" s="1"/>
      <c r="ADG328" s="1"/>
      <c r="ADH328" s="1"/>
      <c r="ADI328" s="1"/>
      <c r="ADJ328" s="1"/>
      <c r="ADK328" s="1"/>
      <c r="ADL328" s="1"/>
      <c r="ADM328" s="1"/>
      <c r="ADN328" s="1"/>
      <c r="ADO328" s="1"/>
      <c r="ADP328" s="1"/>
      <c r="ADQ328" s="1"/>
      <c r="ADR328" s="1"/>
      <c r="ADS328" s="1"/>
      <c r="ADT328" s="1"/>
      <c r="ADU328" s="1"/>
      <c r="ADV328" s="1"/>
      <c r="ADW328" s="1"/>
      <c r="ADX328" s="1"/>
      <c r="ADY328" s="1"/>
      <c r="ADZ328" s="1"/>
      <c r="AEA328" s="1"/>
      <c r="AEB328" s="1"/>
      <c r="AEC328" s="1"/>
      <c r="AED328" s="1"/>
      <c r="AEE328" s="1"/>
      <c r="AEF328" s="1"/>
      <c r="AEG328" s="1"/>
      <c r="AEH328" s="1"/>
      <c r="AEI328" s="1"/>
      <c r="AEJ328" s="1"/>
      <c r="AEK328" s="1"/>
    </row>
    <row r="329" spans="1:817" s="15" customFormat="1" ht="26.1" customHeight="1" x14ac:dyDescent="0.25">
      <c r="A329" s="629"/>
      <c r="B329" s="182">
        <v>1</v>
      </c>
      <c r="C329" s="595">
        <f>AK328</f>
        <v>1.7399070889614494</v>
      </c>
      <c r="D329" s="19">
        <v>1</v>
      </c>
      <c r="E329" s="253" t="s">
        <v>513</v>
      </c>
      <c r="F329" s="254" t="s">
        <v>38</v>
      </c>
      <c r="G329" s="19"/>
      <c r="H329" s="19"/>
      <c r="I329" s="19"/>
      <c r="J329" s="255"/>
      <c r="K329" s="19">
        <v>1</v>
      </c>
      <c r="L329" s="19" t="s">
        <v>27</v>
      </c>
      <c r="M329" s="19" t="s">
        <v>38</v>
      </c>
      <c r="N329" s="19">
        <v>80</v>
      </c>
      <c r="O329" s="19">
        <v>1962</v>
      </c>
      <c r="P329" s="275">
        <v>22808</v>
      </c>
      <c r="Q329" s="255">
        <v>3300000</v>
      </c>
      <c r="R329" s="258"/>
      <c r="S329" s="259"/>
      <c r="T329" s="228" t="s">
        <v>233</v>
      </c>
      <c r="U329" s="260"/>
      <c r="V329" s="33"/>
      <c r="W329" s="378"/>
      <c r="X329" s="249" t="str">
        <f t="shared" si="102"/>
        <v>Sn</v>
      </c>
      <c r="Y329" s="293"/>
      <c r="Z329" s="293"/>
      <c r="AA329" s="293"/>
      <c r="AB329" s="293"/>
      <c r="AC329" s="293"/>
      <c r="AD329" s="293"/>
      <c r="AE329" s="293"/>
      <c r="AF329" s="17"/>
      <c r="AG329" s="180"/>
      <c r="AH329" s="252">
        <f t="shared" si="105"/>
        <v>5.9875106305686909</v>
      </c>
      <c r="AI329" s="252">
        <f t="shared" si="106"/>
        <v>0.11538461538461539</v>
      </c>
      <c r="AJ329" s="252">
        <f t="shared" si="107"/>
        <v>12.214285714285714</v>
      </c>
      <c r="AK329" s="252">
        <f t="shared" si="104"/>
        <v>18.317180960239021</v>
      </c>
      <c r="AL329" s="262"/>
      <c r="AM329" s="251">
        <f t="shared" si="108"/>
        <v>18.317180960239021</v>
      </c>
      <c r="AN329" s="251">
        <f t="shared" si="109"/>
        <v>0</v>
      </c>
      <c r="AO329" s="251">
        <f t="shared" si="110"/>
        <v>0</v>
      </c>
      <c r="AP329" s="147"/>
      <c r="AQ329" s="147"/>
      <c r="AR329" s="147"/>
      <c r="AS329" s="147"/>
      <c r="AT329" s="147"/>
      <c r="AU329" s="147"/>
      <c r="AV329" s="147"/>
      <c r="AW329" s="147"/>
      <c r="AX329" s="147"/>
      <c r="AY329" s="147"/>
      <c r="AZ329" s="1"/>
      <c r="BD329" s="1"/>
      <c r="BE329" s="4"/>
      <c r="BF329" s="4"/>
      <c r="BG329" s="4"/>
      <c r="BH329" s="1"/>
      <c r="BI329" s="1"/>
      <c r="BJ329" s="4"/>
      <c r="BK329" s="4"/>
      <c r="BL329" s="4"/>
      <c r="BM329" s="4"/>
      <c r="BN329" s="4"/>
      <c r="BO329" s="4"/>
      <c r="BP329" s="4"/>
      <c r="BQ329" s="4"/>
      <c r="BR329" s="4"/>
      <c r="BS329" s="4"/>
      <c r="BT329" s="4"/>
      <c r="BU329" s="147"/>
      <c r="BV329" s="4"/>
      <c r="BW329" s="147"/>
      <c r="BX329" s="4"/>
      <c r="BY329" s="147"/>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c r="JL329" s="1"/>
      <c r="JM329" s="1"/>
      <c r="JN329" s="1"/>
      <c r="JO329" s="1"/>
      <c r="JP329" s="1"/>
      <c r="JQ329" s="1"/>
      <c r="JR329" s="1"/>
      <c r="JS329" s="1"/>
      <c r="JT329" s="1"/>
      <c r="JU329" s="1"/>
      <c r="JV329" s="1"/>
      <c r="JW329" s="1"/>
      <c r="JX329" s="1"/>
      <c r="JY329" s="1"/>
      <c r="JZ329" s="1"/>
      <c r="KA329" s="1"/>
      <c r="KB329" s="1"/>
      <c r="KC329" s="1"/>
      <c r="KD329" s="1"/>
      <c r="KE329" s="1"/>
      <c r="KF329" s="1"/>
      <c r="KG329" s="1"/>
      <c r="KH329" s="1"/>
      <c r="KI329" s="1"/>
      <c r="KJ329" s="1"/>
      <c r="KK329" s="1"/>
      <c r="KL329" s="1"/>
      <c r="KM329" s="1"/>
      <c r="KN329" s="1"/>
      <c r="KO329" s="1"/>
      <c r="KP329" s="1"/>
      <c r="KQ329" s="1"/>
      <c r="KR329" s="1"/>
      <c r="KS329" s="1"/>
      <c r="KT329" s="1"/>
      <c r="KU329" s="1"/>
      <c r="KV329" s="1"/>
      <c r="KW329" s="1"/>
      <c r="KX329" s="1"/>
      <c r="KY329" s="1"/>
      <c r="KZ329" s="1"/>
      <c r="LA329" s="1"/>
      <c r="LB329" s="1"/>
      <c r="LC329" s="1"/>
      <c r="LD329" s="1"/>
      <c r="LE329" s="1"/>
      <c r="LF329" s="1"/>
      <c r="LG329" s="1"/>
      <c r="LH329" s="1"/>
      <c r="LI329" s="1"/>
      <c r="LJ329" s="1"/>
      <c r="LK329" s="1"/>
      <c r="LL329" s="1"/>
      <c r="LM329" s="1"/>
      <c r="LN329" s="1"/>
      <c r="LO329" s="1"/>
      <c r="LP329" s="1"/>
      <c r="LQ329" s="1"/>
      <c r="LR329" s="1"/>
      <c r="LS329" s="1"/>
      <c r="LT329" s="1"/>
      <c r="LU329" s="1"/>
      <c r="LV329" s="1"/>
      <c r="LW329" s="1"/>
      <c r="LX329" s="1"/>
      <c r="LY329" s="1"/>
      <c r="LZ329" s="1"/>
      <c r="MA329" s="1"/>
      <c r="MB329" s="1"/>
      <c r="MC329" s="1"/>
      <c r="MD329" s="1"/>
      <c r="ME329" s="1"/>
      <c r="MF329" s="1"/>
      <c r="MG329" s="1"/>
      <c r="MH329" s="1"/>
      <c r="MI329" s="1"/>
      <c r="MJ329" s="1"/>
      <c r="MK329" s="1"/>
      <c r="ML329" s="1"/>
      <c r="MM329" s="1"/>
      <c r="MN329" s="1"/>
      <c r="MO329" s="1"/>
      <c r="MP329" s="1"/>
      <c r="MQ329" s="1"/>
      <c r="MR329" s="1"/>
      <c r="MS329" s="1"/>
      <c r="MT329" s="1"/>
      <c r="MU329" s="1"/>
      <c r="MV329" s="1"/>
      <c r="MW329" s="1"/>
      <c r="MX329" s="1"/>
      <c r="MY329" s="1"/>
      <c r="MZ329" s="1"/>
      <c r="NA329" s="1"/>
      <c r="NB329" s="1"/>
      <c r="NC329" s="1"/>
      <c r="ND329" s="1"/>
      <c r="NE329" s="1"/>
      <c r="NF329" s="1"/>
      <c r="NG329" s="1"/>
      <c r="NH329" s="1"/>
      <c r="NI329" s="1"/>
      <c r="NJ329" s="1"/>
      <c r="NK329" s="1"/>
      <c r="NL329" s="1"/>
      <c r="NM329" s="1"/>
      <c r="NN329" s="1"/>
      <c r="NO329" s="1"/>
      <c r="NP329" s="1"/>
      <c r="NQ329" s="1"/>
      <c r="NR329" s="1"/>
      <c r="NS329" s="1"/>
      <c r="NT329" s="1"/>
      <c r="NU329" s="1"/>
      <c r="NV329" s="1"/>
      <c r="NW329" s="1"/>
      <c r="NX329" s="1"/>
      <c r="NY329" s="1"/>
      <c r="NZ329" s="1"/>
      <c r="OA329" s="1"/>
      <c r="OB329" s="1"/>
      <c r="OC329" s="1"/>
      <c r="OD329" s="1"/>
      <c r="OE329" s="1"/>
      <c r="OF329" s="1"/>
      <c r="OG329" s="1"/>
      <c r="OH329" s="1"/>
      <c r="OI329" s="1"/>
      <c r="OJ329" s="1"/>
      <c r="OK329" s="1"/>
      <c r="OL329" s="1"/>
      <c r="OM329" s="1"/>
      <c r="ON329" s="1"/>
      <c r="OO329" s="1"/>
      <c r="OP329" s="1"/>
      <c r="OQ329" s="1"/>
      <c r="OR329" s="1"/>
      <c r="OS329" s="1"/>
      <c r="OT329" s="1"/>
      <c r="OU329" s="1"/>
      <c r="OV329" s="1"/>
      <c r="OW329" s="1"/>
      <c r="OX329" s="1"/>
      <c r="OY329" s="1"/>
      <c r="OZ329" s="1"/>
      <c r="PA329" s="1"/>
      <c r="PB329" s="1"/>
      <c r="PC329" s="1"/>
      <c r="PD329" s="1"/>
      <c r="PE329" s="1"/>
      <c r="PF329" s="1"/>
      <c r="PG329" s="1"/>
      <c r="PH329" s="1"/>
      <c r="PI329" s="1"/>
      <c r="PJ329" s="1"/>
      <c r="PK329" s="1"/>
      <c r="PL329" s="1"/>
      <c r="PM329" s="1"/>
      <c r="PN329" s="1"/>
      <c r="PO329" s="1"/>
      <c r="PP329" s="1"/>
      <c r="PQ329" s="1"/>
      <c r="PR329" s="1"/>
      <c r="PS329" s="1"/>
      <c r="PT329" s="1"/>
      <c r="PU329" s="1"/>
      <c r="PV329" s="1"/>
      <c r="PW329" s="1"/>
      <c r="PX329" s="1"/>
      <c r="PY329" s="1"/>
      <c r="PZ329" s="1"/>
      <c r="QA329" s="1"/>
      <c r="QB329" s="1"/>
      <c r="QC329" s="1"/>
      <c r="QD329" s="1"/>
      <c r="QE329" s="1"/>
      <c r="QF329" s="1"/>
      <c r="QG329" s="1"/>
      <c r="QH329" s="1"/>
      <c r="QI329" s="1"/>
      <c r="QJ329" s="1"/>
      <c r="QK329" s="1"/>
      <c r="QL329" s="1"/>
      <c r="QM329" s="1"/>
      <c r="QN329" s="1"/>
      <c r="QO329" s="1"/>
      <c r="QP329" s="1"/>
      <c r="QQ329" s="1"/>
      <c r="QR329" s="1"/>
      <c r="QS329" s="1"/>
      <c r="QT329" s="1"/>
      <c r="QU329" s="1"/>
      <c r="QV329" s="1"/>
      <c r="QW329" s="1"/>
      <c r="QX329" s="1"/>
      <c r="QY329" s="1"/>
      <c r="QZ329" s="1"/>
      <c r="RA329" s="1"/>
      <c r="RB329" s="1"/>
      <c r="RC329" s="1"/>
      <c r="RD329" s="1"/>
      <c r="RE329" s="1"/>
      <c r="RF329" s="1"/>
      <c r="RG329" s="1"/>
      <c r="RH329" s="1"/>
      <c r="RI329" s="1"/>
      <c r="RJ329" s="1"/>
      <c r="RK329" s="1"/>
      <c r="RL329" s="1"/>
      <c r="RM329" s="1"/>
      <c r="RN329" s="1"/>
      <c r="RO329" s="1"/>
      <c r="RP329" s="1"/>
      <c r="RQ329" s="1"/>
      <c r="RR329" s="1"/>
      <c r="RS329" s="1"/>
      <c r="RT329" s="1"/>
      <c r="RU329" s="1"/>
      <c r="RV329" s="1"/>
      <c r="RW329" s="1"/>
      <c r="RX329" s="1"/>
      <c r="RY329" s="1"/>
      <c r="RZ329" s="1"/>
      <c r="SA329" s="1"/>
      <c r="SB329" s="1"/>
      <c r="SC329" s="1"/>
      <c r="SD329" s="1"/>
      <c r="SE329" s="1"/>
      <c r="SF329" s="1"/>
      <c r="SG329" s="1"/>
      <c r="SH329" s="1"/>
      <c r="SI329" s="1"/>
      <c r="SJ329" s="1"/>
      <c r="SK329" s="1"/>
      <c r="SL329" s="1"/>
      <c r="SM329" s="1"/>
      <c r="SN329" s="1"/>
      <c r="SO329" s="1"/>
      <c r="SP329" s="1"/>
      <c r="SQ329" s="1"/>
      <c r="SR329" s="1"/>
      <c r="SS329" s="1"/>
      <c r="ST329" s="1"/>
      <c r="SU329" s="1"/>
      <c r="SV329" s="1"/>
      <c r="SW329" s="1"/>
      <c r="SX329" s="1"/>
      <c r="SY329" s="1"/>
      <c r="SZ329" s="1"/>
      <c r="TA329" s="1"/>
      <c r="TB329" s="1"/>
      <c r="TC329" s="1"/>
      <c r="TD329" s="1"/>
      <c r="TE329" s="1"/>
      <c r="TF329" s="1"/>
      <c r="TG329" s="1"/>
      <c r="TH329" s="1"/>
      <c r="TI329" s="1"/>
      <c r="TJ329" s="1"/>
      <c r="TK329" s="1"/>
      <c r="TL329" s="1"/>
      <c r="TM329" s="1"/>
      <c r="TN329" s="1"/>
      <c r="TO329" s="1"/>
      <c r="TP329" s="1"/>
      <c r="TQ329" s="1"/>
      <c r="TR329" s="1"/>
      <c r="TS329" s="1"/>
      <c r="TT329" s="1"/>
      <c r="TU329" s="1"/>
      <c r="TV329" s="1"/>
      <c r="TW329" s="1"/>
      <c r="TX329" s="1"/>
      <c r="TY329" s="1"/>
      <c r="TZ329" s="1"/>
      <c r="UA329" s="1"/>
      <c r="UB329" s="1"/>
      <c r="UC329" s="1"/>
      <c r="UD329" s="1"/>
      <c r="UE329" s="1"/>
      <c r="UF329" s="1"/>
      <c r="UG329" s="1"/>
      <c r="UH329" s="1"/>
      <c r="UI329" s="1"/>
      <c r="UJ329" s="1"/>
      <c r="UK329" s="1"/>
      <c r="UL329" s="1"/>
      <c r="UM329" s="1"/>
      <c r="UN329" s="1"/>
      <c r="UO329" s="1"/>
      <c r="UP329" s="1"/>
      <c r="UQ329" s="1"/>
      <c r="UR329" s="1"/>
      <c r="US329" s="1"/>
      <c r="UT329" s="1"/>
      <c r="UU329" s="1"/>
      <c r="UV329" s="1"/>
      <c r="UW329" s="1"/>
      <c r="UX329" s="1"/>
      <c r="UY329" s="1"/>
      <c r="UZ329" s="1"/>
      <c r="VA329" s="1"/>
      <c r="VB329" s="1"/>
      <c r="VC329" s="1"/>
      <c r="VD329" s="1"/>
      <c r="VE329" s="1"/>
      <c r="VF329" s="1"/>
      <c r="VG329" s="1"/>
      <c r="VH329" s="1"/>
      <c r="VI329" s="1"/>
      <c r="VJ329" s="1"/>
      <c r="VK329" s="1"/>
      <c r="VL329" s="1"/>
      <c r="VM329" s="1"/>
      <c r="VN329" s="1"/>
      <c r="VO329" s="1"/>
      <c r="VP329" s="1"/>
      <c r="VQ329" s="1"/>
      <c r="VR329" s="1"/>
      <c r="VS329" s="1"/>
      <c r="VT329" s="1"/>
      <c r="VU329" s="1"/>
      <c r="VV329" s="1"/>
      <c r="VW329" s="1"/>
      <c r="VX329" s="1"/>
      <c r="VY329" s="1"/>
      <c r="VZ329" s="1"/>
      <c r="WA329" s="1"/>
      <c r="WB329" s="1"/>
      <c r="WC329" s="1"/>
      <c r="WD329" s="1"/>
      <c r="WE329" s="1"/>
      <c r="WF329" s="1"/>
      <c r="WG329" s="1"/>
      <c r="WH329" s="1"/>
      <c r="WI329" s="1"/>
      <c r="WJ329" s="1"/>
      <c r="WK329" s="1"/>
      <c r="WL329" s="1"/>
      <c r="WM329" s="1"/>
      <c r="WN329" s="1"/>
      <c r="WO329" s="1"/>
      <c r="WP329" s="1"/>
      <c r="WQ329" s="1"/>
      <c r="WR329" s="1"/>
      <c r="WS329" s="1"/>
      <c r="WT329" s="1"/>
      <c r="WU329" s="1"/>
      <c r="WV329" s="1"/>
      <c r="WW329" s="1"/>
      <c r="WX329" s="1"/>
      <c r="WY329" s="1"/>
      <c r="WZ329" s="1"/>
      <c r="XA329" s="1"/>
      <c r="XB329" s="1"/>
      <c r="XC329" s="1"/>
      <c r="XD329" s="1"/>
      <c r="XE329" s="1"/>
      <c r="XF329" s="1"/>
      <c r="XG329" s="1"/>
      <c r="XH329" s="1"/>
      <c r="XI329" s="1"/>
      <c r="XJ329" s="1"/>
      <c r="XK329" s="1"/>
      <c r="XL329" s="1"/>
      <c r="XM329" s="1"/>
      <c r="XN329" s="1"/>
      <c r="XO329" s="1"/>
      <c r="XP329" s="1"/>
      <c r="XQ329" s="1"/>
      <c r="XR329" s="1"/>
      <c r="XS329" s="1"/>
      <c r="XT329" s="1"/>
      <c r="XU329" s="1"/>
      <c r="XV329" s="1"/>
      <c r="XW329" s="1"/>
      <c r="XX329" s="1"/>
      <c r="XY329" s="1"/>
      <c r="XZ329" s="1"/>
      <c r="YA329" s="1"/>
      <c r="YB329" s="1"/>
      <c r="YC329" s="1"/>
      <c r="YD329" s="1"/>
      <c r="YE329" s="1"/>
      <c r="YF329" s="1"/>
      <c r="YG329" s="1"/>
      <c r="YH329" s="1"/>
      <c r="YI329" s="1"/>
      <c r="YJ329" s="1"/>
      <c r="YK329" s="1"/>
      <c r="YL329" s="1"/>
      <c r="YM329" s="1"/>
      <c r="YN329" s="1"/>
      <c r="YO329" s="1"/>
      <c r="YP329" s="1"/>
      <c r="YQ329" s="1"/>
      <c r="YR329" s="1"/>
      <c r="YS329" s="1"/>
      <c r="YT329" s="1"/>
      <c r="YU329" s="1"/>
      <c r="YV329" s="1"/>
      <c r="YW329" s="1"/>
      <c r="YX329" s="1"/>
      <c r="YY329" s="1"/>
      <c r="YZ329" s="1"/>
      <c r="ZA329" s="1"/>
      <c r="ZB329" s="1"/>
      <c r="ZC329" s="1"/>
      <c r="ZD329" s="1"/>
      <c r="ZE329" s="1"/>
      <c r="ZF329" s="1"/>
      <c r="ZG329" s="1"/>
      <c r="ZH329" s="1"/>
      <c r="ZI329" s="1"/>
      <c r="ZJ329" s="1"/>
      <c r="ZK329" s="1"/>
      <c r="ZL329" s="1"/>
      <c r="ZM329" s="1"/>
      <c r="ZN329" s="1"/>
      <c r="ZO329" s="1"/>
      <c r="ZP329" s="1"/>
      <c r="ZQ329" s="1"/>
      <c r="ZR329" s="1"/>
      <c r="ZS329" s="1"/>
      <c r="ZT329" s="1"/>
      <c r="ZU329" s="1"/>
      <c r="ZV329" s="1"/>
      <c r="ZW329" s="1"/>
      <c r="ZX329" s="1"/>
      <c r="ZY329" s="1"/>
      <c r="ZZ329" s="1"/>
      <c r="AAA329" s="1"/>
      <c r="AAB329" s="1"/>
      <c r="AAC329" s="1"/>
      <c r="AAD329" s="1"/>
      <c r="AAE329" s="1"/>
      <c r="AAF329" s="1"/>
      <c r="AAG329" s="1"/>
      <c r="AAH329" s="1"/>
      <c r="AAI329" s="1"/>
      <c r="AAJ329" s="1"/>
      <c r="AAK329" s="1"/>
      <c r="AAL329" s="1"/>
      <c r="AAM329" s="1"/>
      <c r="AAN329" s="1"/>
      <c r="AAO329" s="1"/>
      <c r="AAP329" s="1"/>
      <c r="AAQ329" s="1"/>
      <c r="AAR329" s="1"/>
      <c r="AAS329" s="1"/>
      <c r="AAT329" s="1"/>
      <c r="AAU329" s="1"/>
      <c r="AAV329" s="1"/>
      <c r="AAW329" s="1"/>
      <c r="AAX329" s="1"/>
      <c r="AAY329" s="1"/>
      <c r="AAZ329" s="1"/>
      <c r="ABA329" s="1"/>
      <c r="ABB329" s="1"/>
      <c r="ABC329" s="1"/>
      <c r="ABD329" s="1"/>
      <c r="ABE329" s="1"/>
      <c r="ABF329" s="1"/>
      <c r="ABG329" s="1"/>
      <c r="ABH329" s="1"/>
      <c r="ABI329" s="1"/>
      <c r="ABJ329" s="1"/>
      <c r="ABK329" s="1"/>
      <c r="ABL329" s="1"/>
      <c r="ABM329" s="1"/>
      <c r="ABN329" s="1"/>
      <c r="ABO329" s="1"/>
      <c r="ABP329" s="1"/>
      <c r="ABQ329" s="1"/>
      <c r="ABR329" s="1"/>
      <c r="ABS329" s="1"/>
      <c r="ABT329" s="1"/>
      <c r="ABU329" s="1"/>
      <c r="ABV329" s="1"/>
      <c r="ABW329" s="1"/>
      <c r="ABX329" s="1"/>
      <c r="ABY329" s="1"/>
      <c r="ABZ329" s="1"/>
      <c r="ACA329" s="1"/>
      <c r="ACB329" s="1"/>
      <c r="ACC329" s="1"/>
      <c r="ACD329" s="1"/>
      <c r="ACE329" s="1"/>
      <c r="ACF329" s="1"/>
      <c r="ACG329" s="1"/>
      <c r="ACH329" s="1"/>
      <c r="ACI329" s="1"/>
      <c r="ACJ329" s="1"/>
      <c r="ACK329" s="1"/>
      <c r="ACL329" s="1"/>
      <c r="ACM329" s="1"/>
      <c r="ACN329" s="1"/>
      <c r="ACO329" s="1"/>
      <c r="ACP329" s="1"/>
      <c r="ACQ329" s="1"/>
      <c r="ACR329" s="1"/>
      <c r="ACS329" s="1"/>
      <c r="ACT329" s="1"/>
      <c r="ACU329" s="1"/>
      <c r="ACV329" s="1"/>
      <c r="ACW329" s="1"/>
      <c r="ACX329" s="1"/>
      <c r="ACY329" s="1"/>
      <c r="ACZ329" s="1"/>
      <c r="ADA329" s="1"/>
      <c r="ADB329" s="1"/>
      <c r="ADC329" s="1"/>
      <c r="ADD329" s="1"/>
      <c r="ADE329" s="1"/>
      <c r="ADF329" s="1"/>
      <c r="ADG329" s="1"/>
      <c r="ADH329" s="1"/>
      <c r="ADI329" s="1"/>
      <c r="ADJ329" s="1"/>
      <c r="ADK329" s="1"/>
      <c r="ADL329" s="1"/>
      <c r="ADM329" s="1"/>
      <c r="ADN329" s="1"/>
      <c r="ADO329" s="1"/>
      <c r="ADP329" s="1"/>
      <c r="ADQ329" s="1"/>
      <c r="ADR329" s="1"/>
      <c r="ADS329" s="1"/>
      <c r="ADT329" s="1"/>
      <c r="ADU329" s="1"/>
      <c r="ADV329" s="1"/>
      <c r="ADW329" s="1"/>
      <c r="ADX329" s="1"/>
      <c r="ADY329" s="1"/>
      <c r="ADZ329" s="1"/>
      <c r="AEA329" s="1"/>
      <c r="AEB329" s="1"/>
      <c r="AEC329" s="1"/>
      <c r="AED329" s="1"/>
      <c r="AEE329" s="1"/>
      <c r="AEF329" s="1"/>
      <c r="AEG329" s="1"/>
      <c r="AEH329" s="1"/>
      <c r="AEI329" s="1"/>
      <c r="AEJ329" s="1"/>
      <c r="AEK329" s="1"/>
    </row>
    <row r="330" spans="1:817" s="22" customFormat="1" ht="26.1" customHeight="1" x14ac:dyDescent="0.25">
      <c r="A330" s="629"/>
      <c r="B330" s="182">
        <v>1</v>
      </c>
      <c r="C330" s="595">
        <f>AK329</f>
        <v>18.317180960239021</v>
      </c>
      <c r="D330" s="19">
        <v>1</v>
      </c>
      <c r="E330" s="253" t="s">
        <v>514</v>
      </c>
      <c r="F330" s="254" t="s">
        <v>104</v>
      </c>
      <c r="G330" s="19" t="s">
        <v>44</v>
      </c>
      <c r="H330" s="19"/>
      <c r="I330" s="19"/>
      <c r="J330" s="255"/>
      <c r="K330" s="19">
        <v>1</v>
      </c>
      <c r="L330" s="19" t="s">
        <v>27</v>
      </c>
      <c r="M330" s="19" t="s">
        <v>38</v>
      </c>
      <c r="N330" s="90"/>
      <c r="O330" s="19">
        <v>1962</v>
      </c>
      <c r="P330" s="290">
        <v>1962</v>
      </c>
      <c r="Q330" s="255">
        <v>11356230</v>
      </c>
      <c r="R330" s="258">
        <v>4.5</v>
      </c>
      <c r="S330" s="259">
        <v>171</v>
      </c>
      <c r="T330" s="228" t="s">
        <v>258</v>
      </c>
      <c r="U330" s="260"/>
      <c r="V330" s="33"/>
      <c r="W330" s="18" t="s">
        <v>128</v>
      </c>
      <c r="X330" s="249" t="str">
        <f t="shared" si="102"/>
        <v>Gypsum</v>
      </c>
      <c r="Y330" s="19"/>
      <c r="Z330" s="19"/>
      <c r="AA330" s="19"/>
      <c r="AB330" s="19"/>
      <c r="AC330" s="19"/>
      <c r="AD330" s="19"/>
      <c r="AE330" s="19"/>
      <c r="AF330" s="1"/>
      <c r="AG330" s="1"/>
      <c r="AH330" s="252">
        <f t="shared" si="105"/>
        <v>1.9958316044105064E-2</v>
      </c>
      <c r="AI330" s="252">
        <f t="shared" si="106"/>
        <v>0</v>
      </c>
      <c r="AJ330" s="252">
        <f t="shared" si="107"/>
        <v>0</v>
      </c>
      <c r="AK330" s="252">
        <f t="shared" si="104"/>
        <v>1.9958316044105064E-2</v>
      </c>
      <c r="AL330" s="262"/>
      <c r="AM330" s="251">
        <f t="shared" si="108"/>
        <v>0</v>
      </c>
      <c r="AN330" s="251">
        <f t="shared" si="109"/>
        <v>0</v>
      </c>
      <c r="AO330" s="251">
        <f t="shared" si="110"/>
        <v>1.9958316044105064E-2</v>
      </c>
      <c r="AP330" s="147"/>
      <c r="AQ330" s="147"/>
      <c r="AR330" s="147"/>
      <c r="AS330" s="147"/>
      <c r="AT330" s="147"/>
      <c r="AU330" s="147"/>
      <c r="AV330" s="147"/>
      <c r="AW330" s="147"/>
      <c r="AX330" s="147"/>
      <c r="AY330" s="147"/>
      <c r="AZ330" s="1"/>
      <c r="BD330" s="1"/>
      <c r="BE330" s="4"/>
      <c r="BF330" s="4"/>
      <c r="BG330" s="4"/>
      <c r="BH330" s="1"/>
      <c r="BI330" s="1"/>
      <c r="BJ330" s="4"/>
      <c r="BK330" s="4"/>
      <c r="BL330" s="4"/>
      <c r="BM330" s="4"/>
      <c r="BN330" s="4"/>
      <c r="BO330" s="4"/>
      <c r="BP330" s="4"/>
      <c r="BQ330" s="4"/>
      <c r="BR330" s="4"/>
      <c r="BS330" s="4"/>
      <c r="BT330" s="4"/>
      <c r="BU330" s="147"/>
      <c r="BV330" s="4"/>
      <c r="BW330" s="147"/>
      <c r="BX330" s="4"/>
      <c r="BY330" s="147"/>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21"/>
      <c r="FO330" s="21"/>
      <c r="FP330" s="21"/>
      <c r="FQ330" s="21"/>
      <c r="FR330" s="21"/>
      <c r="FS330" s="21"/>
      <c r="FT330" s="21"/>
      <c r="FU330" s="21"/>
      <c r="FV330" s="21"/>
      <c r="FW330" s="21"/>
      <c r="FX330" s="21"/>
      <c r="FY330" s="21"/>
      <c r="FZ330" s="21"/>
      <c r="GA330" s="21"/>
      <c r="GB330" s="21"/>
      <c r="GC330" s="21"/>
      <c r="GD330" s="21"/>
      <c r="GE330" s="21"/>
      <c r="GF330" s="21"/>
      <c r="GG330" s="21"/>
      <c r="GH330" s="21"/>
      <c r="GI330" s="21"/>
      <c r="GJ330" s="21"/>
      <c r="GK330" s="21"/>
      <c r="GL330" s="21"/>
      <c r="GM330" s="21"/>
      <c r="GN330" s="21"/>
      <c r="GO330" s="21"/>
      <c r="GP330" s="21"/>
      <c r="GQ330" s="21"/>
      <c r="GR330" s="21"/>
      <c r="GS330" s="21"/>
      <c r="GT330" s="21"/>
      <c r="GU330" s="21"/>
      <c r="GV330" s="21"/>
      <c r="GW330" s="21"/>
      <c r="GX330" s="21"/>
      <c r="GY330" s="21"/>
      <c r="GZ330" s="21"/>
      <c r="HA330" s="21"/>
      <c r="HB330" s="21"/>
      <c r="HC330" s="21"/>
      <c r="HD330" s="21"/>
      <c r="HE330" s="21"/>
      <c r="HF330" s="21"/>
      <c r="HG330" s="21"/>
      <c r="HH330" s="21"/>
      <c r="HI330" s="21"/>
      <c r="HJ330" s="21"/>
      <c r="HK330" s="21"/>
      <c r="HL330" s="21"/>
      <c r="HM330" s="21"/>
      <c r="HN330" s="21"/>
      <c r="HO330" s="21"/>
      <c r="HP330" s="21"/>
      <c r="HQ330" s="21"/>
      <c r="HR330" s="21"/>
      <c r="HS330" s="21"/>
      <c r="HT330" s="21"/>
      <c r="HU330" s="21"/>
      <c r="HV330" s="21"/>
      <c r="HW330" s="21"/>
      <c r="HX330" s="21"/>
      <c r="HY330" s="21"/>
      <c r="HZ330" s="21"/>
      <c r="IA330" s="21"/>
      <c r="IB330" s="21"/>
      <c r="IC330" s="21"/>
      <c r="ID330" s="21"/>
      <c r="IE330" s="21"/>
      <c r="IF330" s="21"/>
      <c r="IG330" s="21"/>
      <c r="IH330" s="21"/>
      <c r="II330" s="21"/>
      <c r="IJ330" s="21"/>
      <c r="IK330" s="21"/>
      <c r="IL330" s="21"/>
      <c r="IM330" s="21"/>
      <c r="IN330" s="21"/>
      <c r="IO330" s="21"/>
      <c r="IP330" s="21"/>
      <c r="IQ330" s="21"/>
      <c r="IR330" s="21"/>
      <c r="IS330" s="21"/>
      <c r="IT330" s="21"/>
      <c r="IU330" s="21"/>
      <c r="IV330" s="21"/>
      <c r="IW330" s="21"/>
      <c r="IX330" s="21"/>
      <c r="IY330" s="21"/>
      <c r="IZ330" s="21"/>
      <c r="JA330" s="21"/>
      <c r="JB330" s="21"/>
      <c r="JC330" s="21"/>
      <c r="JD330" s="21"/>
      <c r="JE330" s="21"/>
      <c r="JF330" s="21"/>
      <c r="JG330" s="21"/>
      <c r="JH330" s="21"/>
      <c r="JI330" s="21"/>
      <c r="JJ330" s="21"/>
      <c r="JK330" s="21"/>
      <c r="JL330" s="21"/>
      <c r="JM330" s="21"/>
      <c r="JN330" s="21"/>
      <c r="JO330" s="21"/>
      <c r="JP330" s="21"/>
      <c r="JQ330" s="21"/>
      <c r="JR330" s="21"/>
      <c r="JS330" s="21"/>
      <c r="JT330" s="21"/>
      <c r="JU330" s="21"/>
      <c r="JV330" s="21"/>
      <c r="JW330" s="21"/>
      <c r="JX330" s="21"/>
      <c r="JY330" s="21"/>
      <c r="JZ330" s="21"/>
      <c r="KA330" s="21"/>
      <c r="KB330" s="21"/>
      <c r="KC330" s="21"/>
      <c r="KD330" s="21"/>
      <c r="KE330" s="21"/>
      <c r="KF330" s="21"/>
      <c r="KG330" s="21"/>
      <c r="KH330" s="21"/>
      <c r="KI330" s="21"/>
      <c r="KJ330" s="21"/>
      <c r="KK330" s="21"/>
      <c r="KL330" s="21"/>
      <c r="KM330" s="21"/>
      <c r="KN330" s="21"/>
      <c r="KO330" s="21"/>
      <c r="KP330" s="21"/>
      <c r="KQ330" s="21"/>
      <c r="KR330" s="21"/>
      <c r="KS330" s="21"/>
      <c r="KT330" s="21"/>
      <c r="KU330" s="21"/>
      <c r="KV330" s="21"/>
      <c r="KW330" s="21"/>
      <c r="KX330" s="21"/>
      <c r="KY330" s="21"/>
      <c r="KZ330" s="21"/>
      <c r="LA330" s="21"/>
      <c r="LB330" s="21"/>
      <c r="LC330" s="21"/>
      <c r="LD330" s="21"/>
      <c r="LE330" s="21"/>
      <c r="LF330" s="21"/>
      <c r="LG330" s="21"/>
      <c r="LH330" s="21"/>
      <c r="LI330" s="21"/>
      <c r="LJ330" s="21"/>
      <c r="LK330" s="21"/>
      <c r="LL330" s="21"/>
      <c r="LM330" s="21"/>
      <c r="LN330" s="21"/>
      <c r="LO330" s="21"/>
      <c r="LP330" s="21"/>
      <c r="LQ330" s="21"/>
      <c r="LR330" s="21"/>
      <c r="LS330" s="21"/>
      <c r="LT330" s="21"/>
      <c r="LU330" s="21"/>
      <c r="LV330" s="21"/>
      <c r="LW330" s="21"/>
      <c r="LX330" s="21"/>
      <c r="LY330" s="21"/>
      <c r="LZ330" s="21"/>
      <c r="MA330" s="21"/>
      <c r="MB330" s="21"/>
      <c r="MC330" s="21"/>
      <c r="MD330" s="21"/>
      <c r="ME330" s="21"/>
      <c r="MF330" s="21"/>
      <c r="MG330" s="21"/>
      <c r="MH330" s="21"/>
      <c r="MI330" s="21"/>
      <c r="MJ330" s="21"/>
      <c r="MK330" s="21"/>
      <c r="ML330" s="21"/>
      <c r="MM330" s="21"/>
      <c r="MN330" s="21"/>
      <c r="MO330" s="21"/>
      <c r="MP330" s="21"/>
      <c r="MQ330" s="21"/>
      <c r="MR330" s="21"/>
      <c r="MS330" s="21"/>
      <c r="MT330" s="21"/>
      <c r="MU330" s="21"/>
      <c r="MV330" s="21"/>
      <c r="MW330" s="21"/>
      <c r="MX330" s="21"/>
      <c r="MY330" s="21"/>
      <c r="MZ330" s="21"/>
      <c r="NA330" s="21"/>
      <c r="NB330" s="21"/>
      <c r="NC330" s="21"/>
      <c r="ND330" s="21"/>
      <c r="NE330" s="21"/>
      <c r="NF330" s="21"/>
      <c r="NG330" s="21"/>
      <c r="NH330" s="21"/>
      <c r="NI330" s="21"/>
      <c r="NJ330" s="21"/>
      <c r="NK330" s="21"/>
      <c r="NL330" s="21"/>
      <c r="NM330" s="21"/>
      <c r="NN330" s="21"/>
      <c r="NO330" s="21"/>
      <c r="NP330" s="21"/>
      <c r="NQ330" s="21"/>
      <c r="NR330" s="21"/>
      <c r="NS330" s="21"/>
      <c r="NT330" s="21"/>
      <c r="NU330" s="21"/>
      <c r="NV330" s="21"/>
      <c r="NW330" s="21"/>
      <c r="NX330" s="21"/>
      <c r="NY330" s="21"/>
      <c r="NZ330" s="21"/>
      <c r="OA330" s="21"/>
      <c r="OB330" s="21"/>
      <c r="OC330" s="21"/>
      <c r="OD330" s="21"/>
      <c r="OE330" s="21"/>
      <c r="OF330" s="21"/>
      <c r="OG330" s="21"/>
      <c r="OH330" s="21"/>
      <c r="OI330" s="21"/>
      <c r="OJ330" s="21"/>
      <c r="OK330" s="21"/>
      <c r="OL330" s="21"/>
      <c r="OM330" s="21"/>
      <c r="ON330" s="21"/>
      <c r="OO330" s="21"/>
      <c r="OP330" s="21"/>
      <c r="OQ330" s="21"/>
      <c r="OR330" s="21"/>
      <c r="OS330" s="21"/>
      <c r="OT330" s="21"/>
      <c r="OU330" s="21"/>
      <c r="OV330" s="21"/>
      <c r="OW330" s="21"/>
      <c r="OX330" s="21"/>
      <c r="OY330" s="21"/>
      <c r="OZ330" s="21"/>
      <c r="PA330" s="21"/>
      <c r="PB330" s="21"/>
      <c r="PC330" s="21"/>
      <c r="PD330" s="21"/>
      <c r="PE330" s="21"/>
      <c r="PF330" s="21"/>
      <c r="PG330" s="21"/>
      <c r="PH330" s="21"/>
      <c r="PI330" s="21"/>
      <c r="PJ330" s="21"/>
      <c r="PK330" s="21"/>
      <c r="PL330" s="21"/>
      <c r="PM330" s="21"/>
      <c r="PN330" s="21"/>
      <c r="PO330" s="21"/>
      <c r="PP330" s="21"/>
      <c r="PQ330" s="21"/>
      <c r="PR330" s="21"/>
      <c r="PS330" s="21"/>
      <c r="PT330" s="21"/>
      <c r="PU330" s="21"/>
      <c r="PV330" s="21"/>
      <c r="PW330" s="21"/>
      <c r="PX330" s="21"/>
      <c r="PY330" s="21"/>
      <c r="PZ330" s="21"/>
      <c r="QA330" s="21"/>
      <c r="QB330" s="21"/>
      <c r="QC330" s="21"/>
      <c r="QD330" s="21"/>
      <c r="QE330" s="21"/>
      <c r="QF330" s="21"/>
      <c r="QG330" s="21"/>
      <c r="QH330" s="21"/>
      <c r="QI330" s="21"/>
      <c r="QJ330" s="21"/>
      <c r="QK330" s="21"/>
      <c r="QL330" s="21"/>
      <c r="QM330" s="21"/>
      <c r="QN330" s="21"/>
      <c r="QO330" s="21"/>
      <c r="QP330" s="21"/>
      <c r="QQ330" s="21"/>
      <c r="QR330" s="21"/>
      <c r="QS330" s="21"/>
      <c r="QT330" s="21"/>
      <c r="QU330" s="21"/>
      <c r="QV330" s="21"/>
      <c r="QW330" s="21"/>
      <c r="QX330" s="21"/>
      <c r="QY330" s="21"/>
      <c r="QZ330" s="21"/>
      <c r="RA330" s="21"/>
      <c r="RB330" s="21"/>
      <c r="RC330" s="21"/>
      <c r="RD330" s="21"/>
      <c r="RE330" s="21"/>
      <c r="RF330" s="21"/>
      <c r="RG330" s="21"/>
      <c r="RH330" s="21"/>
      <c r="RI330" s="21"/>
      <c r="RJ330" s="21"/>
      <c r="RK330" s="21"/>
      <c r="RL330" s="21"/>
      <c r="RM330" s="21"/>
      <c r="RN330" s="21"/>
      <c r="RO330" s="21"/>
      <c r="RP330" s="21"/>
      <c r="RQ330" s="21"/>
      <c r="RR330" s="21"/>
      <c r="RS330" s="21"/>
      <c r="RT330" s="21"/>
      <c r="RU330" s="21"/>
      <c r="RV330" s="21"/>
      <c r="RW330" s="21"/>
      <c r="RX330" s="21"/>
      <c r="RY330" s="21"/>
      <c r="RZ330" s="21"/>
      <c r="SA330" s="21"/>
      <c r="SB330" s="21"/>
      <c r="SC330" s="21"/>
      <c r="SD330" s="21"/>
      <c r="SE330" s="21"/>
      <c r="SF330" s="21"/>
      <c r="SG330" s="21"/>
      <c r="SH330" s="21"/>
      <c r="SI330" s="21"/>
      <c r="SJ330" s="21"/>
      <c r="SK330" s="21"/>
      <c r="SL330" s="21"/>
      <c r="SM330" s="21"/>
      <c r="SN330" s="21"/>
      <c r="SO330" s="21"/>
      <c r="SP330" s="21"/>
      <c r="SQ330" s="21"/>
      <c r="SR330" s="21"/>
      <c r="SS330" s="21"/>
      <c r="ST330" s="21"/>
      <c r="SU330" s="21"/>
      <c r="SV330" s="21"/>
      <c r="SW330" s="21"/>
      <c r="SX330" s="21"/>
      <c r="SY330" s="21"/>
      <c r="SZ330" s="21"/>
      <c r="TA330" s="21"/>
      <c r="TB330" s="21"/>
      <c r="TC330" s="21"/>
      <c r="TD330" s="21"/>
      <c r="TE330" s="21"/>
      <c r="TF330" s="21"/>
      <c r="TG330" s="21"/>
      <c r="TH330" s="21"/>
      <c r="TI330" s="21"/>
      <c r="TJ330" s="21"/>
      <c r="TK330" s="21"/>
      <c r="TL330" s="21"/>
      <c r="TM330" s="21"/>
      <c r="TN330" s="21"/>
      <c r="TO330" s="21"/>
      <c r="TP330" s="21"/>
      <c r="TQ330" s="21"/>
      <c r="TR330" s="21"/>
      <c r="TS330" s="21"/>
      <c r="TT330" s="21"/>
      <c r="TU330" s="21"/>
      <c r="TV330" s="21"/>
      <c r="TW330" s="21"/>
      <c r="TX330" s="21"/>
      <c r="TY330" s="21"/>
      <c r="TZ330" s="21"/>
      <c r="UA330" s="21"/>
      <c r="UB330" s="21"/>
      <c r="UC330" s="21"/>
      <c r="UD330" s="21"/>
      <c r="UE330" s="21"/>
      <c r="UF330" s="21"/>
      <c r="UG330" s="21"/>
      <c r="UH330" s="21"/>
      <c r="UI330" s="21"/>
      <c r="UJ330" s="21"/>
      <c r="UK330" s="21"/>
      <c r="UL330" s="21"/>
      <c r="UM330" s="21"/>
      <c r="UN330" s="21"/>
      <c r="UO330" s="21"/>
      <c r="UP330" s="21"/>
      <c r="UQ330" s="21"/>
      <c r="UR330" s="21"/>
      <c r="US330" s="21"/>
      <c r="UT330" s="21"/>
      <c r="UU330" s="21"/>
      <c r="UV330" s="21"/>
      <c r="UW330" s="21"/>
      <c r="UX330" s="21"/>
      <c r="UY330" s="21"/>
      <c r="UZ330" s="21"/>
      <c r="VA330" s="21"/>
      <c r="VB330" s="21"/>
      <c r="VC330" s="21"/>
      <c r="VD330" s="21"/>
      <c r="VE330" s="21"/>
      <c r="VF330" s="21"/>
      <c r="VG330" s="21"/>
      <c r="VH330" s="21"/>
      <c r="VI330" s="21"/>
      <c r="VJ330" s="21"/>
      <c r="VK330" s="21"/>
      <c r="VL330" s="21"/>
      <c r="VM330" s="21"/>
      <c r="VN330" s="21"/>
      <c r="VO330" s="21"/>
      <c r="VP330" s="21"/>
      <c r="VQ330" s="21"/>
      <c r="VR330" s="21"/>
      <c r="VS330" s="21"/>
      <c r="VT330" s="21"/>
      <c r="VU330" s="21"/>
      <c r="VV330" s="21"/>
      <c r="VW330" s="21"/>
      <c r="VX330" s="21"/>
      <c r="VY330" s="21"/>
      <c r="VZ330" s="21"/>
      <c r="WA330" s="21"/>
      <c r="WB330" s="21"/>
      <c r="WC330" s="21"/>
      <c r="WD330" s="21"/>
      <c r="WE330" s="21"/>
      <c r="WF330" s="21"/>
      <c r="WG330" s="21"/>
      <c r="WH330" s="21"/>
      <c r="WI330" s="21"/>
      <c r="WJ330" s="21"/>
      <c r="WK330" s="21"/>
      <c r="WL330" s="21"/>
      <c r="WM330" s="21"/>
      <c r="WN330" s="21"/>
      <c r="WO330" s="21"/>
      <c r="WP330" s="21"/>
      <c r="WQ330" s="21"/>
      <c r="WR330" s="21"/>
      <c r="WS330" s="21"/>
      <c r="WT330" s="21"/>
      <c r="WU330" s="21"/>
      <c r="WV330" s="21"/>
      <c r="WW330" s="21"/>
      <c r="WX330" s="21"/>
      <c r="WY330" s="21"/>
      <c r="WZ330" s="21"/>
      <c r="XA330" s="21"/>
      <c r="XB330" s="21"/>
      <c r="XC330" s="21"/>
      <c r="XD330" s="21"/>
      <c r="XE330" s="21"/>
      <c r="XF330" s="21"/>
      <c r="XG330" s="21"/>
      <c r="XH330" s="21"/>
      <c r="XI330" s="21"/>
      <c r="XJ330" s="21"/>
      <c r="XK330" s="21"/>
      <c r="XL330" s="21"/>
      <c r="XM330" s="21"/>
      <c r="XN330" s="21"/>
      <c r="XO330" s="21"/>
      <c r="XP330" s="21"/>
      <c r="XQ330" s="21"/>
      <c r="XR330" s="21"/>
      <c r="XS330" s="21"/>
      <c r="XT330" s="21"/>
      <c r="XU330" s="21"/>
      <c r="XV330" s="21"/>
      <c r="XW330" s="21"/>
      <c r="XX330" s="21"/>
      <c r="XY330" s="21"/>
      <c r="XZ330" s="21"/>
      <c r="YA330" s="21"/>
      <c r="YB330" s="21"/>
      <c r="YC330" s="21"/>
      <c r="YD330" s="21"/>
      <c r="YE330" s="21"/>
      <c r="YF330" s="21"/>
      <c r="YG330" s="21"/>
      <c r="YH330" s="21"/>
      <c r="YI330" s="21"/>
      <c r="YJ330" s="21"/>
      <c r="YK330" s="21"/>
      <c r="YL330" s="21"/>
      <c r="YM330" s="21"/>
      <c r="YN330" s="21"/>
      <c r="YO330" s="21"/>
      <c r="YP330" s="21"/>
      <c r="YQ330" s="21"/>
      <c r="YR330" s="21"/>
      <c r="YS330" s="21"/>
      <c r="YT330" s="21"/>
      <c r="YU330" s="21"/>
      <c r="YV330" s="21"/>
      <c r="YW330" s="21"/>
      <c r="YX330" s="21"/>
      <c r="YY330" s="21"/>
      <c r="YZ330" s="21"/>
      <c r="ZA330" s="21"/>
      <c r="ZB330" s="21"/>
      <c r="ZC330" s="21"/>
      <c r="ZD330" s="21"/>
      <c r="ZE330" s="21"/>
      <c r="ZF330" s="21"/>
      <c r="ZG330" s="21"/>
      <c r="ZH330" s="21"/>
      <c r="ZI330" s="21"/>
      <c r="ZJ330" s="21"/>
      <c r="ZK330" s="21"/>
      <c r="ZL330" s="21"/>
      <c r="ZM330" s="21"/>
      <c r="ZN330" s="21"/>
      <c r="ZO330" s="21"/>
      <c r="ZP330" s="21"/>
      <c r="ZQ330" s="21"/>
      <c r="ZR330" s="21"/>
      <c r="ZS330" s="21"/>
      <c r="ZT330" s="21"/>
      <c r="ZU330" s="21"/>
      <c r="ZV330" s="21"/>
      <c r="ZW330" s="21"/>
      <c r="ZX330" s="21"/>
      <c r="ZY330" s="21"/>
      <c r="ZZ330" s="21"/>
      <c r="AAA330" s="21"/>
      <c r="AAB330" s="21"/>
      <c r="AAC330" s="21"/>
      <c r="AAD330" s="21"/>
      <c r="AAE330" s="21"/>
      <c r="AAF330" s="21"/>
      <c r="AAG330" s="21"/>
      <c r="AAH330" s="21"/>
      <c r="AAI330" s="21"/>
      <c r="AAJ330" s="21"/>
      <c r="AAK330" s="21"/>
      <c r="AAL330" s="21"/>
      <c r="AAM330" s="21"/>
      <c r="AAN330" s="21"/>
      <c r="AAO330" s="21"/>
      <c r="AAP330" s="21"/>
      <c r="AAQ330" s="21"/>
      <c r="AAR330" s="21"/>
      <c r="AAS330" s="21"/>
      <c r="AAT330" s="21"/>
      <c r="AAU330" s="21"/>
      <c r="AAV330" s="21"/>
      <c r="AAW330" s="21"/>
      <c r="AAX330" s="21"/>
      <c r="AAY330" s="21"/>
      <c r="AAZ330" s="21"/>
      <c r="ABA330" s="21"/>
      <c r="ABB330" s="21"/>
      <c r="ABC330" s="21"/>
      <c r="ABD330" s="21"/>
      <c r="ABE330" s="21"/>
      <c r="ABF330" s="21"/>
      <c r="ABG330" s="21"/>
      <c r="ABH330" s="21"/>
      <c r="ABI330" s="21"/>
      <c r="ABJ330" s="21"/>
      <c r="ABK330" s="21"/>
      <c r="ABL330" s="21"/>
      <c r="ABM330" s="21"/>
      <c r="ABN330" s="21"/>
      <c r="ABO330" s="21"/>
      <c r="ABP330" s="21"/>
      <c r="ABQ330" s="21"/>
      <c r="ABR330" s="21"/>
      <c r="ABS330" s="21"/>
      <c r="ABT330" s="21"/>
      <c r="ABU330" s="21"/>
      <c r="ABV330" s="21"/>
      <c r="ABW330" s="21"/>
      <c r="ABX330" s="21"/>
      <c r="ABY330" s="21"/>
      <c r="ABZ330" s="21"/>
      <c r="ACA330" s="21"/>
      <c r="ACB330" s="21"/>
      <c r="ACC330" s="21"/>
      <c r="ACD330" s="21"/>
      <c r="ACE330" s="21"/>
      <c r="ACF330" s="21"/>
      <c r="ACG330" s="21"/>
      <c r="ACH330" s="21"/>
      <c r="ACI330" s="21"/>
      <c r="ACJ330" s="21"/>
      <c r="ACK330" s="21"/>
      <c r="ACL330" s="21"/>
      <c r="ACM330" s="21"/>
      <c r="ACN330" s="21"/>
      <c r="ACO330" s="21"/>
      <c r="ACP330" s="21"/>
      <c r="ACQ330" s="21"/>
      <c r="ACR330" s="21"/>
      <c r="ACS330" s="21"/>
      <c r="ACT330" s="21"/>
      <c r="ACU330" s="21"/>
      <c r="ACV330" s="21"/>
      <c r="ACW330" s="21"/>
      <c r="ACX330" s="21"/>
      <c r="ACY330" s="21"/>
      <c r="ACZ330" s="21"/>
      <c r="ADA330" s="21"/>
      <c r="ADB330" s="21"/>
      <c r="ADC330" s="21"/>
      <c r="ADD330" s="21"/>
      <c r="ADE330" s="21"/>
      <c r="ADF330" s="21"/>
      <c r="ADG330" s="21"/>
      <c r="ADH330" s="21"/>
      <c r="ADI330" s="21"/>
      <c r="ADJ330" s="21"/>
      <c r="ADK330" s="21"/>
      <c r="ADL330" s="21"/>
      <c r="ADM330" s="21"/>
      <c r="ADN330" s="21"/>
      <c r="ADO330" s="21"/>
      <c r="ADP330" s="21"/>
      <c r="ADQ330" s="21"/>
      <c r="ADR330" s="21"/>
      <c r="ADS330" s="21"/>
      <c r="ADT330" s="21"/>
      <c r="ADU330" s="21"/>
      <c r="ADV330" s="21"/>
      <c r="ADW330" s="21"/>
      <c r="ADX330" s="21"/>
      <c r="ADY330" s="21"/>
      <c r="ADZ330" s="21"/>
      <c r="AEA330" s="21"/>
      <c r="AEB330" s="21"/>
      <c r="AEC330" s="21"/>
      <c r="AED330" s="21"/>
      <c r="AEE330" s="21"/>
      <c r="AEF330" s="21"/>
      <c r="AEG330" s="21"/>
      <c r="AEH330" s="21"/>
      <c r="AEI330" s="21"/>
      <c r="AEJ330" s="21"/>
      <c r="AEK330" s="21"/>
    </row>
    <row r="331" spans="1:817" s="183" customFormat="1" ht="26.1" customHeight="1" x14ac:dyDescent="0.25">
      <c r="A331" s="638"/>
      <c r="B331" s="182">
        <v>3</v>
      </c>
      <c r="C331" s="595">
        <f>AK330</f>
        <v>1.9958316044105064E-2</v>
      </c>
      <c r="D331" s="19">
        <v>1</v>
      </c>
      <c r="E331" s="253" t="s">
        <v>515</v>
      </c>
      <c r="F331" s="254" t="s">
        <v>370</v>
      </c>
      <c r="G331" s="19"/>
      <c r="H331" s="19"/>
      <c r="I331" s="19"/>
      <c r="J331" s="255"/>
      <c r="K331" s="19">
        <v>1</v>
      </c>
      <c r="L331" s="19" t="s">
        <v>27</v>
      </c>
      <c r="M331" s="19" t="s">
        <v>38</v>
      </c>
      <c r="N331" s="19">
        <v>3</v>
      </c>
      <c r="O331" s="19">
        <v>1962</v>
      </c>
      <c r="P331" s="290">
        <v>1962</v>
      </c>
      <c r="Q331" s="255">
        <v>37854</v>
      </c>
      <c r="R331" s="258"/>
      <c r="S331" s="259"/>
      <c r="T331" s="228" t="s">
        <v>516</v>
      </c>
      <c r="U331" s="260" t="s">
        <v>517</v>
      </c>
      <c r="V331" s="33"/>
      <c r="W331" s="18"/>
      <c r="X331" s="249">
        <f t="shared" si="102"/>
        <v>0</v>
      </c>
      <c r="Y331" s="19"/>
      <c r="Z331" s="19"/>
      <c r="AA331" s="19"/>
      <c r="AB331" s="19"/>
      <c r="AC331" s="19"/>
      <c r="AD331" s="19"/>
      <c r="AE331" s="19"/>
      <c r="AF331" s="1"/>
      <c r="AG331" s="1"/>
      <c r="AH331" s="252">
        <f t="shared" si="105"/>
        <v>1.4762848027551691E-4</v>
      </c>
      <c r="AI331" s="252">
        <f t="shared" si="106"/>
        <v>0</v>
      </c>
      <c r="AJ331" s="252">
        <f t="shared" si="107"/>
        <v>0</v>
      </c>
      <c r="AK331" s="252">
        <f t="shared" si="104"/>
        <v>1.4762848027551691E-4</v>
      </c>
      <c r="AL331" s="262"/>
      <c r="AM331" s="251">
        <f t="shared" si="108"/>
        <v>0</v>
      </c>
      <c r="AN331" s="251">
        <f t="shared" si="109"/>
        <v>0</v>
      </c>
      <c r="AO331" s="251">
        <f t="shared" si="110"/>
        <v>1.4762848027551691E-4</v>
      </c>
      <c r="AP331" s="147"/>
      <c r="AQ331" s="147"/>
      <c r="AR331" s="147"/>
      <c r="AS331" s="147"/>
      <c r="AT331" s="147"/>
      <c r="AU331" s="147"/>
      <c r="AV331" s="147"/>
      <c r="AW331" s="147"/>
      <c r="AX331" s="147"/>
      <c r="AY331" s="147"/>
      <c r="AZ331" s="1"/>
      <c r="BD331" s="1"/>
      <c r="BE331" s="4"/>
      <c r="BF331" s="4"/>
      <c r="BG331" s="4"/>
      <c r="BH331" s="1"/>
      <c r="BI331" s="1"/>
      <c r="BJ331" s="4"/>
      <c r="BK331" s="4"/>
      <c r="BL331" s="4"/>
      <c r="BM331" s="4"/>
      <c r="BN331" s="4"/>
      <c r="BO331" s="4"/>
      <c r="BP331" s="4"/>
      <c r="BQ331" s="4"/>
      <c r="BR331" s="4"/>
      <c r="BS331" s="4"/>
      <c r="BT331" s="4"/>
      <c r="BU331" s="147"/>
      <c r="BV331" s="4"/>
      <c r="BW331" s="147"/>
      <c r="BX331" s="4"/>
      <c r="BY331" s="147"/>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21"/>
      <c r="FO331" s="21"/>
      <c r="FP331" s="21"/>
      <c r="FQ331" s="21"/>
      <c r="FR331" s="21"/>
      <c r="FS331" s="21"/>
      <c r="FT331" s="21"/>
      <c r="FU331" s="21"/>
      <c r="FV331" s="21"/>
      <c r="FW331" s="21"/>
      <c r="FX331" s="21"/>
      <c r="FY331" s="21"/>
      <c r="FZ331" s="21"/>
      <c r="GA331" s="21"/>
      <c r="GB331" s="21"/>
      <c r="GC331" s="21"/>
      <c r="GD331" s="21"/>
      <c r="GE331" s="21"/>
      <c r="GF331" s="21"/>
      <c r="GG331" s="21"/>
      <c r="GH331" s="21"/>
      <c r="GI331" s="21"/>
      <c r="GJ331" s="21"/>
      <c r="GK331" s="21"/>
      <c r="GL331" s="21"/>
      <c r="GM331" s="21"/>
      <c r="GN331" s="21"/>
      <c r="GO331" s="21"/>
      <c r="GP331" s="21"/>
      <c r="GQ331" s="21"/>
      <c r="GR331" s="21"/>
      <c r="GS331" s="21"/>
      <c r="GT331" s="21"/>
      <c r="GU331" s="21"/>
      <c r="GV331" s="21"/>
      <c r="GW331" s="21"/>
      <c r="GX331" s="21"/>
      <c r="GY331" s="21"/>
      <c r="GZ331" s="21"/>
      <c r="HA331" s="21"/>
      <c r="HB331" s="21"/>
      <c r="HC331" s="21"/>
      <c r="HD331" s="21"/>
      <c r="HE331" s="21"/>
      <c r="HF331" s="21"/>
      <c r="HG331" s="21"/>
      <c r="HH331" s="21"/>
      <c r="HI331" s="21"/>
      <c r="HJ331" s="21"/>
      <c r="HK331" s="21"/>
      <c r="HL331" s="21"/>
      <c r="HM331" s="21"/>
      <c r="HN331" s="21"/>
      <c r="HO331" s="21"/>
      <c r="HP331" s="21"/>
      <c r="HQ331" s="21"/>
      <c r="HR331" s="21"/>
      <c r="HS331" s="21"/>
      <c r="HT331" s="21"/>
      <c r="HU331" s="21"/>
      <c r="HV331" s="21"/>
      <c r="HW331" s="21"/>
      <c r="HX331" s="21"/>
      <c r="HY331" s="21"/>
      <c r="HZ331" s="21"/>
      <c r="IA331" s="21"/>
      <c r="IB331" s="21"/>
      <c r="IC331" s="21"/>
      <c r="ID331" s="21"/>
      <c r="IE331" s="21"/>
      <c r="IF331" s="21"/>
      <c r="IG331" s="21"/>
      <c r="IH331" s="21"/>
      <c r="II331" s="21"/>
      <c r="IJ331" s="21"/>
      <c r="IK331" s="21"/>
      <c r="IL331" s="21"/>
      <c r="IM331" s="21"/>
      <c r="IN331" s="21"/>
      <c r="IO331" s="21"/>
      <c r="IP331" s="21"/>
      <c r="IQ331" s="21"/>
      <c r="IR331" s="21"/>
      <c r="IS331" s="21"/>
      <c r="IT331" s="21"/>
      <c r="IU331" s="21"/>
      <c r="IV331" s="21"/>
      <c r="IW331" s="21"/>
      <c r="IX331" s="21"/>
      <c r="IY331" s="21"/>
      <c r="IZ331" s="21"/>
      <c r="JA331" s="21"/>
      <c r="JB331" s="21"/>
      <c r="JC331" s="21"/>
      <c r="JD331" s="21"/>
      <c r="JE331" s="21"/>
      <c r="JF331" s="21"/>
      <c r="JG331" s="21"/>
      <c r="JH331" s="21"/>
      <c r="JI331" s="21"/>
      <c r="JJ331" s="21"/>
      <c r="JK331" s="21"/>
      <c r="JL331" s="21"/>
      <c r="JM331" s="21"/>
      <c r="JN331" s="21"/>
      <c r="JO331" s="21"/>
      <c r="JP331" s="21"/>
      <c r="JQ331" s="21"/>
      <c r="JR331" s="21"/>
      <c r="JS331" s="21"/>
      <c r="JT331" s="21"/>
      <c r="JU331" s="21"/>
      <c r="JV331" s="21"/>
      <c r="JW331" s="21"/>
      <c r="JX331" s="21"/>
      <c r="JY331" s="21"/>
      <c r="JZ331" s="21"/>
      <c r="KA331" s="21"/>
      <c r="KB331" s="21"/>
      <c r="KC331" s="21"/>
      <c r="KD331" s="21"/>
      <c r="KE331" s="21"/>
      <c r="KF331" s="21"/>
      <c r="KG331" s="21"/>
      <c r="KH331" s="21"/>
      <c r="KI331" s="21"/>
      <c r="KJ331" s="21"/>
      <c r="KK331" s="21"/>
      <c r="KL331" s="21"/>
      <c r="KM331" s="21"/>
      <c r="KN331" s="21"/>
      <c r="KO331" s="21"/>
      <c r="KP331" s="21"/>
      <c r="KQ331" s="21"/>
      <c r="KR331" s="21"/>
      <c r="KS331" s="21"/>
      <c r="KT331" s="21"/>
      <c r="KU331" s="21"/>
      <c r="KV331" s="21"/>
      <c r="KW331" s="21"/>
      <c r="KX331" s="21"/>
      <c r="KY331" s="21"/>
      <c r="KZ331" s="21"/>
      <c r="LA331" s="21"/>
      <c r="LB331" s="21"/>
      <c r="LC331" s="21"/>
      <c r="LD331" s="21"/>
      <c r="LE331" s="21"/>
      <c r="LF331" s="21"/>
      <c r="LG331" s="21"/>
      <c r="LH331" s="21"/>
      <c r="LI331" s="21"/>
      <c r="LJ331" s="21"/>
      <c r="LK331" s="21"/>
      <c r="LL331" s="21"/>
      <c r="LM331" s="21"/>
      <c r="LN331" s="21"/>
      <c r="LO331" s="21"/>
      <c r="LP331" s="21"/>
      <c r="LQ331" s="21"/>
      <c r="LR331" s="21"/>
      <c r="LS331" s="21"/>
      <c r="LT331" s="21"/>
      <c r="LU331" s="21"/>
      <c r="LV331" s="21"/>
      <c r="LW331" s="21"/>
      <c r="LX331" s="21"/>
      <c r="LY331" s="21"/>
      <c r="LZ331" s="21"/>
      <c r="MA331" s="21"/>
      <c r="MB331" s="21"/>
      <c r="MC331" s="21"/>
      <c r="MD331" s="21"/>
      <c r="ME331" s="21"/>
      <c r="MF331" s="21"/>
      <c r="MG331" s="21"/>
      <c r="MH331" s="21"/>
      <c r="MI331" s="21"/>
      <c r="MJ331" s="21"/>
      <c r="MK331" s="21"/>
      <c r="ML331" s="21"/>
      <c r="MM331" s="21"/>
      <c r="MN331" s="21"/>
      <c r="MO331" s="21"/>
      <c r="MP331" s="21"/>
      <c r="MQ331" s="21"/>
      <c r="MR331" s="21"/>
      <c r="MS331" s="21"/>
      <c r="MT331" s="21"/>
      <c r="MU331" s="21"/>
      <c r="MV331" s="21"/>
      <c r="MW331" s="21"/>
      <c r="MX331" s="21"/>
      <c r="MY331" s="21"/>
      <c r="MZ331" s="21"/>
      <c r="NA331" s="21"/>
      <c r="NB331" s="21"/>
      <c r="NC331" s="21"/>
      <c r="ND331" s="21"/>
      <c r="NE331" s="21"/>
      <c r="NF331" s="21"/>
      <c r="NG331" s="21"/>
      <c r="NH331" s="21"/>
      <c r="NI331" s="21"/>
      <c r="NJ331" s="21"/>
      <c r="NK331" s="21"/>
      <c r="NL331" s="21"/>
      <c r="NM331" s="21"/>
      <c r="NN331" s="21"/>
      <c r="NO331" s="21"/>
      <c r="NP331" s="21"/>
      <c r="NQ331" s="21"/>
      <c r="NR331" s="21"/>
      <c r="NS331" s="21"/>
      <c r="NT331" s="21"/>
      <c r="NU331" s="21"/>
      <c r="NV331" s="21"/>
      <c r="NW331" s="21"/>
      <c r="NX331" s="21"/>
      <c r="NY331" s="21"/>
      <c r="NZ331" s="21"/>
      <c r="OA331" s="21"/>
      <c r="OB331" s="21"/>
      <c r="OC331" s="21"/>
      <c r="OD331" s="21"/>
      <c r="OE331" s="21"/>
      <c r="OF331" s="21"/>
      <c r="OG331" s="21"/>
      <c r="OH331" s="21"/>
      <c r="OI331" s="21"/>
      <c r="OJ331" s="21"/>
      <c r="OK331" s="21"/>
      <c r="OL331" s="21"/>
      <c r="OM331" s="21"/>
      <c r="ON331" s="21"/>
      <c r="OO331" s="21"/>
      <c r="OP331" s="21"/>
      <c r="OQ331" s="21"/>
      <c r="OR331" s="21"/>
      <c r="OS331" s="21"/>
      <c r="OT331" s="21"/>
      <c r="OU331" s="21"/>
      <c r="OV331" s="21"/>
      <c r="OW331" s="21"/>
      <c r="OX331" s="21"/>
      <c r="OY331" s="21"/>
      <c r="OZ331" s="21"/>
      <c r="PA331" s="21"/>
      <c r="PB331" s="21"/>
      <c r="PC331" s="21"/>
      <c r="PD331" s="21"/>
      <c r="PE331" s="21"/>
      <c r="PF331" s="21"/>
      <c r="PG331" s="21"/>
      <c r="PH331" s="21"/>
      <c r="PI331" s="21"/>
      <c r="PJ331" s="21"/>
      <c r="PK331" s="21"/>
      <c r="PL331" s="21"/>
      <c r="PM331" s="21"/>
      <c r="PN331" s="21"/>
      <c r="PO331" s="21"/>
      <c r="PP331" s="21"/>
      <c r="PQ331" s="21"/>
      <c r="PR331" s="21"/>
      <c r="PS331" s="21"/>
      <c r="PT331" s="21"/>
      <c r="PU331" s="21"/>
      <c r="PV331" s="21"/>
      <c r="PW331" s="21"/>
      <c r="PX331" s="21"/>
      <c r="PY331" s="21"/>
      <c r="PZ331" s="21"/>
      <c r="QA331" s="21"/>
      <c r="QB331" s="21"/>
      <c r="QC331" s="21"/>
      <c r="QD331" s="21"/>
      <c r="QE331" s="21"/>
      <c r="QF331" s="21"/>
      <c r="QG331" s="21"/>
      <c r="QH331" s="21"/>
      <c r="QI331" s="21"/>
      <c r="QJ331" s="21"/>
      <c r="QK331" s="21"/>
      <c r="QL331" s="21"/>
      <c r="QM331" s="21"/>
      <c r="QN331" s="21"/>
      <c r="QO331" s="21"/>
      <c r="QP331" s="21"/>
      <c r="QQ331" s="21"/>
      <c r="QR331" s="21"/>
      <c r="QS331" s="21"/>
      <c r="QT331" s="21"/>
      <c r="QU331" s="21"/>
      <c r="QV331" s="21"/>
      <c r="QW331" s="21"/>
      <c r="QX331" s="21"/>
      <c r="QY331" s="21"/>
      <c r="QZ331" s="21"/>
      <c r="RA331" s="21"/>
      <c r="RB331" s="21"/>
      <c r="RC331" s="21"/>
      <c r="RD331" s="21"/>
      <c r="RE331" s="21"/>
      <c r="RF331" s="21"/>
      <c r="RG331" s="21"/>
      <c r="RH331" s="21"/>
      <c r="RI331" s="21"/>
      <c r="RJ331" s="21"/>
      <c r="RK331" s="21"/>
      <c r="RL331" s="21"/>
      <c r="RM331" s="21"/>
      <c r="RN331" s="21"/>
      <c r="RO331" s="21"/>
      <c r="RP331" s="21"/>
      <c r="RQ331" s="21"/>
      <c r="RR331" s="21"/>
      <c r="RS331" s="21"/>
      <c r="RT331" s="21"/>
      <c r="RU331" s="21"/>
      <c r="RV331" s="21"/>
      <c r="RW331" s="21"/>
      <c r="RX331" s="21"/>
      <c r="RY331" s="21"/>
      <c r="RZ331" s="21"/>
      <c r="SA331" s="21"/>
      <c r="SB331" s="21"/>
      <c r="SC331" s="21"/>
      <c r="SD331" s="21"/>
      <c r="SE331" s="21"/>
      <c r="SF331" s="21"/>
      <c r="SG331" s="21"/>
      <c r="SH331" s="21"/>
      <c r="SI331" s="21"/>
      <c r="SJ331" s="21"/>
      <c r="SK331" s="21"/>
      <c r="SL331" s="21"/>
      <c r="SM331" s="21"/>
      <c r="SN331" s="21"/>
      <c r="SO331" s="21"/>
      <c r="SP331" s="21"/>
      <c r="SQ331" s="21"/>
      <c r="SR331" s="21"/>
      <c r="SS331" s="21"/>
      <c r="ST331" s="21"/>
      <c r="SU331" s="21"/>
      <c r="SV331" s="21"/>
      <c r="SW331" s="21"/>
      <c r="SX331" s="21"/>
      <c r="SY331" s="21"/>
      <c r="SZ331" s="21"/>
      <c r="TA331" s="21"/>
      <c r="TB331" s="21"/>
      <c r="TC331" s="21"/>
      <c r="TD331" s="21"/>
      <c r="TE331" s="21"/>
      <c r="TF331" s="21"/>
      <c r="TG331" s="21"/>
      <c r="TH331" s="21"/>
      <c r="TI331" s="21"/>
      <c r="TJ331" s="21"/>
      <c r="TK331" s="21"/>
      <c r="TL331" s="21"/>
      <c r="TM331" s="21"/>
      <c r="TN331" s="21"/>
      <c r="TO331" s="21"/>
      <c r="TP331" s="21"/>
      <c r="TQ331" s="21"/>
      <c r="TR331" s="21"/>
      <c r="TS331" s="21"/>
      <c r="TT331" s="21"/>
      <c r="TU331" s="21"/>
      <c r="TV331" s="21"/>
      <c r="TW331" s="21"/>
      <c r="TX331" s="21"/>
      <c r="TY331" s="21"/>
      <c r="TZ331" s="21"/>
      <c r="UA331" s="21"/>
      <c r="UB331" s="21"/>
      <c r="UC331" s="21"/>
      <c r="UD331" s="21"/>
      <c r="UE331" s="21"/>
      <c r="UF331" s="21"/>
      <c r="UG331" s="21"/>
      <c r="UH331" s="21"/>
      <c r="UI331" s="21"/>
      <c r="UJ331" s="21"/>
      <c r="UK331" s="21"/>
      <c r="UL331" s="21"/>
      <c r="UM331" s="21"/>
      <c r="UN331" s="21"/>
      <c r="UO331" s="21"/>
      <c r="UP331" s="21"/>
      <c r="UQ331" s="21"/>
      <c r="UR331" s="21"/>
      <c r="US331" s="21"/>
      <c r="UT331" s="21"/>
      <c r="UU331" s="21"/>
      <c r="UV331" s="21"/>
      <c r="UW331" s="21"/>
      <c r="UX331" s="21"/>
      <c r="UY331" s="21"/>
      <c r="UZ331" s="21"/>
      <c r="VA331" s="21"/>
      <c r="VB331" s="21"/>
      <c r="VC331" s="21"/>
      <c r="VD331" s="21"/>
      <c r="VE331" s="21"/>
      <c r="VF331" s="21"/>
      <c r="VG331" s="21"/>
      <c r="VH331" s="21"/>
      <c r="VI331" s="21"/>
      <c r="VJ331" s="21"/>
      <c r="VK331" s="21"/>
      <c r="VL331" s="21"/>
      <c r="VM331" s="21"/>
      <c r="VN331" s="21"/>
      <c r="VO331" s="21"/>
      <c r="VP331" s="21"/>
      <c r="VQ331" s="21"/>
      <c r="VR331" s="21"/>
      <c r="VS331" s="21"/>
      <c r="VT331" s="21"/>
      <c r="VU331" s="21"/>
      <c r="VV331" s="21"/>
      <c r="VW331" s="21"/>
      <c r="VX331" s="21"/>
      <c r="VY331" s="21"/>
      <c r="VZ331" s="21"/>
      <c r="WA331" s="21"/>
      <c r="WB331" s="21"/>
      <c r="WC331" s="21"/>
      <c r="WD331" s="21"/>
      <c r="WE331" s="21"/>
      <c r="WF331" s="21"/>
      <c r="WG331" s="21"/>
      <c r="WH331" s="21"/>
      <c r="WI331" s="21"/>
      <c r="WJ331" s="21"/>
      <c r="WK331" s="21"/>
      <c r="WL331" s="21"/>
      <c r="WM331" s="21"/>
      <c r="WN331" s="21"/>
      <c r="WO331" s="21"/>
      <c r="WP331" s="21"/>
      <c r="WQ331" s="21"/>
      <c r="WR331" s="21"/>
      <c r="WS331" s="21"/>
      <c r="WT331" s="21"/>
      <c r="WU331" s="21"/>
      <c r="WV331" s="21"/>
      <c r="WW331" s="21"/>
      <c r="WX331" s="21"/>
      <c r="WY331" s="21"/>
      <c r="WZ331" s="21"/>
      <c r="XA331" s="21"/>
      <c r="XB331" s="21"/>
      <c r="XC331" s="21"/>
      <c r="XD331" s="21"/>
      <c r="XE331" s="21"/>
      <c r="XF331" s="21"/>
      <c r="XG331" s="21"/>
      <c r="XH331" s="21"/>
      <c r="XI331" s="21"/>
      <c r="XJ331" s="21"/>
      <c r="XK331" s="21"/>
      <c r="XL331" s="21"/>
      <c r="XM331" s="21"/>
      <c r="XN331" s="21"/>
      <c r="XO331" s="21"/>
      <c r="XP331" s="21"/>
      <c r="XQ331" s="21"/>
      <c r="XR331" s="21"/>
      <c r="XS331" s="21"/>
      <c r="XT331" s="21"/>
      <c r="XU331" s="21"/>
      <c r="XV331" s="21"/>
      <c r="XW331" s="21"/>
      <c r="XX331" s="21"/>
      <c r="XY331" s="21"/>
      <c r="XZ331" s="21"/>
      <c r="YA331" s="21"/>
      <c r="YB331" s="21"/>
      <c r="YC331" s="21"/>
      <c r="YD331" s="21"/>
      <c r="YE331" s="21"/>
      <c r="YF331" s="21"/>
      <c r="YG331" s="21"/>
      <c r="YH331" s="21"/>
      <c r="YI331" s="21"/>
      <c r="YJ331" s="21"/>
      <c r="YK331" s="21"/>
      <c r="YL331" s="21"/>
      <c r="YM331" s="21"/>
      <c r="YN331" s="21"/>
      <c r="YO331" s="21"/>
      <c r="YP331" s="21"/>
      <c r="YQ331" s="21"/>
      <c r="YR331" s="21"/>
      <c r="YS331" s="21"/>
      <c r="YT331" s="21"/>
      <c r="YU331" s="21"/>
      <c r="YV331" s="21"/>
      <c r="YW331" s="21"/>
      <c r="YX331" s="21"/>
      <c r="YY331" s="21"/>
      <c r="YZ331" s="21"/>
      <c r="ZA331" s="21"/>
      <c r="ZB331" s="21"/>
      <c r="ZC331" s="21"/>
      <c r="ZD331" s="21"/>
      <c r="ZE331" s="21"/>
      <c r="ZF331" s="21"/>
      <c r="ZG331" s="21"/>
      <c r="ZH331" s="21"/>
      <c r="ZI331" s="21"/>
      <c r="ZJ331" s="21"/>
      <c r="ZK331" s="21"/>
      <c r="ZL331" s="21"/>
      <c r="ZM331" s="21"/>
      <c r="ZN331" s="21"/>
      <c r="ZO331" s="21"/>
      <c r="ZP331" s="21"/>
      <c r="ZQ331" s="21"/>
      <c r="ZR331" s="21"/>
      <c r="ZS331" s="21"/>
      <c r="ZT331" s="21"/>
      <c r="ZU331" s="21"/>
      <c r="ZV331" s="21"/>
      <c r="ZW331" s="21"/>
      <c r="ZX331" s="21"/>
      <c r="ZY331" s="21"/>
      <c r="ZZ331" s="21"/>
      <c r="AAA331" s="21"/>
      <c r="AAB331" s="21"/>
      <c r="AAC331" s="21"/>
      <c r="AAD331" s="21"/>
      <c r="AAE331" s="21"/>
      <c r="AAF331" s="21"/>
      <c r="AAG331" s="21"/>
      <c r="AAH331" s="21"/>
      <c r="AAI331" s="21"/>
      <c r="AAJ331" s="21"/>
      <c r="AAK331" s="21"/>
      <c r="AAL331" s="21"/>
      <c r="AAM331" s="21"/>
      <c r="AAN331" s="21"/>
      <c r="AAO331" s="21"/>
      <c r="AAP331" s="21"/>
      <c r="AAQ331" s="21"/>
      <c r="AAR331" s="21"/>
      <c r="AAS331" s="21"/>
      <c r="AAT331" s="21"/>
      <c r="AAU331" s="21"/>
      <c r="AAV331" s="21"/>
      <c r="AAW331" s="21"/>
      <c r="AAX331" s="21"/>
      <c r="AAY331" s="21"/>
      <c r="AAZ331" s="21"/>
      <c r="ABA331" s="21"/>
      <c r="ABB331" s="21"/>
      <c r="ABC331" s="21"/>
      <c r="ABD331" s="21"/>
      <c r="ABE331" s="21"/>
      <c r="ABF331" s="21"/>
      <c r="ABG331" s="21"/>
      <c r="ABH331" s="21"/>
      <c r="ABI331" s="21"/>
      <c r="ABJ331" s="21"/>
      <c r="ABK331" s="21"/>
      <c r="ABL331" s="21"/>
      <c r="ABM331" s="21"/>
      <c r="ABN331" s="21"/>
      <c r="ABO331" s="21"/>
      <c r="ABP331" s="21"/>
      <c r="ABQ331" s="21"/>
      <c r="ABR331" s="21"/>
      <c r="ABS331" s="21"/>
      <c r="ABT331" s="21"/>
      <c r="ABU331" s="21"/>
      <c r="ABV331" s="21"/>
      <c r="ABW331" s="21"/>
      <c r="ABX331" s="21"/>
      <c r="ABY331" s="21"/>
      <c r="ABZ331" s="21"/>
      <c r="ACA331" s="21"/>
      <c r="ACB331" s="21"/>
      <c r="ACC331" s="21"/>
      <c r="ACD331" s="21"/>
      <c r="ACE331" s="21"/>
      <c r="ACF331" s="21"/>
      <c r="ACG331" s="21"/>
      <c r="ACH331" s="21"/>
      <c r="ACI331" s="21"/>
      <c r="ACJ331" s="21"/>
      <c r="ACK331" s="21"/>
      <c r="ACL331" s="21"/>
      <c r="ACM331" s="21"/>
      <c r="ACN331" s="21"/>
      <c r="ACO331" s="21"/>
      <c r="ACP331" s="21"/>
      <c r="ACQ331" s="21"/>
      <c r="ACR331" s="21"/>
      <c r="ACS331" s="21"/>
      <c r="ACT331" s="21"/>
      <c r="ACU331" s="21"/>
      <c r="ACV331" s="21"/>
      <c r="ACW331" s="21"/>
      <c r="ACX331" s="21"/>
      <c r="ACY331" s="21"/>
      <c r="ACZ331" s="21"/>
      <c r="ADA331" s="21"/>
      <c r="ADB331" s="21"/>
      <c r="ADC331" s="21"/>
      <c r="ADD331" s="21"/>
      <c r="ADE331" s="21"/>
      <c r="ADF331" s="21"/>
      <c r="ADG331" s="21"/>
      <c r="ADH331" s="21"/>
      <c r="ADI331" s="21"/>
      <c r="ADJ331" s="21"/>
      <c r="ADK331" s="21"/>
      <c r="ADL331" s="21"/>
      <c r="ADM331" s="21"/>
      <c r="ADN331" s="21"/>
      <c r="ADO331" s="21"/>
      <c r="ADP331" s="21"/>
      <c r="ADQ331" s="21"/>
      <c r="ADR331" s="21"/>
      <c r="ADS331" s="21"/>
      <c r="ADT331" s="21"/>
      <c r="ADU331" s="21"/>
      <c r="ADV331" s="21"/>
      <c r="ADW331" s="21"/>
      <c r="ADX331" s="21"/>
      <c r="ADY331" s="21"/>
      <c r="ADZ331" s="21"/>
      <c r="AEA331" s="21"/>
      <c r="AEB331" s="21"/>
      <c r="AEC331" s="21"/>
      <c r="AED331" s="21"/>
      <c r="AEE331" s="21"/>
      <c r="AEF331" s="21"/>
      <c r="AEG331" s="21"/>
      <c r="AEH331" s="21"/>
      <c r="AEI331" s="21"/>
      <c r="AEJ331" s="21"/>
      <c r="AEK331" s="21"/>
    </row>
    <row r="332" spans="1:817" s="183" customFormat="1" ht="26.1" customHeight="1" x14ac:dyDescent="0.25">
      <c r="A332" s="638"/>
      <c r="B332" s="182">
        <v>3</v>
      </c>
      <c r="C332" s="595"/>
      <c r="D332" s="19">
        <v>1</v>
      </c>
      <c r="E332" s="253" t="s">
        <v>946</v>
      </c>
      <c r="F332" s="254"/>
      <c r="G332" s="19"/>
      <c r="H332" s="19"/>
      <c r="I332" s="19">
        <v>40</v>
      </c>
      <c r="J332" s="255"/>
      <c r="K332" s="19">
        <v>1</v>
      </c>
      <c r="L332" s="19"/>
      <c r="M332" s="19" t="s">
        <v>109</v>
      </c>
      <c r="N332" s="19">
        <v>135</v>
      </c>
      <c r="O332" s="19">
        <v>1962</v>
      </c>
      <c r="P332" s="290">
        <v>1962</v>
      </c>
      <c r="Q332" s="255">
        <v>280</v>
      </c>
      <c r="R332" s="258"/>
      <c r="S332" s="259"/>
      <c r="T332" s="228" t="s">
        <v>945</v>
      </c>
      <c r="U332" s="260" t="s">
        <v>944</v>
      </c>
      <c r="V332" s="33"/>
      <c r="W332" s="18"/>
      <c r="X332" s="249" t="str">
        <f t="shared" si="102"/>
        <v>U</v>
      </c>
      <c r="Y332" s="19"/>
      <c r="Z332" s="19"/>
      <c r="AA332" s="19"/>
      <c r="AB332" s="19"/>
      <c r="AC332" s="19"/>
      <c r="AD332" s="19"/>
      <c r="AE332" s="19"/>
      <c r="AF332" s="1"/>
      <c r="AG332" s="1"/>
      <c r="AH332" s="252">
        <f t="shared" si="105"/>
        <v>0</v>
      </c>
      <c r="AI332" s="252">
        <f t="shared" si="106"/>
        <v>0</v>
      </c>
      <c r="AJ332" s="252">
        <f t="shared" si="107"/>
        <v>0</v>
      </c>
      <c r="AK332" s="252">
        <f t="shared" si="104"/>
        <v>0</v>
      </c>
      <c r="AL332" s="262"/>
      <c r="AM332" s="251">
        <f t="shared" si="108"/>
        <v>0</v>
      </c>
      <c r="AN332" s="251">
        <f t="shared" si="109"/>
        <v>0</v>
      </c>
      <c r="AO332" s="251">
        <f t="shared" si="110"/>
        <v>0</v>
      </c>
      <c r="AP332" s="147"/>
      <c r="AQ332" s="147"/>
      <c r="AR332" s="147"/>
      <c r="AS332" s="147"/>
      <c r="AT332" s="147"/>
      <c r="AU332" s="147"/>
      <c r="AV332" s="147"/>
      <c r="AW332" s="147"/>
      <c r="AX332" s="147"/>
      <c r="AY332" s="147"/>
      <c r="AZ332" s="1"/>
      <c r="BD332" s="1"/>
      <c r="BE332" s="4"/>
      <c r="BF332" s="4"/>
      <c r="BG332" s="4"/>
      <c r="BH332" s="1"/>
      <c r="BI332" s="1"/>
      <c r="BJ332" s="4"/>
      <c r="BK332" s="4"/>
      <c r="BL332" s="4"/>
      <c r="BM332" s="4"/>
      <c r="BN332" s="4"/>
      <c r="BO332" s="4"/>
      <c r="BP332" s="4"/>
      <c r="BQ332" s="4"/>
      <c r="BR332" s="4"/>
      <c r="BS332" s="4"/>
      <c r="BT332" s="4"/>
      <c r="BU332" s="147"/>
      <c r="BV332" s="4"/>
      <c r="BW332" s="147"/>
      <c r="BX332" s="4"/>
      <c r="BY332" s="147"/>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21"/>
      <c r="FO332" s="21"/>
      <c r="FP332" s="21"/>
      <c r="FQ332" s="21"/>
      <c r="FR332" s="21"/>
      <c r="FS332" s="21"/>
      <c r="FT332" s="21"/>
      <c r="FU332" s="21"/>
      <c r="FV332" s="21"/>
      <c r="FW332" s="21"/>
      <c r="FX332" s="21"/>
      <c r="FY332" s="21"/>
      <c r="FZ332" s="21"/>
      <c r="GA332" s="21"/>
      <c r="GB332" s="21"/>
      <c r="GC332" s="21"/>
      <c r="GD332" s="21"/>
      <c r="GE332" s="21"/>
      <c r="GF332" s="21"/>
      <c r="GG332" s="21"/>
      <c r="GH332" s="21"/>
      <c r="GI332" s="21"/>
      <c r="GJ332" s="21"/>
      <c r="GK332" s="21"/>
      <c r="GL332" s="21"/>
      <c r="GM332" s="21"/>
      <c r="GN332" s="21"/>
      <c r="GO332" s="21"/>
      <c r="GP332" s="21"/>
      <c r="GQ332" s="21"/>
      <c r="GR332" s="21"/>
      <c r="GS332" s="21"/>
      <c r="GT332" s="21"/>
      <c r="GU332" s="21"/>
      <c r="GV332" s="21"/>
      <c r="GW332" s="21"/>
      <c r="GX332" s="21"/>
      <c r="GY332" s="21"/>
      <c r="GZ332" s="21"/>
      <c r="HA332" s="21"/>
      <c r="HB332" s="21"/>
      <c r="HC332" s="21"/>
      <c r="HD332" s="21"/>
      <c r="HE332" s="21"/>
      <c r="HF332" s="21"/>
      <c r="HG332" s="21"/>
      <c r="HH332" s="21"/>
      <c r="HI332" s="21"/>
      <c r="HJ332" s="21"/>
      <c r="HK332" s="21"/>
      <c r="HL332" s="21"/>
      <c r="HM332" s="21"/>
      <c r="HN332" s="21"/>
      <c r="HO332" s="21"/>
      <c r="HP332" s="21"/>
      <c r="HQ332" s="21"/>
      <c r="HR332" s="21"/>
      <c r="HS332" s="21"/>
      <c r="HT332" s="21"/>
      <c r="HU332" s="21"/>
      <c r="HV332" s="21"/>
      <c r="HW332" s="21"/>
      <c r="HX332" s="21"/>
      <c r="HY332" s="21"/>
      <c r="HZ332" s="21"/>
      <c r="IA332" s="21"/>
      <c r="IB332" s="21"/>
      <c r="IC332" s="21"/>
      <c r="ID332" s="21"/>
      <c r="IE332" s="21"/>
      <c r="IF332" s="21"/>
      <c r="IG332" s="21"/>
      <c r="IH332" s="21"/>
      <c r="II332" s="21"/>
      <c r="IJ332" s="21"/>
      <c r="IK332" s="21"/>
      <c r="IL332" s="21"/>
      <c r="IM332" s="21"/>
      <c r="IN332" s="21"/>
      <c r="IO332" s="21"/>
      <c r="IP332" s="21"/>
      <c r="IQ332" s="21"/>
      <c r="IR332" s="21"/>
      <c r="IS332" s="21"/>
      <c r="IT332" s="21"/>
      <c r="IU332" s="21"/>
      <c r="IV332" s="21"/>
      <c r="IW332" s="21"/>
      <c r="IX332" s="21"/>
      <c r="IY332" s="21"/>
      <c r="IZ332" s="21"/>
      <c r="JA332" s="21"/>
      <c r="JB332" s="21"/>
      <c r="JC332" s="21"/>
      <c r="JD332" s="21"/>
      <c r="JE332" s="21"/>
      <c r="JF332" s="21"/>
      <c r="JG332" s="21"/>
      <c r="JH332" s="21"/>
      <c r="JI332" s="21"/>
      <c r="JJ332" s="21"/>
      <c r="JK332" s="21"/>
      <c r="JL332" s="21"/>
      <c r="JM332" s="21"/>
      <c r="JN332" s="21"/>
      <c r="JO332" s="21"/>
      <c r="JP332" s="21"/>
      <c r="JQ332" s="21"/>
      <c r="JR332" s="21"/>
      <c r="JS332" s="21"/>
      <c r="JT332" s="21"/>
      <c r="JU332" s="21"/>
      <c r="JV332" s="21"/>
      <c r="JW332" s="21"/>
      <c r="JX332" s="21"/>
      <c r="JY332" s="21"/>
      <c r="JZ332" s="21"/>
      <c r="KA332" s="21"/>
      <c r="KB332" s="21"/>
      <c r="KC332" s="21"/>
      <c r="KD332" s="21"/>
      <c r="KE332" s="21"/>
      <c r="KF332" s="21"/>
      <c r="KG332" s="21"/>
      <c r="KH332" s="21"/>
      <c r="KI332" s="21"/>
      <c r="KJ332" s="21"/>
      <c r="KK332" s="21"/>
      <c r="KL332" s="21"/>
      <c r="KM332" s="21"/>
      <c r="KN332" s="21"/>
      <c r="KO332" s="21"/>
      <c r="KP332" s="21"/>
      <c r="KQ332" s="21"/>
      <c r="KR332" s="21"/>
      <c r="KS332" s="21"/>
      <c r="KT332" s="21"/>
      <c r="KU332" s="21"/>
      <c r="KV332" s="21"/>
      <c r="KW332" s="21"/>
      <c r="KX332" s="21"/>
      <c r="KY332" s="21"/>
      <c r="KZ332" s="21"/>
      <c r="LA332" s="21"/>
      <c r="LB332" s="21"/>
      <c r="LC332" s="21"/>
      <c r="LD332" s="21"/>
      <c r="LE332" s="21"/>
      <c r="LF332" s="21"/>
      <c r="LG332" s="21"/>
      <c r="LH332" s="21"/>
      <c r="LI332" s="21"/>
      <c r="LJ332" s="21"/>
      <c r="LK332" s="21"/>
      <c r="LL332" s="21"/>
      <c r="LM332" s="21"/>
      <c r="LN332" s="21"/>
      <c r="LO332" s="21"/>
      <c r="LP332" s="21"/>
      <c r="LQ332" s="21"/>
      <c r="LR332" s="21"/>
      <c r="LS332" s="21"/>
      <c r="LT332" s="21"/>
      <c r="LU332" s="21"/>
      <c r="LV332" s="21"/>
      <c r="LW332" s="21"/>
      <c r="LX332" s="21"/>
      <c r="LY332" s="21"/>
      <c r="LZ332" s="21"/>
      <c r="MA332" s="21"/>
      <c r="MB332" s="21"/>
      <c r="MC332" s="21"/>
      <c r="MD332" s="21"/>
      <c r="ME332" s="21"/>
      <c r="MF332" s="21"/>
      <c r="MG332" s="21"/>
      <c r="MH332" s="21"/>
      <c r="MI332" s="21"/>
      <c r="MJ332" s="21"/>
      <c r="MK332" s="21"/>
      <c r="ML332" s="21"/>
      <c r="MM332" s="21"/>
      <c r="MN332" s="21"/>
      <c r="MO332" s="21"/>
      <c r="MP332" s="21"/>
      <c r="MQ332" s="21"/>
      <c r="MR332" s="21"/>
      <c r="MS332" s="21"/>
      <c r="MT332" s="21"/>
      <c r="MU332" s="21"/>
      <c r="MV332" s="21"/>
      <c r="MW332" s="21"/>
      <c r="MX332" s="21"/>
      <c r="MY332" s="21"/>
      <c r="MZ332" s="21"/>
      <c r="NA332" s="21"/>
      <c r="NB332" s="21"/>
      <c r="NC332" s="21"/>
      <c r="ND332" s="21"/>
      <c r="NE332" s="21"/>
      <c r="NF332" s="21"/>
      <c r="NG332" s="21"/>
      <c r="NH332" s="21"/>
      <c r="NI332" s="21"/>
      <c r="NJ332" s="21"/>
      <c r="NK332" s="21"/>
      <c r="NL332" s="21"/>
      <c r="NM332" s="21"/>
      <c r="NN332" s="21"/>
      <c r="NO332" s="21"/>
      <c r="NP332" s="21"/>
      <c r="NQ332" s="21"/>
      <c r="NR332" s="21"/>
      <c r="NS332" s="21"/>
      <c r="NT332" s="21"/>
      <c r="NU332" s="21"/>
      <c r="NV332" s="21"/>
      <c r="NW332" s="21"/>
      <c r="NX332" s="21"/>
      <c r="NY332" s="21"/>
      <c r="NZ332" s="21"/>
      <c r="OA332" s="21"/>
      <c r="OB332" s="21"/>
      <c r="OC332" s="21"/>
      <c r="OD332" s="21"/>
      <c r="OE332" s="21"/>
      <c r="OF332" s="21"/>
      <c r="OG332" s="21"/>
      <c r="OH332" s="21"/>
      <c r="OI332" s="21"/>
      <c r="OJ332" s="21"/>
      <c r="OK332" s="21"/>
      <c r="OL332" s="21"/>
      <c r="OM332" s="21"/>
      <c r="ON332" s="21"/>
      <c r="OO332" s="21"/>
      <c r="OP332" s="21"/>
      <c r="OQ332" s="21"/>
      <c r="OR332" s="21"/>
      <c r="OS332" s="21"/>
      <c r="OT332" s="21"/>
      <c r="OU332" s="21"/>
      <c r="OV332" s="21"/>
      <c r="OW332" s="21"/>
      <c r="OX332" s="21"/>
      <c r="OY332" s="21"/>
      <c r="OZ332" s="21"/>
      <c r="PA332" s="21"/>
      <c r="PB332" s="21"/>
      <c r="PC332" s="21"/>
      <c r="PD332" s="21"/>
      <c r="PE332" s="21"/>
      <c r="PF332" s="21"/>
      <c r="PG332" s="21"/>
      <c r="PH332" s="21"/>
      <c r="PI332" s="21"/>
      <c r="PJ332" s="21"/>
      <c r="PK332" s="21"/>
      <c r="PL332" s="21"/>
      <c r="PM332" s="21"/>
      <c r="PN332" s="21"/>
      <c r="PO332" s="21"/>
      <c r="PP332" s="21"/>
      <c r="PQ332" s="21"/>
      <c r="PR332" s="21"/>
      <c r="PS332" s="21"/>
      <c r="PT332" s="21"/>
      <c r="PU332" s="21"/>
      <c r="PV332" s="21"/>
      <c r="PW332" s="21"/>
      <c r="PX332" s="21"/>
      <c r="PY332" s="21"/>
      <c r="PZ332" s="21"/>
      <c r="QA332" s="21"/>
      <c r="QB332" s="21"/>
      <c r="QC332" s="21"/>
      <c r="QD332" s="21"/>
      <c r="QE332" s="21"/>
      <c r="QF332" s="21"/>
      <c r="QG332" s="21"/>
      <c r="QH332" s="21"/>
      <c r="QI332" s="21"/>
      <c r="QJ332" s="21"/>
      <c r="QK332" s="21"/>
      <c r="QL332" s="21"/>
      <c r="QM332" s="21"/>
      <c r="QN332" s="21"/>
      <c r="QO332" s="21"/>
      <c r="QP332" s="21"/>
      <c r="QQ332" s="21"/>
      <c r="QR332" s="21"/>
      <c r="QS332" s="21"/>
      <c r="QT332" s="21"/>
      <c r="QU332" s="21"/>
      <c r="QV332" s="21"/>
      <c r="QW332" s="21"/>
      <c r="QX332" s="21"/>
      <c r="QY332" s="21"/>
      <c r="QZ332" s="21"/>
      <c r="RA332" s="21"/>
      <c r="RB332" s="21"/>
      <c r="RC332" s="21"/>
      <c r="RD332" s="21"/>
      <c r="RE332" s="21"/>
      <c r="RF332" s="21"/>
      <c r="RG332" s="21"/>
      <c r="RH332" s="21"/>
      <c r="RI332" s="21"/>
      <c r="RJ332" s="21"/>
      <c r="RK332" s="21"/>
      <c r="RL332" s="21"/>
      <c r="RM332" s="21"/>
      <c r="RN332" s="21"/>
      <c r="RO332" s="21"/>
      <c r="RP332" s="21"/>
      <c r="RQ332" s="21"/>
      <c r="RR332" s="21"/>
      <c r="RS332" s="21"/>
      <c r="RT332" s="21"/>
      <c r="RU332" s="21"/>
      <c r="RV332" s="21"/>
      <c r="RW332" s="21"/>
      <c r="RX332" s="21"/>
      <c r="RY332" s="21"/>
      <c r="RZ332" s="21"/>
      <c r="SA332" s="21"/>
      <c r="SB332" s="21"/>
      <c r="SC332" s="21"/>
      <c r="SD332" s="21"/>
      <c r="SE332" s="21"/>
      <c r="SF332" s="21"/>
      <c r="SG332" s="21"/>
      <c r="SH332" s="21"/>
      <c r="SI332" s="21"/>
      <c r="SJ332" s="21"/>
      <c r="SK332" s="21"/>
      <c r="SL332" s="21"/>
      <c r="SM332" s="21"/>
      <c r="SN332" s="21"/>
      <c r="SO332" s="21"/>
      <c r="SP332" s="21"/>
      <c r="SQ332" s="21"/>
      <c r="SR332" s="21"/>
      <c r="SS332" s="21"/>
      <c r="ST332" s="21"/>
      <c r="SU332" s="21"/>
      <c r="SV332" s="21"/>
      <c r="SW332" s="21"/>
      <c r="SX332" s="21"/>
      <c r="SY332" s="21"/>
      <c r="SZ332" s="21"/>
      <c r="TA332" s="21"/>
      <c r="TB332" s="21"/>
      <c r="TC332" s="21"/>
      <c r="TD332" s="21"/>
      <c r="TE332" s="21"/>
      <c r="TF332" s="21"/>
      <c r="TG332" s="21"/>
      <c r="TH332" s="21"/>
      <c r="TI332" s="21"/>
      <c r="TJ332" s="21"/>
      <c r="TK332" s="21"/>
      <c r="TL332" s="21"/>
      <c r="TM332" s="21"/>
      <c r="TN332" s="21"/>
      <c r="TO332" s="21"/>
      <c r="TP332" s="21"/>
      <c r="TQ332" s="21"/>
      <c r="TR332" s="21"/>
      <c r="TS332" s="21"/>
      <c r="TT332" s="21"/>
      <c r="TU332" s="21"/>
      <c r="TV332" s="21"/>
      <c r="TW332" s="21"/>
      <c r="TX332" s="21"/>
      <c r="TY332" s="21"/>
      <c r="TZ332" s="21"/>
      <c r="UA332" s="21"/>
      <c r="UB332" s="21"/>
      <c r="UC332" s="21"/>
      <c r="UD332" s="21"/>
      <c r="UE332" s="21"/>
      <c r="UF332" s="21"/>
      <c r="UG332" s="21"/>
      <c r="UH332" s="21"/>
      <c r="UI332" s="21"/>
      <c r="UJ332" s="21"/>
      <c r="UK332" s="21"/>
      <c r="UL332" s="21"/>
      <c r="UM332" s="21"/>
      <c r="UN332" s="21"/>
      <c r="UO332" s="21"/>
      <c r="UP332" s="21"/>
      <c r="UQ332" s="21"/>
      <c r="UR332" s="21"/>
      <c r="US332" s="21"/>
      <c r="UT332" s="21"/>
      <c r="UU332" s="21"/>
      <c r="UV332" s="21"/>
      <c r="UW332" s="21"/>
      <c r="UX332" s="21"/>
      <c r="UY332" s="21"/>
      <c r="UZ332" s="21"/>
      <c r="VA332" s="21"/>
      <c r="VB332" s="21"/>
      <c r="VC332" s="21"/>
      <c r="VD332" s="21"/>
      <c r="VE332" s="21"/>
      <c r="VF332" s="21"/>
      <c r="VG332" s="21"/>
      <c r="VH332" s="21"/>
      <c r="VI332" s="21"/>
      <c r="VJ332" s="21"/>
      <c r="VK332" s="21"/>
      <c r="VL332" s="21"/>
      <c r="VM332" s="21"/>
      <c r="VN332" s="21"/>
      <c r="VO332" s="21"/>
      <c r="VP332" s="21"/>
      <c r="VQ332" s="21"/>
      <c r="VR332" s="21"/>
      <c r="VS332" s="21"/>
      <c r="VT332" s="21"/>
      <c r="VU332" s="21"/>
      <c r="VV332" s="21"/>
      <c r="VW332" s="21"/>
      <c r="VX332" s="21"/>
      <c r="VY332" s="21"/>
      <c r="VZ332" s="21"/>
      <c r="WA332" s="21"/>
      <c r="WB332" s="21"/>
      <c r="WC332" s="21"/>
      <c r="WD332" s="21"/>
      <c r="WE332" s="21"/>
      <c r="WF332" s="21"/>
      <c r="WG332" s="21"/>
      <c r="WH332" s="21"/>
      <c r="WI332" s="21"/>
      <c r="WJ332" s="21"/>
      <c r="WK332" s="21"/>
      <c r="WL332" s="21"/>
      <c r="WM332" s="21"/>
      <c r="WN332" s="21"/>
      <c r="WO332" s="21"/>
      <c r="WP332" s="21"/>
      <c r="WQ332" s="21"/>
      <c r="WR332" s="21"/>
      <c r="WS332" s="21"/>
      <c r="WT332" s="21"/>
      <c r="WU332" s="21"/>
      <c r="WV332" s="21"/>
      <c r="WW332" s="21"/>
      <c r="WX332" s="21"/>
      <c r="WY332" s="21"/>
      <c r="WZ332" s="21"/>
      <c r="XA332" s="21"/>
      <c r="XB332" s="21"/>
      <c r="XC332" s="21"/>
      <c r="XD332" s="21"/>
      <c r="XE332" s="21"/>
      <c r="XF332" s="21"/>
      <c r="XG332" s="21"/>
      <c r="XH332" s="21"/>
      <c r="XI332" s="21"/>
      <c r="XJ332" s="21"/>
      <c r="XK332" s="21"/>
      <c r="XL332" s="21"/>
      <c r="XM332" s="21"/>
      <c r="XN332" s="21"/>
      <c r="XO332" s="21"/>
      <c r="XP332" s="21"/>
      <c r="XQ332" s="21"/>
      <c r="XR332" s="21"/>
      <c r="XS332" s="21"/>
      <c r="XT332" s="21"/>
      <c r="XU332" s="21"/>
      <c r="XV332" s="21"/>
      <c r="XW332" s="21"/>
      <c r="XX332" s="21"/>
      <c r="XY332" s="21"/>
      <c r="XZ332" s="21"/>
      <c r="YA332" s="21"/>
      <c r="YB332" s="21"/>
      <c r="YC332" s="21"/>
      <c r="YD332" s="21"/>
      <c r="YE332" s="21"/>
      <c r="YF332" s="21"/>
      <c r="YG332" s="21"/>
      <c r="YH332" s="21"/>
      <c r="YI332" s="21"/>
      <c r="YJ332" s="21"/>
      <c r="YK332" s="21"/>
      <c r="YL332" s="21"/>
      <c r="YM332" s="21"/>
      <c r="YN332" s="21"/>
      <c r="YO332" s="21"/>
      <c r="YP332" s="21"/>
      <c r="YQ332" s="21"/>
      <c r="YR332" s="21"/>
      <c r="YS332" s="21"/>
      <c r="YT332" s="21"/>
      <c r="YU332" s="21"/>
      <c r="YV332" s="21"/>
      <c r="YW332" s="21"/>
      <c r="YX332" s="21"/>
      <c r="YY332" s="21"/>
      <c r="YZ332" s="21"/>
      <c r="ZA332" s="21"/>
      <c r="ZB332" s="21"/>
      <c r="ZC332" s="21"/>
      <c r="ZD332" s="21"/>
      <c r="ZE332" s="21"/>
      <c r="ZF332" s="21"/>
      <c r="ZG332" s="21"/>
      <c r="ZH332" s="21"/>
      <c r="ZI332" s="21"/>
      <c r="ZJ332" s="21"/>
      <c r="ZK332" s="21"/>
      <c r="ZL332" s="21"/>
      <c r="ZM332" s="21"/>
      <c r="ZN332" s="21"/>
      <c r="ZO332" s="21"/>
      <c r="ZP332" s="21"/>
      <c r="ZQ332" s="21"/>
      <c r="ZR332" s="21"/>
      <c r="ZS332" s="21"/>
      <c r="ZT332" s="21"/>
      <c r="ZU332" s="21"/>
      <c r="ZV332" s="21"/>
      <c r="ZW332" s="21"/>
      <c r="ZX332" s="21"/>
      <c r="ZY332" s="21"/>
      <c r="ZZ332" s="21"/>
      <c r="AAA332" s="21"/>
      <c r="AAB332" s="21"/>
      <c r="AAC332" s="21"/>
      <c r="AAD332" s="21"/>
      <c r="AAE332" s="21"/>
      <c r="AAF332" s="21"/>
      <c r="AAG332" s="21"/>
      <c r="AAH332" s="21"/>
      <c r="AAI332" s="21"/>
      <c r="AAJ332" s="21"/>
      <c r="AAK332" s="21"/>
      <c r="AAL332" s="21"/>
      <c r="AAM332" s="21"/>
      <c r="AAN332" s="21"/>
      <c r="AAO332" s="21"/>
      <c r="AAP332" s="21"/>
      <c r="AAQ332" s="21"/>
      <c r="AAR332" s="21"/>
      <c r="AAS332" s="21"/>
      <c r="AAT332" s="21"/>
      <c r="AAU332" s="21"/>
      <c r="AAV332" s="21"/>
      <c r="AAW332" s="21"/>
      <c r="AAX332" s="21"/>
      <c r="AAY332" s="21"/>
      <c r="AAZ332" s="21"/>
      <c r="ABA332" s="21"/>
      <c r="ABB332" s="21"/>
      <c r="ABC332" s="21"/>
      <c r="ABD332" s="21"/>
      <c r="ABE332" s="21"/>
      <c r="ABF332" s="21"/>
      <c r="ABG332" s="21"/>
      <c r="ABH332" s="21"/>
      <c r="ABI332" s="21"/>
      <c r="ABJ332" s="21"/>
      <c r="ABK332" s="21"/>
      <c r="ABL332" s="21"/>
      <c r="ABM332" s="21"/>
      <c r="ABN332" s="21"/>
      <c r="ABO332" s="21"/>
      <c r="ABP332" s="21"/>
      <c r="ABQ332" s="21"/>
      <c r="ABR332" s="21"/>
      <c r="ABS332" s="21"/>
      <c r="ABT332" s="21"/>
      <c r="ABU332" s="21"/>
      <c r="ABV332" s="21"/>
      <c r="ABW332" s="21"/>
      <c r="ABX332" s="21"/>
      <c r="ABY332" s="21"/>
      <c r="ABZ332" s="21"/>
      <c r="ACA332" s="21"/>
      <c r="ACB332" s="21"/>
      <c r="ACC332" s="21"/>
      <c r="ACD332" s="21"/>
      <c r="ACE332" s="21"/>
      <c r="ACF332" s="21"/>
      <c r="ACG332" s="21"/>
      <c r="ACH332" s="21"/>
      <c r="ACI332" s="21"/>
      <c r="ACJ332" s="21"/>
      <c r="ACK332" s="21"/>
      <c r="ACL332" s="21"/>
      <c r="ACM332" s="21"/>
      <c r="ACN332" s="21"/>
      <c r="ACO332" s="21"/>
      <c r="ACP332" s="21"/>
      <c r="ACQ332" s="21"/>
      <c r="ACR332" s="21"/>
      <c r="ACS332" s="21"/>
      <c r="ACT332" s="21"/>
      <c r="ACU332" s="21"/>
      <c r="ACV332" s="21"/>
      <c r="ACW332" s="21"/>
      <c r="ACX332" s="21"/>
      <c r="ACY332" s="21"/>
      <c r="ACZ332" s="21"/>
      <c r="ADA332" s="21"/>
      <c r="ADB332" s="21"/>
      <c r="ADC332" s="21"/>
      <c r="ADD332" s="21"/>
      <c r="ADE332" s="21"/>
      <c r="ADF332" s="21"/>
      <c r="ADG332" s="21"/>
      <c r="ADH332" s="21"/>
      <c r="ADI332" s="21"/>
      <c r="ADJ332" s="21"/>
      <c r="ADK332" s="21"/>
      <c r="ADL332" s="21"/>
      <c r="ADM332" s="21"/>
      <c r="ADN332" s="21"/>
      <c r="ADO332" s="21"/>
      <c r="ADP332" s="21"/>
      <c r="ADQ332" s="21"/>
      <c r="ADR332" s="21"/>
      <c r="ADS332" s="21"/>
      <c r="ADT332" s="21"/>
      <c r="ADU332" s="21"/>
      <c r="ADV332" s="21"/>
      <c r="ADW332" s="21"/>
      <c r="ADX332" s="21"/>
      <c r="ADY332" s="21"/>
      <c r="ADZ332" s="21"/>
      <c r="AEA332" s="21"/>
      <c r="AEB332" s="21"/>
      <c r="AEC332" s="21"/>
      <c r="AED332" s="21"/>
      <c r="AEE332" s="21"/>
      <c r="AEF332" s="21"/>
      <c r="AEG332" s="21"/>
      <c r="AEH332" s="21"/>
      <c r="AEI332" s="21"/>
      <c r="AEJ332" s="21"/>
      <c r="AEK332" s="21"/>
    </row>
    <row r="333" spans="1:817" s="15" customFormat="1" ht="26.1" customHeight="1" x14ac:dyDescent="0.25">
      <c r="A333" s="627"/>
      <c r="B333" s="182"/>
      <c r="C333" s="595"/>
      <c r="D333" s="19">
        <v>1</v>
      </c>
      <c r="E333" s="253" t="s">
        <v>518</v>
      </c>
      <c r="F333" s="254" t="s">
        <v>38</v>
      </c>
      <c r="G333" s="19"/>
      <c r="H333" s="19"/>
      <c r="I333" s="19"/>
      <c r="J333" s="255"/>
      <c r="K333" s="19">
        <v>1</v>
      </c>
      <c r="L333" s="19" t="s">
        <v>27</v>
      </c>
      <c r="M333" s="19" t="s">
        <v>38</v>
      </c>
      <c r="N333" s="19">
        <v>171</v>
      </c>
      <c r="O333" s="19">
        <v>1961</v>
      </c>
      <c r="P333" s="275">
        <v>22621</v>
      </c>
      <c r="Q333" s="255"/>
      <c r="R333" s="258"/>
      <c r="S333" s="259"/>
      <c r="T333" s="228" t="s">
        <v>233</v>
      </c>
      <c r="U333" s="260"/>
      <c r="V333" s="33"/>
      <c r="W333" s="18" t="s">
        <v>128</v>
      </c>
      <c r="X333" s="249" t="str">
        <f t="shared" si="102"/>
        <v>Coal</v>
      </c>
      <c r="Y333" s="19"/>
      <c r="Z333" s="19"/>
      <c r="AA333" s="19"/>
      <c r="AB333" s="19"/>
      <c r="AC333" s="19"/>
      <c r="AD333" s="19"/>
      <c r="AE333" s="19"/>
      <c r="AF333" s="1"/>
      <c r="AG333" s="1"/>
      <c r="AH333" s="252">
        <f t="shared" si="105"/>
        <v>0</v>
      </c>
      <c r="AI333" s="252">
        <f t="shared" si="106"/>
        <v>1.6487179487179489E-2</v>
      </c>
      <c r="AJ333" s="252">
        <f t="shared" si="107"/>
        <v>0</v>
      </c>
      <c r="AK333" s="252">
        <f t="shared" si="104"/>
        <v>1.6487179487179489E-2</v>
      </c>
      <c r="AL333" s="262"/>
      <c r="AM333" s="251">
        <f t="shared" si="108"/>
        <v>0</v>
      </c>
      <c r="AN333" s="251">
        <f t="shared" si="109"/>
        <v>0</v>
      </c>
      <c r="AO333" s="251">
        <f t="shared" si="110"/>
        <v>1.6487179487179489E-2</v>
      </c>
      <c r="AP333" s="147"/>
      <c r="AQ333" s="147"/>
      <c r="AR333" s="147"/>
      <c r="AS333" s="147"/>
      <c r="AT333" s="147"/>
      <c r="AU333" s="147"/>
      <c r="AV333" s="147"/>
      <c r="AW333" s="147"/>
      <c r="AX333" s="147"/>
      <c r="AY333" s="147"/>
      <c r="AZ333" s="1"/>
      <c r="BD333" s="1"/>
      <c r="BE333" s="4"/>
      <c r="BF333" s="4"/>
      <c r="BG333" s="4"/>
      <c r="BH333" s="1"/>
      <c r="BI333" s="1"/>
      <c r="BJ333" s="4"/>
      <c r="BK333" s="4"/>
      <c r="BL333" s="4"/>
      <c r="BM333" s="4"/>
      <c r="BN333" s="4"/>
      <c r="BO333" s="4"/>
      <c r="BP333" s="4"/>
      <c r="BQ333" s="4"/>
      <c r="BR333" s="4"/>
      <c r="BS333" s="4"/>
      <c r="BT333" s="4"/>
      <c r="BU333" s="147"/>
      <c r="BV333" s="4"/>
      <c r="BW333" s="147"/>
      <c r="BX333" s="4"/>
      <c r="BY333" s="147"/>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c r="JL333" s="1"/>
      <c r="JM333" s="1"/>
      <c r="JN333" s="1"/>
      <c r="JO333" s="1"/>
      <c r="JP333" s="1"/>
      <c r="JQ333" s="1"/>
      <c r="JR333" s="1"/>
      <c r="JS333" s="1"/>
      <c r="JT333" s="1"/>
      <c r="JU333" s="1"/>
      <c r="JV333" s="1"/>
      <c r="JW333" s="1"/>
      <c r="JX333" s="1"/>
      <c r="JY333" s="1"/>
      <c r="JZ333" s="1"/>
      <c r="KA333" s="1"/>
      <c r="KB333" s="1"/>
      <c r="KC333" s="1"/>
      <c r="KD333" s="1"/>
      <c r="KE333" s="1"/>
      <c r="KF333" s="1"/>
      <c r="KG333" s="1"/>
      <c r="KH333" s="1"/>
      <c r="KI333" s="1"/>
      <c r="KJ333" s="1"/>
      <c r="KK333" s="1"/>
      <c r="KL333" s="1"/>
      <c r="KM333" s="1"/>
      <c r="KN333" s="1"/>
      <c r="KO333" s="1"/>
      <c r="KP333" s="1"/>
      <c r="KQ333" s="1"/>
      <c r="KR333" s="1"/>
      <c r="KS333" s="1"/>
      <c r="KT333" s="1"/>
      <c r="KU333" s="1"/>
      <c r="KV333" s="1"/>
      <c r="KW333" s="1"/>
      <c r="KX333" s="1"/>
      <c r="KY333" s="1"/>
      <c r="KZ333" s="1"/>
      <c r="LA333" s="1"/>
      <c r="LB333" s="1"/>
      <c r="LC333" s="1"/>
      <c r="LD333" s="1"/>
      <c r="LE333" s="1"/>
      <c r="LF333" s="1"/>
      <c r="LG333" s="1"/>
      <c r="LH333" s="1"/>
      <c r="LI333" s="1"/>
      <c r="LJ333" s="1"/>
      <c r="LK333" s="1"/>
      <c r="LL333" s="1"/>
      <c r="LM333" s="1"/>
      <c r="LN333" s="1"/>
      <c r="LO333" s="1"/>
      <c r="LP333" s="1"/>
      <c r="LQ333" s="1"/>
      <c r="LR333" s="1"/>
      <c r="LS333" s="1"/>
      <c r="LT333" s="1"/>
      <c r="LU333" s="1"/>
      <c r="LV333" s="1"/>
      <c r="LW333" s="1"/>
      <c r="LX333" s="1"/>
      <c r="LY333" s="1"/>
      <c r="LZ333" s="1"/>
      <c r="MA333" s="1"/>
      <c r="MB333" s="1"/>
      <c r="MC333" s="1"/>
      <c r="MD333" s="1"/>
      <c r="ME333" s="1"/>
      <c r="MF333" s="1"/>
      <c r="MG333" s="1"/>
      <c r="MH333" s="1"/>
      <c r="MI333" s="1"/>
      <c r="MJ333" s="1"/>
      <c r="MK333" s="1"/>
      <c r="ML333" s="1"/>
      <c r="MM333" s="1"/>
      <c r="MN333" s="1"/>
      <c r="MO333" s="1"/>
      <c r="MP333" s="1"/>
      <c r="MQ333" s="1"/>
      <c r="MR333" s="1"/>
      <c r="MS333" s="1"/>
      <c r="MT333" s="1"/>
      <c r="MU333" s="1"/>
      <c r="MV333" s="1"/>
      <c r="MW333" s="1"/>
      <c r="MX333" s="1"/>
      <c r="MY333" s="1"/>
      <c r="MZ333" s="1"/>
      <c r="NA333" s="1"/>
      <c r="NB333" s="1"/>
      <c r="NC333" s="1"/>
      <c r="ND333" s="1"/>
      <c r="NE333" s="1"/>
      <c r="NF333" s="1"/>
      <c r="NG333" s="1"/>
      <c r="NH333" s="1"/>
      <c r="NI333" s="1"/>
      <c r="NJ333" s="1"/>
      <c r="NK333" s="1"/>
      <c r="NL333" s="1"/>
      <c r="NM333" s="1"/>
      <c r="NN333" s="1"/>
      <c r="NO333" s="1"/>
      <c r="NP333" s="1"/>
      <c r="NQ333" s="1"/>
      <c r="NR333" s="1"/>
      <c r="NS333" s="1"/>
      <c r="NT333" s="1"/>
      <c r="NU333" s="1"/>
      <c r="NV333" s="1"/>
      <c r="NW333" s="1"/>
      <c r="NX333" s="1"/>
      <c r="NY333" s="1"/>
      <c r="NZ333" s="1"/>
      <c r="OA333" s="1"/>
      <c r="OB333" s="1"/>
      <c r="OC333" s="1"/>
      <c r="OD333" s="1"/>
      <c r="OE333" s="1"/>
      <c r="OF333" s="1"/>
      <c r="OG333" s="1"/>
      <c r="OH333" s="1"/>
      <c r="OI333" s="1"/>
      <c r="OJ333" s="1"/>
      <c r="OK333" s="1"/>
      <c r="OL333" s="1"/>
      <c r="OM333" s="1"/>
      <c r="ON333" s="1"/>
      <c r="OO333" s="1"/>
      <c r="OP333" s="1"/>
      <c r="OQ333" s="1"/>
      <c r="OR333" s="1"/>
      <c r="OS333" s="1"/>
      <c r="OT333" s="1"/>
      <c r="OU333" s="1"/>
      <c r="OV333" s="1"/>
      <c r="OW333" s="1"/>
      <c r="OX333" s="1"/>
      <c r="OY333" s="1"/>
      <c r="OZ333" s="1"/>
      <c r="PA333" s="1"/>
      <c r="PB333" s="1"/>
      <c r="PC333" s="1"/>
      <c r="PD333" s="1"/>
      <c r="PE333" s="1"/>
      <c r="PF333" s="1"/>
      <c r="PG333" s="1"/>
      <c r="PH333" s="1"/>
      <c r="PI333" s="1"/>
      <c r="PJ333" s="1"/>
      <c r="PK333" s="1"/>
      <c r="PL333" s="1"/>
      <c r="PM333" s="1"/>
      <c r="PN333" s="1"/>
      <c r="PO333" s="1"/>
      <c r="PP333" s="1"/>
      <c r="PQ333" s="1"/>
      <c r="PR333" s="1"/>
      <c r="PS333" s="1"/>
      <c r="PT333" s="1"/>
      <c r="PU333" s="1"/>
      <c r="PV333" s="1"/>
      <c r="PW333" s="1"/>
      <c r="PX333" s="1"/>
      <c r="PY333" s="1"/>
      <c r="PZ333" s="1"/>
      <c r="QA333" s="1"/>
      <c r="QB333" s="1"/>
      <c r="QC333" s="1"/>
      <c r="QD333" s="1"/>
      <c r="QE333" s="1"/>
      <c r="QF333" s="1"/>
      <c r="QG333" s="1"/>
      <c r="QH333" s="1"/>
      <c r="QI333" s="1"/>
      <c r="QJ333" s="1"/>
      <c r="QK333" s="1"/>
      <c r="QL333" s="1"/>
      <c r="QM333" s="1"/>
      <c r="QN333" s="1"/>
      <c r="QO333" s="1"/>
      <c r="QP333" s="1"/>
      <c r="QQ333" s="1"/>
      <c r="QR333" s="1"/>
      <c r="QS333" s="1"/>
      <c r="QT333" s="1"/>
      <c r="QU333" s="1"/>
      <c r="QV333" s="1"/>
      <c r="QW333" s="1"/>
      <c r="QX333" s="1"/>
      <c r="QY333" s="1"/>
      <c r="QZ333" s="1"/>
      <c r="RA333" s="1"/>
      <c r="RB333" s="1"/>
      <c r="RC333" s="1"/>
      <c r="RD333" s="1"/>
      <c r="RE333" s="1"/>
      <c r="RF333" s="1"/>
      <c r="RG333" s="1"/>
      <c r="RH333" s="1"/>
      <c r="RI333" s="1"/>
      <c r="RJ333" s="1"/>
      <c r="RK333" s="1"/>
      <c r="RL333" s="1"/>
      <c r="RM333" s="1"/>
      <c r="RN333" s="1"/>
      <c r="RO333" s="1"/>
      <c r="RP333" s="1"/>
      <c r="RQ333" s="1"/>
      <c r="RR333" s="1"/>
      <c r="RS333" s="1"/>
      <c r="RT333" s="1"/>
      <c r="RU333" s="1"/>
      <c r="RV333" s="1"/>
      <c r="RW333" s="1"/>
      <c r="RX333" s="1"/>
      <c r="RY333" s="1"/>
      <c r="RZ333" s="1"/>
      <c r="SA333" s="1"/>
      <c r="SB333" s="1"/>
      <c r="SC333" s="1"/>
      <c r="SD333" s="1"/>
      <c r="SE333" s="1"/>
      <c r="SF333" s="1"/>
      <c r="SG333" s="1"/>
      <c r="SH333" s="1"/>
      <c r="SI333" s="1"/>
      <c r="SJ333" s="1"/>
      <c r="SK333" s="1"/>
      <c r="SL333" s="1"/>
      <c r="SM333" s="1"/>
      <c r="SN333" s="1"/>
      <c r="SO333" s="1"/>
      <c r="SP333" s="1"/>
      <c r="SQ333" s="1"/>
      <c r="SR333" s="1"/>
      <c r="SS333" s="1"/>
      <c r="ST333" s="1"/>
      <c r="SU333" s="1"/>
      <c r="SV333" s="1"/>
      <c r="SW333" s="1"/>
      <c r="SX333" s="1"/>
      <c r="SY333" s="1"/>
      <c r="SZ333" s="1"/>
      <c r="TA333" s="1"/>
      <c r="TB333" s="1"/>
      <c r="TC333" s="1"/>
      <c r="TD333" s="1"/>
      <c r="TE333" s="1"/>
      <c r="TF333" s="1"/>
      <c r="TG333" s="1"/>
      <c r="TH333" s="1"/>
      <c r="TI333" s="1"/>
      <c r="TJ333" s="1"/>
      <c r="TK333" s="1"/>
      <c r="TL333" s="1"/>
      <c r="TM333" s="1"/>
      <c r="TN333" s="1"/>
      <c r="TO333" s="1"/>
      <c r="TP333" s="1"/>
      <c r="TQ333" s="1"/>
      <c r="TR333" s="1"/>
      <c r="TS333" s="1"/>
      <c r="TT333" s="1"/>
      <c r="TU333" s="1"/>
      <c r="TV333" s="1"/>
      <c r="TW333" s="1"/>
      <c r="TX333" s="1"/>
      <c r="TY333" s="1"/>
      <c r="TZ333" s="1"/>
      <c r="UA333" s="1"/>
      <c r="UB333" s="1"/>
      <c r="UC333" s="1"/>
      <c r="UD333" s="1"/>
      <c r="UE333" s="1"/>
      <c r="UF333" s="1"/>
      <c r="UG333" s="1"/>
      <c r="UH333" s="1"/>
      <c r="UI333" s="1"/>
      <c r="UJ333" s="1"/>
      <c r="UK333" s="1"/>
      <c r="UL333" s="1"/>
      <c r="UM333" s="1"/>
      <c r="UN333" s="1"/>
      <c r="UO333" s="1"/>
      <c r="UP333" s="1"/>
      <c r="UQ333" s="1"/>
      <c r="UR333" s="1"/>
      <c r="US333" s="1"/>
      <c r="UT333" s="1"/>
      <c r="UU333" s="1"/>
      <c r="UV333" s="1"/>
      <c r="UW333" s="1"/>
      <c r="UX333" s="1"/>
      <c r="UY333" s="1"/>
      <c r="UZ333" s="1"/>
      <c r="VA333" s="1"/>
      <c r="VB333" s="1"/>
      <c r="VC333" s="1"/>
      <c r="VD333" s="1"/>
      <c r="VE333" s="1"/>
      <c r="VF333" s="1"/>
      <c r="VG333" s="1"/>
      <c r="VH333" s="1"/>
      <c r="VI333" s="1"/>
      <c r="VJ333" s="1"/>
      <c r="VK333" s="1"/>
      <c r="VL333" s="1"/>
      <c r="VM333" s="1"/>
      <c r="VN333" s="1"/>
      <c r="VO333" s="1"/>
      <c r="VP333" s="1"/>
      <c r="VQ333" s="1"/>
      <c r="VR333" s="1"/>
      <c r="VS333" s="1"/>
      <c r="VT333" s="1"/>
      <c r="VU333" s="1"/>
      <c r="VV333" s="1"/>
      <c r="VW333" s="1"/>
      <c r="VX333" s="1"/>
      <c r="VY333" s="1"/>
      <c r="VZ333" s="1"/>
      <c r="WA333" s="1"/>
      <c r="WB333" s="1"/>
      <c r="WC333" s="1"/>
      <c r="WD333" s="1"/>
      <c r="WE333" s="1"/>
      <c r="WF333" s="1"/>
      <c r="WG333" s="1"/>
      <c r="WH333" s="1"/>
      <c r="WI333" s="1"/>
      <c r="WJ333" s="1"/>
      <c r="WK333" s="1"/>
      <c r="WL333" s="1"/>
      <c r="WM333" s="1"/>
      <c r="WN333" s="1"/>
      <c r="WO333" s="1"/>
      <c r="WP333" s="1"/>
      <c r="WQ333" s="1"/>
      <c r="WR333" s="1"/>
      <c r="WS333" s="1"/>
      <c r="WT333" s="1"/>
      <c r="WU333" s="1"/>
      <c r="WV333" s="1"/>
      <c r="WW333" s="1"/>
      <c r="WX333" s="1"/>
      <c r="WY333" s="1"/>
      <c r="WZ333" s="1"/>
      <c r="XA333" s="1"/>
      <c r="XB333" s="1"/>
      <c r="XC333" s="1"/>
      <c r="XD333" s="1"/>
      <c r="XE333" s="1"/>
      <c r="XF333" s="1"/>
      <c r="XG333" s="1"/>
      <c r="XH333" s="1"/>
      <c r="XI333" s="1"/>
      <c r="XJ333" s="1"/>
      <c r="XK333" s="1"/>
      <c r="XL333" s="1"/>
      <c r="XM333" s="1"/>
      <c r="XN333" s="1"/>
      <c r="XO333" s="1"/>
      <c r="XP333" s="1"/>
      <c r="XQ333" s="1"/>
      <c r="XR333" s="1"/>
      <c r="XS333" s="1"/>
      <c r="XT333" s="1"/>
      <c r="XU333" s="1"/>
      <c r="XV333" s="1"/>
      <c r="XW333" s="1"/>
      <c r="XX333" s="1"/>
      <c r="XY333" s="1"/>
      <c r="XZ333" s="1"/>
      <c r="YA333" s="1"/>
      <c r="YB333" s="1"/>
      <c r="YC333" s="1"/>
      <c r="YD333" s="1"/>
      <c r="YE333" s="1"/>
      <c r="YF333" s="1"/>
      <c r="YG333" s="1"/>
      <c r="YH333" s="1"/>
      <c r="YI333" s="1"/>
      <c r="YJ333" s="1"/>
      <c r="YK333" s="1"/>
      <c r="YL333" s="1"/>
      <c r="YM333" s="1"/>
      <c r="YN333" s="1"/>
      <c r="YO333" s="1"/>
      <c r="YP333" s="1"/>
      <c r="YQ333" s="1"/>
      <c r="YR333" s="1"/>
      <c r="YS333" s="1"/>
      <c r="YT333" s="1"/>
      <c r="YU333" s="1"/>
      <c r="YV333" s="1"/>
      <c r="YW333" s="1"/>
      <c r="YX333" s="1"/>
      <c r="YY333" s="1"/>
      <c r="YZ333" s="1"/>
      <c r="ZA333" s="1"/>
      <c r="ZB333" s="1"/>
      <c r="ZC333" s="1"/>
      <c r="ZD333" s="1"/>
      <c r="ZE333" s="1"/>
      <c r="ZF333" s="1"/>
      <c r="ZG333" s="1"/>
      <c r="ZH333" s="1"/>
      <c r="ZI333" s="1"/>
      <c r="ZJ333" s="1"/>
      <c r="ZK333" s="1"/>
      <c r="ZL333" s="1"/>
      <c r="ZM333" s="1"/>
      <c r="ZN333" s="1"/>
      <c r="ZO333" s="1"/>
      <c r="ZP333" s="1"/>
      <c r="ZQ333" s="1"/>
      <c r="ZR333" s="1"/>
      <c r="ZS333" s="1"/>
      <c r="ZT333" s="1"/>
      <c r="ZU333" s="1"/>
      <c r="ZV333" s="1"/>
      <c r="ZW333" s="1"/>
      <c r="ZX333" s="1"/>
      <c r="ZY333" s="1"/>
      <c r="ZZ333" s="1"/>
      <c r="AAA333" s="1"/>
      <c r="AAB333" s="1"/>
      <c r="AAC333" s="1"/>
      <c r="AAD333" s="1"/>
      <c r="AAE333" s="1"/>
      <c r="AAF333" s="1"/>
      <c r="AAG333" s="1"/>
      <c r="AAH333" s="1"/>
      <c r="AAI333" s="1"/>
      <c r="AAJ333" s="1"/>
      <c r="AAK333" s="1"/>
      <c r="AAL333" s="1"/>
      <c r="AAM333" s="1"/>
      <c r="AAN333" s="1"/>
      <c r="AAO333" s="1"/>
      <c r="AAP333" s="1"/>
      <c r="AAQ333" s="1"/>
      <c r="AAR333" s="1"/>
      <c r="AAS333" s="1"/>
      <c r="AAT333" s="1"/>
      <c r="AAU333" s="1"/>
      <c r="AAV333" s="1"/>
      <c r="AAW333" s="1"/>
      <c r="AAX333" s="1"/>
      <c r="AAY333" s="1"/>
      <c r="AAZ333" s="1"/>
      <c r="ABA333" s="1"/>
      <c r="ABB333" s="1"/>
      <c r="ABC333" s="1"/>
      <c r="ABD333" s="1"/>
      <c r="ABE333" s="1"/>
      <c r="ABF333" s="1"/>
      <c r="ABG333" s="1"/>
      <c r="ABH333" s="1"/>
      <c r="ABI333" s="1"/>
      <c r="ABJ333" s="1"/>
      <c r="ABK333" s="1"/>
      <c r="ABL333" s="1"/>
      <c r="ABM333" s="1"/>
      <c r="ABN333" s="1"/>
      <c r="ABO333" s="1"/>
      <c r="ABP333" s="1"/>
      <c r="ABQ333" s="1"/>
      <c r="ABR333" s="1"/>
      <c r="ABS333" s="1"/>
      <c r="ABT333" s="1"/>
      <c r="ABU333" s="1"/>
      <c r="ABV333" s="1"/>
      <c r="ABW333" s="1"/>
      <c r="ABX333" s="1"/>
      <c r="ABY333" s="1"/>
      <c r="ABZ333" s="1"/>
      <c r="ACA333" s="1"/>
      <c r="ACB333" s="1"/>
      <c r="ACC333" s="1"/>
      <c r="ACD333" s="1"/>
      <c r="ACE333" s="1"/>
      <c r="ACF333" s="1"/>
      <c r="ACG333" s="1"/>
      <c r="ACH333" s="1"/>
      <c r="ACI333" s="1"/>
      <c r="ACJ333" s="1"/>
      <c r="ACK333" s="1"/>
      <c r="ACL333" s="1"/>
      <c r="ACM333" s="1"/>
      <c r="ACN333" s="1"/>
      <c r="ACO333" s="1"/>
      <c r="ACP333" s="1"/>
      <c r="ACQ333" s="1"/>
      <c r="ACR333" s="1"/>
      <c r="ACS333" s="1"/>
      <c r="ACT333" s="1"/>
      <c r="ACU333" s="1"/>
      <c r="ACV333" s="1"/>
      <c r="ACW333" s="1"/>
      <c r="ACX333" s="1"/>
      <c r="ACY333" s="1"/>
      <c r="ACZ333" s="1"/>
      <c r="ADA333" s="1"/>
      <c r="ADB333" s="1"/>
      <c r="ADC333" s="1"/>
      <c r="ADD333" s="1"/>
      <c r="ADE333" s="1"/>
      <c r="ADF333" s="1"/>
      <c r="ADG333" s="1"/>
      <c r="ADH333" s="1"/>
      <c r="ADI333" s="1"/>
      <c r="ADJ333" s="1"/>
      <c r="ADK333" s="1"/>
      <c r="ADL333" s="1"/>
      <c r="ADM333" s="1"/>
      <c r="ADN333" s="1"/>
      <c r="ADO333" s="1"/>
      <c r="ADP333" s="1"/>
      <c r="ADQ333" s="1"/>
      <c r="ADR333" s="1"/>
      <c r="ADS333" s="1"/>
      <c r="ADT333" s="1"/>
      <c r="ADU333" s="1"/>
      <c r="ADV333" s="1"/>
      <c r="ADW333" s="1"/>
      <c r="ADX333" s="1"/>
      <c r="ADY333" s="1"/>
      <c r="ADZ333" s="1"/>
      <c r="AEA333" s="1"/>
      <c r="AEB333" s="1"/>
      <c r="AEC333" s="1"/>
      <c r="AED333" s="1"/>
      <c r="AEE333" s="1"/>
      <c r="AEF333" s="1"/>
      <c r="AEG333" s="1"/>
      <c r="AEH333" s="1"/>
      <c r="AEI333" s="1"/>
      <c r="AEJ333" s="1"/>
      <c r="AEK333" s="1"/>
    </row>
    <row r="334" spans="1:817" s="15" customFormat="1" ht="26.1" customHeight="1" x14ac:dyDescent="0.25">
      <c r="A334" s="638"/>
      <c r="B334" s="182">
        <v>3</v>
      </c>
      <c r="C334" s="595">
        <f>AK333</f>
        <v>1.6487179487179489E-2</v>
      </c>
      <c r="D334" s="19">
        <v>1</v>
      </c>
      <c r="E334" s="253" t="s">
        <v>845</v>
      </c>
      <c r="F334" s="254" t="s">
        <v>64</v>
      </c>
      <c r="G334" s="19"/>
      <c r="H334" s="19"/>
      <c r="I334" s="19"/>
      <c r="J334" s="255"/>
      <c r="K334" s="19">
        <v>1</v>
      </c>
      <c r="L334" s="19" t="s">
        <v>27</v>
      </c>
      <c r="M334" s="19" t="s">
        <v>73</v>
      </c>
      <c r="N334" s="19">
        <v>124</v>
      </c>
      <c r="O334" s="19">
        <v>1961</v>
      </c>
      <c r="P334" s="275" t="s">
        <v>843</v>
      </c>
      <c r="Q334" s="255"/>
      <c r="R334" s="258">
        <v>0.64300000000000002</v>
      </c>
      <c r="S334" s="259"/>
      <c r="T334" s="228" t="s">
        <v>844</v>
      </c>
      <c r="U334" s="260" t="s">
        <v>846</v>
      </c>
      <c r="V334" s="33"/>
      <c r="W334" s="18" t="s">
        <v>128</v>
      </c>
      <c r="X334" s="249" t="str">
        <f t="shared" si="102"/>
        <v>Coal</v>
      </c>
      <c r="Y334" s="19"/>
      <c r="Z334" s="19"/>
      <c r="AA334" s="19"/>
      <c r="AB334" s="19"/>
      <c r="AC334" s="19"/>
      <c r="AD334" s="19"/>
      <c r="AE334" s="19"/>
      <c r="AF334" s="1"/>
      <c r="AG334" s="1"/>
      <c r="AH334" s="252">
        <f t="shared" si="105"/>
        <v>0</v>
      </c>
      <c r="AI334" s="252">
        <f t="shared" si="106"/>
        <v>0</v>
      </c>
      <c r="AJ334" s="252">
        <f t="shared" si="107"/>
        <v>0.7857142857142857</v>
      </c>
      <c r="AK334" s="252">
        <f t="shared" si="104"/>
        <v>0.7857142857142857</v>
      </c>
      <c r="AL334" s="262"/>
      <c r="AM334" s="251">
        <f t="shared" si="108"/>
        <v>0</v>
      </c>
      <c r="AN334" s="251">
        <f t="shared" si="109"/>
        <v>0.7857142857142857</v>
      </c>
      <c r="AO334" s="251">
        <f t="shared" si="110"/>
        <v>0</v>
      </c>
      <c r="AP334" s="147"/>
      <c r="AQ334" s="147"/>
      <c r="AR334" s="147"/>
      <c r="AS334" s="147"/>
      <c r="AT334" s="147"/>
      <c r="AU334" s="147"/>
      <c r="AV334" s="147"/>
      <c r="AW334" s="147"/>
      <c r="AX334" s="147"/>
      <c r="AY334" s="147"/>
      <c r="AZ334" s="1"/>
      <c r="BD334" s="1"/>
      <c r="BE334" s="4"/>
      <c r="BF334" s="4"/>
      <c r="BG334" s="4"/>
      <c r="BH334" s="1"/>
      <c r="BI334" s="1"/>
      <c r="BJ334" s="4"/>
      <c r="BK334" s="4"/>
      <c r="BL334" s="4"/>
      <c r="BM334" s="4"/>
      <c r="BN334" s="4"/>
      <c r="BO334" s="4"/>
      <c r="BP334" s="4"/>
      <c r="BQ334" s="4"/>
      <c r="BR334" s="4"/>
      <c r="BS334" s="4"/>
      <c r="BT334" s="4"/>
      <c r="BU334" s="147"/>
      <c r="BV334" s="4"/>
      <c r="BW334" s="147"/>
      <c r="BX334" s="4"/>
      <c r="BY334" s="147"/>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c r="JL334" s="1"/>
      <c r="JM334" s="1"/>
      <c r="JN334" s="1"/>
      <c r="JO334" s="1"/>
      <c r="JP334" s="1"/>
      <c r="JQ334" s="1"/>
      <c r="JR334" s="1"/>
      <c r="JS334" s="1"/>
      <c r="JT334" s="1"/>
      <c r="JU334" s="1"/>
      <c r="JV334" s="1"/>
      <c r="JW334" s="1"/>
      <c r="JX334" s="1"/>
      <c r="JY334" s="1"/>
      <c r="JZ334" s="1"/>
      <c r="KA334" s="1"/>
      <c r="KB334" s="1"/>
      <c r="KC334" s="1"/>
      <c r="KD334" s="1"/>
      <c r="KE334" s="1"/>
      <c r="KF334" s="1"/>
      <c r="KG334" s="1"/>
      <c r="KH334" s="1"/>
      <c r="KI334" s="1"/>
      <c r="KJ334" s="1"/>
      <c r="KK334" s="1"/>
      <c r="KL334" s="1"/>
      <c r="KM334" s="1"/>
      <c r="KN334" s="1"/>
      <c r="KO334" s="1"/>
      <c r="KP334" s="1"/>
      <c r="KQ334" s="1"/>
      <c r="KR334" s="1"/>
      <c r="KS334" s="1"/>
      <c r="KT334" s="1"/>
      <c r="KU334" s="1"/>
      <c r="KV334" s="1"/>
      <c r="KW334" s="1"/>
      <c r="KX334" s="1"/>
      <c r="KY334" s="1"/>
      <c r="KZ334" s="1"/>
      <c r="LA334" s="1"/>
      <c r="LB334" s="1"/>
      <c r="LC334" s="1"/>
      <c r="LD334" s="1"/>
      <c r="LE334" s="1"/>
      <c r="LF334" s="1"/>
      <c r="LG334" s="1"/>
      <c r="LH334" s="1"/>
      <c r="LI334" s="1"/>
      <c r="LJ334" s="1"/>
      <c r="LK334" s="1"/>
      <c r="LL334" s="1"/>
      <c r="LM334" s="1"/>
      <c r="LN334" s="1"/>
      <c r="LO334" s="1"/>
      <c r="LP334" s="1"/>
      <c r="LQ334" s="1"/>
      <c r="LR334" s="1"/>
      <c r="LS334" s="1"/>
      <c r="LT334" s="1"/>
      <c r="LU334" s="1"/>
      <c r="LV334" s="1"/>
      <c r="LW334" s="1"/>
      <c r="LX334" s="1"/>
      <c r="LY334" s="1"/>
      <c r="LZ334" s="1"/>
      <c r="MA334" s="1"/>
      <c r="MB334" s="1"/>
      <c r="MC334" s="1"/>
      <c r="MD334" s="1"/>
      <c r="ME334" s="1"/>
      <c r="MF334" s="1"/>
      <c r="MG334" s="1"/>
      <c r="MH334" s="1"/>
      <c r="MI334" s="1"/>
      <c r="MJ334" s="1"/>
      <c r="MK334" s="1"/>
      <c r="ML334" s="1"/>
      <c r="MM334" s="1"/>
      <c r="MN334" s="1"/>
      <c r="MO334" s="1"/>
      <c r="MP334" s="1"/>
      <c r="MQ334" s="1"/>
      <c r="MR334" s="1"/>
      <c r="MS334" s="1"/>
      <c r="MT334" s="1"/>
      <c r="MU334" s="1"/>
      <c r="MV334" s="1"/>
      <c r="MW334" s="1"/>
      <c r="MX334" s="1"/>
      <c r="MY334" s="1"/>
      <c r="MZ334" s="1"/>
      <c r="NA334" s="1"/>
      <c r="NB334" s="1"/>
      <c r="NC334" s="1"/>
      <c r="ND334" s="1"/>
      <c r="NE334" s="1"/>
      <c r="NF334" s="1"/>
      <c r="NG334" s="1"/>
      <c r="NH334" s="1"/>
      <c r="NI334" s="1"/>
      <c r="NJ334" s="1"/>
      <c r="NK334" s="1"/>
      <c r="NL334" s="1"/>
      <c r="NM334" s="1"/>
      <c r="NN334" s="1"/>
      <c r="NO334" s="1"/>
      <c r="NP334" s="1"/>
      <c r="NQ334" s="1"/>
      <c r="NR334" s="1"/>
      <c r="NS334" s="1"/>
      <c r="NT334" s="1"/>
      <c r="NU334" s="1"/>
      <c r="NV334" s="1"/>
      <c r="NW334" s="1"/>
      <c r="NX334" s="1"/>
      <c r="NY334" s="1"/>
      <c r="NZ334" s="1"/>
      <c r="OA334" s="1"/>
      <c r="OB334" s="1"/>
      <c r="OC334" s="1"/>
      <c r="OD334" s="1"/>
      <c r="OE334" s="1"/>
      <c r="OF334" s="1"/>
      <c r="OG334" s="1"/>
      <c r="OH334" s="1"/>
      <c r="OI334" s="1"/>
      <c r="OJ334" s="1"/>
      <c r="OK334" s="1"/>
      <c r="OL334" s="1"/>
      <c r="OM334" s="1"/>
      <c r="ON334" s="1"/>
      <c r="OO334" s="1"/>
      <c r="OP334" s="1"/>
      <c r="OQ334" s="1"/>
      <c r="OR334" s="1"/>
      <c r="OS334" s="1"/>
      <c r="OT334" s="1"/>
      <c r="OU334" s="1"/>
      <c r="OV334" s="1"/>
      <c r="OW334" s="1"/>
      <c r="OX334" s="1"/>
      <c r="OY334" s="1"/>
      <c r="OZ334" s="1"/>
      <c r="PA334" s="1"/>
      <c r="PB334" s="1"/>
      <c r="PC334" s="1"/>
      <c r="PD334" s="1"/>
      <c r="PE334" s="1"/>
      <c r="PF334" s="1"/>
      <c r="PG334" s="1"/>
      <c r="PH334" s="1"/>
      <c r="PI334" s="1"/>
      <c r="PJ334" s="1"/>
      <c r="PK334" s="1"/>
      <c r="PL334" s="1"/>
      <c r="PM334" s="1"/>
      <c r="PN334" s="1"/>
      <c r="PO334" s="1"/>
      <c r="PP334" s="1"/>
      <c r="PQ334" s="1"/>
      <c r="PR334" s="1"/>
      <c r="PS334" s="1"/>
      <c r="PT334" s="1"/>
      <c r="PU334" s="1"/>
      <c r="PV334" s="1"/>
      <c r="PW334" s="1"/>
      <c r="PX334" s="1"/>
      <c r="PY334" s="1"/>
      <c r="PZ334" s="1"/>
      <c r="QA334" s="1"/>
      <c r="QB334" s="1"/>
      <c r="QC334" s="1"/>
      <c r="QD334" s="1"/>
      <c r="QE334" s="1"/>
      <c r="QF334" s="1"/>
      <c r="QG334" s="1"/>
      <c r="QH334" s="1"/>
      <c r="QI334" s="1"/>
      <c r="QJ334" s="1"/>
      <c r="QK334" s="1"/>
      <c r="QL334" s="1"/>
      <c r="QM334" s="1"/>
      <c r="QN334" s="1"/>
      <c r="QO334" s="1"/>
      <c r="QP334" s="1"/>
      <c r="QQ334" s="1"/>
      <c r="QR334" s="1"/>
      <c r="QS334" s="1"/>
      <c r="QT334" s="1"/>
      <c r="QU334" s="1"/>
      <c r="QV334" s="1"/>
      <c r="QW334" s="1"/>
      <c r="QX334" s="1"/>
      <c r="QY334" s="1"/>
      <c r="QZ334" s="1"/>
      <c r="RA334" s="1"/>
      <c r="RB334" s="1"/>
      <c r="RC334" s="1"/>
      <c r="RD334" s="1"/>
      <c r="RE334" s="1"/>
      <c r="RF334" s="1"/>
      <c r="RG334" s="1"/>
      <c r="RH334" s="1"/>
      <c r="RI334" s="1"/>
      <c r="RJ334" s="1"/>
      <c r="RK334" s="1"/>
      <c r="RL334" s="1"/>
      <c r="RM334" s="1"/>
      <c r="RN334" s="1"/>
      <c r="RO334" s="1"/>
      <c r="RP334" s="1"/>
      <c r="RQ334" s="1"/>
      <c r="RR334" s="1"/>
      <c r="RS334" s="1"/>
      <c r="RT334" s="1"/>
      <c r="RU334" s="1"/>
      <c r="RV334" s="1"/>
      <c r="RW334" s="1"/>
      <c r="RX334" s="1"/>
      <c r="RY334" s="1"/>
      <c r="RZ334" s="1"/>
      <c r="SA334" s="1"/>
      <c r="SB334" s="1"/>
      <c r="SC334" s="1"/>
      <c r="SD334" s="1"/>
      <c r="SE334" s="1"/>
      <c r="SF334" s="1"/>
      <c r="SG334" s="1"/>
      <c r="SH334" s="1"/>
      <c r="SI334" s="1"/>
      <c r="SJ334" s="1"/>
      <c r="SK334" s="1"/>
      <c r="SL334" s="1"/>
      <c r="SM334" s="1"/>
      <c r="SN334" s="1"/>
      <c r="SO334" s="1"/>
      <c r="SP334" s="1"/>
      <c r="SQ334" s="1"/>
      <c r="SR334" s="1"/>
      <c r="SS334" s="1"/>
      <c r="ST334" s="1"/>
      <c r="SU334" s="1"/>
      <c r="SV334" s="1"/>
      <c r="SW334" s="1"/>
      <c r="SX334" s="1"/>
      <c r="SY334" s="1"/>
      <c r="SZ334" s="1"/>
      <c r="TA334" s="1"/>
      <c r="TB334" s="1"/>
      <c r="TC334" s="1"/>
      <c r="TD334" s="1"/>
      <c r="TE334" s="1"/>
      <c r="TF334" s="1"/>
      <c r="TG334" s="1"/>
      <c r="TH334" s="1"/>
      <c r="TI334" s="1"/>
      <c r="TJ334" s="1"/>
      <c r="TK334" s="1"/>
      <c r="TL334" s="1"/>
      <c r="TM334" s="1"/>
      <c r="TN334" s="1"/>
      <c r="TO334" s="1"/>
      <c r="TP334" s="1"/>
      <c r="TQ334" s="1"/>
      <c r="TR334" s="1"/>
      <c r="TS334" s="1"/>
      <c r="TT334" s="1"/>
      <c r="TU334" s="1"/>
      <c r="TV334" s="1"/>
      <c r="TW334" s="1"/>
      <c r="TX334" s="1"/>
      <c r="TY334" s="1"/>
      <c r="TZ334" s="1"/>
      <c r="UA334" s="1"/>
      <c r="UB334" s="1"/>
      <c r="UC334" s="1"/>
      <c r="UD334" s="1"/>
      <c r="UE334" s="1"/>
      <c r="UF334" s="1"/>
      <c r="UG334" s="1"/>
      <c r="UH334" s="1"/>
      <c r="UI334" s="1"/>
      <c r="UJ334" s="1"/>
      <c r="UK334" s="1"/>
      <c r="UL334" s="1"/>
      <c r="UM334" s="1"/>
      <c r="UN334" s="1"/>
      <c r="UO334" s="1"/>
      <c r="UP334" s="1"/>
      <c r="UQ334" s="1"/>
      <c r="UR334" s="1"/>
      <c r="US334" s="1"/>
      <c r="UT334" s="1"/>
      <c r="UU334" s="1"/>
      <c r="UV334" s="1"/>
      <c r="UW334" s="1"/>
      <c r="UX334" s="1"/>
      <c r="UY334" s="1"/>
      <c r="UZ334" s="1"/>
      <c r="VA334" s="1"/>
      <c r="VB334" s="1"/>
      <c r="VC334" s="1"/>
      <c r="VD334" s="1"/>
      <c r="VE334" s="1"/>
      <c r="VF334" s="1"/>
      <c r="VG334" s="1"/>
      <c r="VH334" s="1"/>
      <c r="VI334" s="1"/>
      <c r="VJ334" s="1"/>
      <c r="VK334" s="1"/>
      <c r="VL334" s="1"/>
      <c r="VM334" s="1"/>
      <c r="VN334" s="1"/>
      <c r="VO334" s="1"/>
      <c r="VP334" s="1"/>
      <c r="VQ334" s="1"/>
      <c r="VR334" s="1"/>
      <c r="VS334" s="1"/>
      <c r="VT334" s="1"/>
      <c r="VU334" s="1"/>
      <c r="VV334" s="1"/>
      <c r="VW334" s="1"/>
      <c r="VX334" s="1"/>
      <c r="VY334" s="1"/>
      <c r="VZ334" s="1"/>
      <c r="WA334" s="1"/>
      <c r="WB334" s="1"/>
      <c r="WC334" s="1"/>
      <c r="WD334" s="1"/>
      <c r="WE334" s="1"/>
      <c r="WF334" s="1"/>
      <c r="WG334" s="1"/>
      <c r="WH334" s="1"/>
      <c r="WI334" s="1"/>
      <c r="WJ334" s="1"/>
      <c r="WK334" s="1"/>
      <c r="WL334" s="1"/>
      <c r="WM334" s="1"/>
      <c r="WN334" s="1"/>
      <c r="WO334" s="1"/>
      <c r="WP334" s="1"/>
      <c r="WQ334" s="1"/>
      <c r="WR334" s="1"/>
      <c r="WS334" s="1"/>
      <c r="WT334" s="1"/>
      <c r="WU334" s="1"/>
      <c r="WV334" s="1"/>
      <c r="WW334" s="1"/>
      <c r="WX334" s="1"/>
      <c r="WY334" s="1"/>
      <c r="WZ334" s="1"/>
      <c r="XA334" s="1"/>
      <c r="XB334" s="1"/>
      <c r="XC334" s="1"/>
      <c r="XD334" s="1"/>
      <c r="XE334" s="1"/>
      <c r="XF334" s="1"/>
      <c r="XG334" s="1"/>
      <c r="XH334" s="1"/>
      <c r="XI334" s="1"/>
      <c r="XJ334" s="1"/>
      <c r="XK334" s="1"/>
      <c r="XL334" s="1"/>
      <c r="XM334" s="1"/>
      <c r="XN334" s="1"/>
      <c r="XO334" s="1"/>
      <c r="XP334" s="1"/>
      <c r="XQ334" s="1"/>
      <c r="XR334" s="1"/>
      <c r="XS334" s="1"/>
      <c r="XT334" s="1"/>
      <c r="XU334" s="1"/>
      <c r="XV334" s="1"/>
      <c r="XW334" s="1"/>
      <c r="XX334" s="1"/>
      <c r="XY334" s="1"/>
      <c r="XZ334" s="1"/>
      <c r="YA334" s="1"/>
      <c r="YB334" s="1"/>
      <c r="YC334" s="1"/>
      <c r="YD334" s="1"/>
      <c r="YE334" s="1"/>
      <c r="YF334" s="1"/>
      <c r="YG334" s="1"/>
      <c r="YH334" s="1"/>
      <c r="YI334" s="1"/>
      <c r="YJ334" s="1"/>
      <c r="YK334" s="1"/>
      <c r="YL334" s="1"/>
      <c r="YM334" s="1"/>
      <c r="YN334" s="1"/>
      <c r="YO334" s="1"/>
      <c r="YP334" s="1"/>
      <c r="YQ334" s="1"/>
      <c r="YR334" s="1"/>
      <c r="YS334" s="1"/>
      <c r="YT334" s="1"/>
      <c r="YU334" s="1"/>
      <c r="YV334" s="1"/>
      <c r="YW334" s="1"/>
      <c r="YX334" s="1"/>
      <c r="YY334" s="1"/>
      <c r="YZ334" s="1"/>
      <c r="ZA334" s="1"/>
      <c r="ZB334" s="1"/>
      <c r="ZC334" s="1"/>
      <c r="ZD334" s="1"/>
      <c r="ZE334" s="1"/>
      <c r="ZF334" s="1"/>
      <c r="ZG334" s="1"/>
      <c r="ZH334" s="1"/>
      <c r="ZI334" s="1"/>
      <c r="ZJ334" s="1"/>
      <c r="ZK334" s="1"/>
      <c r="ZL334" s="1"/>
      <c r="ZM334" s="1"/>
      <c r="ZN334" s="1"/>
      <c r="ZO334" s="1"/>
      <c r="ZP334" s="1"/>
      <c r="ZQ334" s="1"/>
      <c r="ZR334" s="1"/>
      <c r="ZS334" s="1"/>
      <c r="ZT334" s="1"/>
      <c r="ZU334" s="1"/>
      <c r="ZV334" s="1"/>
      <c r="ZW334" s="1"/>
      <c r="ZX334" s="1"/>
      <c r="ZY334" s="1"/>
      <c r="ZZ334" s="1"/>
      <c r="AAA334" s="1"/>
      <c r="AAB334" s="1"/>
      <c r="AAC334" s="1"/>
      <c r="AAD334" s="1"/>
      <c r="AAE334" s="1"/>
      <c r="AAF334" s="1"/>
      <c r="AAG334" s="1"/>
      <c r="AAH334" s="1"/>
      <c r="AAI334" s="1"/>
      <c r="AAJ334" s="1"/>
      <c r="AAK334" s="1"/>
      <c r="AAL334" s="1"/>
      <c r="AAM334" s="1"/>
      <c r="AAN334" s="1"/>
      <c r="AAO334" s="1"/>
      <c r="AAP334" s="1"/>
      <c r="AAQ334" s="1"/>
      <c r="AAR334" s="1"/>
      <c r="AAS334" s="1"/>
      <c r="AAT334" s="1"/>
      <c r="AAU334" s="1"/>
      <c r="AAV334" s="1"/>
      <c r="AAW334" s="1"/>
      <c r="AAX334" s="1"/>
      <c r="AAY334" s="1"/>
      <c r="AAZ334" s="1"/>
      <c r="ABA334" s="1"/>
      <c r="ABB334" s="1"/>
      <c r="ABC334" s="1"/>
      <c r="ABD334" s="1"/>
      <c r="ABE334" s="1"/>
      <c r="ABF334" s="1"/>
      <c r="ABG334" s="1"/>
      <c r="ABH334" s="1"/>
      <c r="ABI334" s="1"/>
      <c r="ABJ334" s="1"/>
      <c r="ABK334" s="1"/>
      <c r="ABL334" s="1"/>
      <c r="ABM334" s="1"/>
      <c r="ABN334" s="1"/>
      <c r="ABO334" s="1"/>
      <c r="ABP334" s="1"/>
      <c r="ABQ334" s="1"/>
      <c r="ABR334" s="1"/>
      <c r="ABS334" s="1"/>
      <c r="ABT334" s="1"/>
      <c r="ABU334" s="1"/>
      <c r="ABV334" s="1"/>
      <c r="ABW334" s="1"/>
      <c r="ABX334" s="1"/>
      <c r="ABY334" s="1"/>
      <c r="ABZ334" s="1"/>
      <c r="ACA334" s="1"/>
      <c r="ACB334" s="1"/>
      <c r="ACC334" s="1"/>
      <c r="ACD334" s="1"/>
      <c r="ACE334" s="1"/>
      <c r="ACF334" s="1"/>
      <c r="ACG334" s="1"/>
      <c r="ACH334" s="1"/>
      <c r="ACI334" s="1"/>
      <c r="ACJ334" s="1"/>
      <c r="ACK334" s="1"/>
      <c r="ACL334" s="1"/>
      <c r="ACM334" s="1"/>
      <c r="ACN334" s="1"/>
      <c r="ACO334" s="1"/>
      <c r="ACP334" s="1"/>
      <c r="ACQ334" s="1"/>
      <c r="ACR334" s="1"/>
      <c r="ACS334" s="1"/>
      <c r="ACT334" s="1"/>
      <c r="ACU334" s="1"/>
      <c r="ACV334" s="1"/>
      <c r="ACW334" s="1"/>
      <c r="ACX334" s="1"/>
      <c r="ACY334" s="1"/>
      <c r="ACZ334" s="1"/>
      <c r="ADA334" s="1"/>
      <c r="ADB334" s="1"/>
      <c r="ADC334" s="1"/>
      <c r="ADD334" s="1"/>
      <c r="ADE334" s="1"/>
      <c r="ADF334" s="1"/>
      <c r="ADG334" s="1"/>
      <c r="ADH334" s="1"/>
      <c r="ADI334" s="1"/>
      <c r="ADJ334" s="1"/>
      <c r="ADK334" s="1"/>
      <c r="ADL334" s="1"/>
      <c r="ADM334" s="1"/>
      <c r="ADN334" s="1"/>
      <c r="ADO334" s="1"/>
      <c r="ADP334" s="1"/>
      <c r="ADQ334" s="1"/>
      <c r="ADR334" s="1"/>
      <c r="ADS334" s="1"/>
      <c r="ADT334" s="1"/>
      <c r="ADU334" s="1"/>
      <c r="ADV334" s="1"/>
      <c r="ADW334" s="1"/>
      <c r="ADX334" s="1"/>
      <c r="ADY334" s="1"/>
      <c r="ADZ334" s="1"/>
      <c r="AEA334" s="1"/>
      <c r="AEB334" s="1"/>
      <c r="AEC334" s="1"/>
      <c r="AED334" s="1"/>
      <c r="AEE334" s="1"/>
      <c r="AEF334" s="1"/>
      <c r="AEG334" s="1"/>
      <c r="AEH334" s="1"/>
      <c r="AEI334" s="1"/>
      <c r="AEJ334" s="1"/>
      <c r="AEK334" s="1"/>
    </row>
    <row r="335" spans="1:817" s="15" customFormat="1" ht="26.1" customHeight="1" x14ac:dyDescent="0.25">
      <c r="A335" s="626"/>
      <c r="B335" s="182">
        <v>2</v>
      </c>
      <c r="C335" s="595">
        <f>AK334</f>
        <v>0.7857142857142857</v>
      </c>
      <c r="D335" s="19">
        <v>1</v>
      </c>
      <c r="E335" s="253" t="s">
        <v>519</v>
      </c>
      <c r="F335" s="254" t="s">
        <v>64</v>
      </c>
      <c r="G335" s="19"/>
      <c r="H335" s="19"/>
      <c r="I335" s="19"/>
      <c r="J335" s="255"/>
      <c r="K335" s="19" t="s">
        <v>38</v>
      </c>
      <c r="L335" s="19" t="s">
        <v>38</v>
      </c>
      <c r="M335" s="19" t="s">
        <v>38</v>
      </c>
      <c r="N335" s="90"/>
      <c r="O335" s="19">
        <v>1961</v>
      </c>
      <c r="P335" s="290">
        <v>1961</v>
      </c>
      <c r="Q335" s="255"/>
      <c r="R335" s="258"/>
      <c r="S335" s="259">
        <v>11</v>
      </c>
      <c r="T335" s="228" t="s">
        <v>353</v>
      </c>
      <c r="U335" s="260" t="s">
        <v>520</v>
      </c>
      <c r="V335" s="33"/>
      <c r="W335" s="18"/>
      <c r="X335" s="249"/>
      <c r="Y335" s="19"/>
      <c r="Z335" s="19"/>
      <c r="AA335" s="19"/>
      <c r="AB335" s="19"/>
      <c r="AC335" s="19"/>
      <c r="AD335" s="19"/>
      <c r="AE335" s="19"/>
      <c r="AF335" s="1"/>
      <c r="AG335" s="1"/>
      <c r="AH335" s="252"/>
      <c r="AI335" s="252"/>
      <c r="AJ335" s="252"/>
      <c r="AK335" s="252"/>
      <c r="AL335" s="262"/>
      <c r="AM335" s="251"/>
      <c r="AN335" s="251"/>
      <c r="AO335" s="251"/>
      <c r="AP335" s="147"/>
      <c r="AQ335" s="147"/>
      <c r="AR335" s="147"/>
      <c r="AS335" s="147"/>
      <c r="AT335" s="147"/>
      <c r="AU335" s="147"/>
      <c r="AV335" s="147"/>
      <c r="AW335" s="147"/>
      <c r="AX335" s="147"/>
      <c r="AY335" s="147"/>
      <c r="AZ335" s="1"/>
      <c r="BD335" s="1"/>
      <c r="BE335" s="4"/>
      <c r="BF335" s="4"/>
      <c r="BG335" s="4"/>
      <c r="BH335" s="1"/>
      <c r="BI335" s="1"/>
      <c r="BJ335" s="4"/>
      <c r="BK335" s="4"/>
      <c r="BL335" s="4"/>
      <c r="BM335" s="4"/>
      <c r="BN335" s="4"/>
      <c r="BO335" s="4"/>
      <c r="BP335" s="4"/>
      <c r="BQ335" s="4"/>
      <c r="BR335" s="4"/>
      <c r="BS335" s="4"/>
      <c r="BT335" s="4"/>
      <c r="BU335" s="147"/>
      <c r="BV335" s="4"/>
      <c r="BW335" s="147"/>
      <c r="BX335" s="4"/>
      <c r="BY335" s="147"/>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c r="JL335" s="1"/>
      <c r="JM335" s="1"/>
      <c r="JN335" s="1"/>
      <c r="JO335" s="1"/>
      <c r="JP335" s="1"/>
      <c r="JQ335" s="1"/>
      <c r="JR335" s="1"/>
      <c r="JS335" s="1"/>
      <c r="JT335" s="1"/>
      <c r="JU335" s="1"/>
      <c r="JV335" s="1"/>
      <c r="JW335" s="1"/>
      <c r="JX335" s="1"/>
      <c r="JY335" s="1"/>
      <c r="JZ335" s="1"/>
      <c r="KA335" s="1"/>
      <c r="KB335" s="1"/>
      <c r="KC335" s="1"/>
      <c r="KD335" s="1"/>
      <c r="KE335" s="1"/>
      <c r="KF335" s="1"/>
      <c r="KG335" s="1"/>
      <c r="KH335" s="1"/>
      <c r="KI335" s="1"/>
      <c r="KJ335" s="1"/>
      <c r="KK335" s="1"/>
      <c r="KL335" s="1"/>
      <c r="KM335" s="1"/>
      <c r="KN335" s="1"/>
      <c r="KO335" s="1"/>
      <c r="KP335" s="1"/>
      <c r="KQ335" s="1"/>
      <c r="KR335" s="1"/>
      <c r="KS335" s="1"/>
      <c r="KT335" s="1"/>
      <c r="KU335" s="1"/>
      <c r="KV335" s="1"/>
      <c r="KW335" s="1"/>
      <c r="KX335" s="1"/>
      <c r="KY335" s="1"/>
      <c r="KZ335" s="1"/>
      <c r="LA335" s="1"/>
      <c r="LB335" s="1"/>
      <c r="LC335" s="1"/>
      <c r="LD335" s="1"/>
      <c r="LE335" s="1"/>
      <c r="LF335" s="1"/>
      <c r="LG335" s="1"/>
      <c r="LH335" s="1"/>
      <c r="LI335" s="1"/>
      <c r="LJ335" s="1"/>
      <c r="LK335" s="1"/>
      <c r="LL335" s="1"/>
      <c r="LM335" s="1"/>
      <c r="LN335" s="1"/>
      <c r="LO335" s="1"/>
      <c r="LP335" s="1"/>
      <c r="LQ335" s="1"/>
      <c r="LR335" s="1"/>
      <c r="LS335" s="1"/>
      <c r="LT335" s="1"/>
      <c r="LU335" s="1"/>
      <c r="LV335" s="1"/>
      <c r="LW335" s="1"/>
      <c r="LX335" s="1"/>
      <c r="LY335" s="1"/>
      <c r="LZ335" s="1"/>
      <c r="MA335" s="1"/>
      <c r="MB335" s="1"/>
      <c r="MC335" s="1"/>
      <c r="MD335" s="1"/>
      <c r="ME335" s="1"/>
      <c r="MF335" s="1"/>
      <c r="MG335" s="1"/>
      <c r="MH335" s="1"/>
      <c r="MI335" s="1"/>
      <c r="MJ335" s="1"/>
      <c r="MK335" s="1"/>
      <c r="ML335" s="1"/>
      <c r="MM335" s="1"/>
      <c r="MN335" s="1"/>
      <c r="MO335" s="1"/>
      <c r="MP335" s="1"/>
      <c r="MQ335" s="1"/>
      <c r="MR335" s="1"/>
      <c r="MS335" s="1"/>
      <c r="MT335" s="1"/>
      <c r="MU335" s="1"/>
      <c r="MV335" s="1"/>
      <c r="MW335" s="1"/>
      <c r="MX335" s="1"/>
      <c r="MY335" s="1"/>
      <c r="MZ335" s="1"/>
      <c r="NA335" s="1"/>
      <c r="NB335" s="1"/>
      <c r="NC335" s="1"/>
      <c r="ND335" s="1"/>
      <c r="NE335" s="1"/>
      <c r="NF335" s="1"/>
      <c r="NG335" s="1"/>
      <c r="NH335" s="1"/>
      <c r="NI335" s="1"/>
      <c r="NJ335" s="1"/>
      <c r="NK335" s="1"/>
      <c r="NL335" s="1"/>
      <c r="NM335" s="1"/>
      <c r="NN335" s="1"/>
      <c r="NO335" s="1"/>
      <c r="NP335" s="1"/>
      <c r="NQ335" s="1"/>
      <c r="NR335" s="1"/>
      <c r="NS335" s="1"/>
      <c r="NT335" s="1"/>
      <c r="NU335" s="1"/>
      <c r="NV335" s="1"/>
      <c r="NW335" s="1"/>
      <c r="NX335" s="1"/>
      <c r="NY335" s="1"/>
      <c r="NZ335" s="1"/>
      <c r="OA335" s="1"/>
      <c r="OB335" s="1"/>
      <c r="OC335" s="1"/>
      <c r="OD335" s="1"/>
      <c r="OE335" s="1"/>
      <c r="OF335" s="1"/>
      <c r="OG335" s="1"/>
      <c r="OH335" s="1"/>
      <c r="OI335" s="1"/>
      <c r="OJ335" s="1"/>
      <c r="OK335" s="1"/>
      <c r="OL335" s="1"/>
      <c r="OM335" s="1"/>
      <c r="ON335" s="1"/>
      <c r="OO335" s="1"/>
      <c r="OP335" s="1"/>
      <c r="OQ335" s="1"/>
      <c r="OR335" s="1"/>
      <c r="OS335" s="1"/>
      <c r="OT335" s="1"/>
      <c r="OU335" s="1"/>
      <c r="OV335" s="1"/>
      <c r="OW335" s="1"/>
      <c r="OX335" s="1"/>
      <c r="OY335" s="1"/>
      <c r="OZ335" s="1"/>
      <c r="PA335" s="1"/>
      <c r="PB335" s="1"/>
      <c r="PC335" s="1"/>
      <c r="PD335" s="1"/>
      <c r="PE335" s="1"/>
      <c r="PF335" s="1"/>
      <c r="PG335" s="1"/>
      <c r="PH335" s="1"/>
      <c r="PI335" s="1"/>
      <c r="PJ335" s="1"/>
      <c r="PK335" s="1"/>
      <c r="PL335" s="1"/>
      <c r="PM335" s="1"/>
      <c r="PN335" s="1"/>
      <c r="PO335" s="1"/>
      <c r="PP335" s="1"/>
      <c r="PQ335" s="1"/>
      <c r="PR335" s="1"/>
      <c r="PS335" s="1"/>
      <c r="PT335" s="1"/>
      <c r="PU335" s="1"/>
      <c r="PV335" s="1"/>
      <c r="PW335" s="1"/>
      <c r="PX335" s="1"/>
      <c r="PY335" s="1"/>
      <c r="PZ335" s="1"/>
      <c r="QA335" s="1"/>
      <c r="QB335" s="1"/>
      <c r="QC335" s="1"/>
      <c r="QD335" s="1"/>
      <c r="QE335" s="1"/>
      <c r="QF335" s="1"/>
      <c r="QG335" s="1"/>
      <c r="QH335" s="1"/>
      <c r="QI335" s="1"/>
      <c r="QJ335" s="1"/>
      <c r="QK335" s="1"/>
      <c r="QL335" s="1"/>
      <c r="QM335" s="1"/>
      <c r="QN335" s="1"/>
      <c r="QO335" s="1"/>
      <c r="QP335" s="1"/>
      <c r="QQ335" s="1"/>
      <c r="QR335" s="1"/>
      <c r="QS335" s="1"/>
      <c r="QT335" s="1"/>
      <c r="QU335" s="1"/>
      <c r="QV335" s="1"/>
      <c r="QW335" s="1"/>
      <c r="QX335" s="1"/>
      <c r="QY335" s="1"/>
      <c r="QZ335" s="1"/>
      <c r="RA335" s="1"/>
      <c r="RB335" s="1"/>
      <c r="RC335" s="1"/>
      <c r="RD335" s="1"/>
      <c r="RE335" s="1"/>
      <c r="RF335" s="1"/>
      <c r="RG335" s="1"/>
      <c r="RH335" s="1"/>
      <c r="RI335" s="1"/>
      <c r="RJ335" s="1"/>
      <c r="RK335" s="1"/>
      <c r="RL335" s="1"/>
      <c r="RM335" s="1"/>
      <c r="RN335" s="1"/>
      <c r="RO335" s="1"/>
      <c r="RP335" s="1"/>
      <c r="RQ335" s="1"/>
      <c r="RR335" s="1"/>
      <c r="RS335" s="1"/>
      <c r="RT335" s="1"/>
      <c r="RU335" s="1"/>
      <c r="RV335" s="1"/>
      <c r="RW335" s="1"/>
      <c r="RX335" s="1"/>
      <c r="RY335" s="1"/>
      <c r="RZ335" s="1"/>
      <c r="SA335" s="1"/>
      <c r="SB335" s="1"/>
      <c r="SC335" s="1"/>
      <c r="SD335" s="1"/>
      <c r="SE335" s="1"/>
      <c r="SF335" s="1"/>
      <c r="SG335" s="1"/>
      <c r="SH335" s="1"/>
      <c r="SI335" s="1"/>
      <c r="SJ335" s="1"/>
      <c r="SK335" s="1"/>
      <c r="SL335" s="1"/>
      <c r="SM335" s="1"/>
      <c r="SN335" s="1"/>
      <c r="SO335" s="1"/>
      <c r="SP335" s="1"/>
      <c r="SQ335" s="1"/>
      <c r="SR335" s="1"/>
      <c r="SS335" s="1"/>
      <c r="ST335" s="1"/>
      <c r="SU335" s="1"/>
      <c r="SV335" s="1"/>
      <c r="SW335" s="1"/>
      <c r="SX335" s="1"/>
      <c r="SY335" s="1"/>
      <c r="SZ335" s="1"/>
      <c r="TA335" s="1"/>
      <c r="TB335" s="1"/>
      <c r="TC335" s="1"/>
      <c r="TD335" s="1"/>
      <c r="TE335" s="1"/>
      <c r="TF335" s="1"/>
      <c r="TG335" s="1"/>
      <c r="TH335" s="1"/>
      <c r="TI335" s="1"/>
      <c r="TJ335" s="1"/>
      <c r="TK335" s="1"/>
      <c r="TL335" s="1"/>
      <c r="TM335" s="1"/>
      <c r="TN335" s="1"/>
      <c r="TO335" s="1"/>
      <c r="TP335" s="1"/>
      <c r="TQ335" s="1"/>
      <c r="TR335" s="1"/>
      <c r="TS335" s="1"/>
      <c r="TT335" s="1"/>
      <c r="TU335" s="1"/>
      <c r="TV335" s="1"/>
      <c r="TW335" s="1"/>
      <c r="TX335" s="1"/>
      <c r="TY335" s="1"/>
      <c r="TZ335" s="1"/>
      <c r="UA335" s="1"/>
      <c r="UB335" s="1"/>
      <c r="UC335" s="1"/>
      <c r="UD335" s="1"/>
      <c r="UE335" s="1"/>
      <c r="UF335" s="1"/>
      <c r="UG335" s="1"/>
      <c r="UH335" s="1"/>
      <c r="UI335" s="1"/>
      <c r="UJ335" s="1"/>
      <c r="UK335" s="1"/>
      <c r="UL335" s="1"/>
      <c r="UM335" s="1"/>
      <c r="UN335" s="1"/>
      <c r="UO335" s="1"/>
      <c r="UP335" s="1"/>
      <c r="UQ335" s="1"/>
      <c r="UR335" s="1"/>
      <c r="US335" s="1"/>
      <c r="UT335" s="1"/>
      <c r="UU335" s="1"/>
      <c r="UV335" s="1"/>
      <c r="UW335" s="1"/>
      <c r="UX335" s="1"/>
      <c r="UY335" s="1"/>
      <c r="UZ335" s="1"/>
      <c r="VA335" s="1"/>
      <c r="VB335" s="1"/>
      <c r="VC335" s="1"/>
      <c r="VD335" s="1"/>
      <c r="VE335" s="1"/>
      <c r="VF335" s="1"/>
      <c r="VG335" s="1"/>
      <c r="VH335" s="1"/>
      <c r="VI335" s="1"/>
      <c r="VJ335" s="1"/>
      <c r="VK335" s="1"/>
      <c r="VL335" s="1"/>
      <c r="VM335" s="1"/>
      <c r="VN335" s="1"/>
      <c r="VO335" s="1"/>
      <c r="VP335" s="1"/>
      <c r="VQ335" s="1"/>
      <c r="VR335" s="1"/>
      <c r="VS335" s="1"/>
      <c r="VT335" s="1"/>
      <c r="VU335" s="1"/>
      <c r="VV335" s="1"/>
      <c r="VW335" s="1"/>
      <c r="VX335" s="1"/>
      <c r="VY335" s="1"/>
      <c r="VZ335" s="1"/>
      <c r="WA335" s="1"/>
      <c r="WB335" s="1"/>
      <c r="WC335" s="1"/>
      <c r="WD335" s="1"/>
      <c r="WE335" s="1"/>
      <c r="WF335" s="1"/>
      <c r="WG335" s="1"/>
      <c r="WH335" s="1"/>
      <c r="WI335" s="1"/>
      <c r="WJ335" s="1"/>
      <c r="WK335" s="1"/>
      <c r="WL335" s="1"/>
      <c r="WM335" s="1"/>
      <c r="WN335" s="1"/>
      <c r="WO335" s="1"/>
      <c r="WP335" s="1"/>
      <c r="WQ335" s="1"/>
      <c r="WR335" s="1"/>
      <c r="WS335" s="1"/>
      <c r="WT335" s="1"/>
      <c r="WU335" s="1"/>
      <c r="WV335" s="1"/>
      <c r="WW335" s="1"/>
      <c r="WX335" s="1"/>
      <c r="WY335" s="1"/>
      <c r="WZ335" s="1"/>
      <c r="XA335" s="1"/>
      <c r="XB335" s="1"/>
      <c r="XC335" s="1"/>
      <c r="XD335" s="1"/>
      <c r="XE335" s="1"/>
      <c r="XF335" s="1"/>
      <c r="XG335" s="1"/>
      <c r="XH335" s="1"/>
      <c r="XI335" s="1"/>
      <c r="XJ335" s="1"/>
      <c r="XK335" s="1"/>
      <c r="XL335" s="1"/>
      <c r="XM335" s="1"/>
      <c r="XN335" s="1"/>
      <c r="XO335" s="1"/>
      <c r="XP335" s="1"/>
      <c r="XQ335" s="1"/>
      <c r="XR335" s="1"/>
      <c r="XS335" s="1"/>
      <c r="XT335" s="1"/>
      <c r="XU335" s="1"/>
      <c r="XV335" s="1"/>
      <c r="XW335" s="1"/>
      <c r="XX335" s="1"/>
      <c r="XY335" s="1"/>
      <c r="XZ335" s="1"/>
      <c r="YA335" s="1"/>
      <c r="YB335" s="1"/>
      <c r="YC335" s="1"/>
      <c r="YD335" s="1"/>
      <c r="YE335" s="1"/>
      <c r="YF335" s="1"/>
      <c r="YG335" s="1"/>
      <c r="YH335" s="1"/>
      <c r="YI335" s="1"/>
      <c r="YJ335" s="1"/>
      <c r="YK335" s="1"/>
      <c r="YL335" s="1"/>
      <c r="YM335" s="1"/>
      <c r="YN335" s="1"/>
      <c r="YO335" s="1"/>
      <c r="YP335" s="1"/>
      <c r="YQ335" s="1"/>
      <c r="YR335" s="1"/>
      <c r="YS335" s="1"/>
      <c r="YT335" s="1"/>
      <c r="YU335" s="1"/>
      <c r="YV335" s="1"/>
      <c r="YW335" s="1"/>
      <c r="YX335" s="1"/>
      <c r="YY335" s="1"/>
      <c r="YZ335" s="1"/>
      <c r="ZA335" s="1"/>
      <c r="ZB335" s="1"/>
      <c r="ZC335" s="1"/>
      <c r="ZD335" s="1"/>
      <c r="ZE335" s="1"/>
      <c r="ZF335" s="1"/>
      <c r="ZG335" s="1"/>
      <c r="ZH335" s="1"/>
      <c r="ZI335" s="1"/>
      <c r="ZJ335" s="1"/>
      <c r="ZK335" s="1"/>
      <c r="ZL335" s="1"/>
      <c r="ZM335" s="1"/>
      <c r="ZN335" s="1"/>
      <c r="ZO335" s="1"/>
      <c r="ZP335" s="1"/>
      <c r="ZQ335" s="1"/>
      <c r="ZR335" s="1"/>
      <c r="ZS335" s="1"/>
      <c r="ZT335" s="1"/>
      <c r="ZU335" s="1"/>
      <c r="ZV335" s="1"/>
      <c r="ZW335" s="1"/>
      <c r="ZX335" s="1"/>
      <c r="ZY335" s="1"/>
      <c r="ZZ335" s="1"/>
      <c r="AAA335" s="1"/>
      <c r="AAB335" s="1"/>
      <c r="AAC335" s="1"/>
      <c r="AAD335" s="1"/>
      <c r="AAE335" s="1"/>
      <c r="AAF335" s="1"/>
      <c r="AAG335" s="1"/>
      <c r="AAH335" s="1"/>
      <c r="AAI335" s="1"/>
      <c r="AAJ335" s="1"/>
      <c r="AAK335" s="1"/>
      <c r="AAL335" s="1"/>
      <c r="AAM335" s="1"/>
      <c r="AAN335" s="1"/>
      <c r="AAO335" s="1"/>
      <c r="AAP335" s="1"/>
      <c r="AAQ335" s="1"/>
      <c r="AAR335" s="1"/>
      <c r="AAS335" s="1"/>
      <c r="AAT335" s="1"/>
      <c r="AAU335" s="1"/>
      <c r="AAV335" s="1"/>
      <c r="AAW335" s="1"/>
      <c r="AAX335" s="1"/>
      <c r="AAY335" s="1"/>
      <c r="AAZ335" s="1"/>
      <c r="ABA335" s="1"/>
      <c r="ABB335" s="1"/>
      <c r="ABC335" s="1"/>
      <c r="ABD335" s="1"/>
      <c r="ABE335" s="1"/>
      <c r="ABF335" s="1"/>
      <c r="ABG335" s="1"/>
      <c r="ABH335" s="1"/>
      <c r="ABI335" s="1"/>
      <c r="ABJ335" s="1"/>
      <c r="ABK335" s="1"/>
      <c r="ABL335" s="1"/>
      <c r="ABM335" s="1"/>
      <c r="ABN335" s="1"/>
      <c r="ABO335" s="1"/>
      <c r="ABP335" s="1"/>
      <c r="ABQ335" s="1"/>
      <c r="ABR335" s="1"/>
      <c r="ABS335" s="1"/>
      <c r="ABT335" s="1"/>
      <c r="ABU335" s="1"/>
      <c r="ABV335" s="1"/>
      <c r="ABW335" s="1"/>
      <c r="ABX335" s="1"/>
      <c r="ABY335" s="1"/>
      <c r="ABZ335" s="1"/>
      <c r="ACA335" s="1"/>
      <c r="ACB335" s="1"/>
      <c r="ACC335" s="1"/>
      <c r="ACD335" s="1"/>
      <c r="ACE335" s="1"/>
      <c r="ACF335" s="1"/>
      <c r="ACG335" s="1"/>
      <c r="ACH335" s="1"/>
      <c r="ACI335" s="1"/>
      <c r="ACJ335" s="1"/>
      <c r="ACK335" s="1"/>
      <c r="ACL335" s="1"/>
      <c r="ACM335" s="1"/>
      <c r="ACN335" s="1"/>
      <c r="ACO335" s="1"/>
      <c r="ACP335" s="1"/>
      <c r="ACQ335" s="1"/>
      <c r="ACR335" s="1"/>
      <c r="ACS335" s="1"/>
      <c r="ACT335" s="1"/>
      <c r="ACU335" s="1"/>
      <c r="ACV335" s="1"/>
      <c r="ACW335" s="1"/>
      <c r="ACX335" s="1"/>
      <c r="ACY335" s="1"/>
      <c r="ACZ335" s="1"/>
      <c r="ADA335" s="1"/>
      <c r="ADB335" s="1"/>
      <c r="ADC335" s="1"/>
      <c r="ADD335" s="1"/>
      <c r="ADE335" s="1"/>
      <c r="ADF335" s="1"/>
      <c r="ADG335" s="1"/>
      <c r="ADH335" s="1"/>
      <c r="ADI335" s="1"/>
      <c r="ADJ335" s="1"/>
      <c r="ADK335" s="1"/>
      <c r="ADL335" s="1"/>
      <c r="ADM335" s="1"/>
      <c r="ADN335" s="1"/>
      <c r="ADO335" s="1"/>
      <c r="ADP335" s="1"/>
      <c r="ADQ335" s="1"/>
      <c r="ADR335" s="1"/>
      <c r="ADS335" s="1"/>
      <c r="ADT335" s="1"/>
      <c r="ADU335" s="1"/>
      <c r="ADV335" s="1"/>
      <c r="ADW335" s="1"/>
      <c r="ADX335" s="1"/>
      <c r="ADY335" s="1"/>
      <c r="ADZ335" s="1"/>
      <c r="AEA335" s="1"/>
      <c r="AEB335" s="1"/>
      <c r="AEC335" s="1"/>
      <c r="AED335" s="1"/>
      <c r="AEE335" s="1"/>
      <c r="AEF335" s="1"/>
      <c r="AEG335" s="1"/>
      <c r="AEH335" s="1"/>
      <c r="AEI335" s="1"/>
      <c r="AEJ335" s="1"/>
      <c r="AEK335" s="1"/>
    </row>
    <row r="336" spans="1:817" s="15" customFormat="1" ht="26.1" customHeight="1" x14ac:dyDescent="0.25">
      <c r="A336" s="626"/>
      <c r="B336" s="182">
        <v>2</v>
      </c>
      <c r="C336" s="595"/>
      <c r="D336" s="19"/>
      <c r="E336" s="253" t="s">
        <v>893</v>
      </c>
      <c r="F336" s="254"/>
      <c r="G336" s="19"/>
      <c r="H336" s="19"/>
      <c r="I336" s="19"/>
      <c r="J336" s="255"/>
      <c r="K336" s="19">
        <v>1</v>
      </c>
      <c r="L336" s="19" t="s">
        <v>27</v>
      </c>
      <c r="M336" s="19" t="s">
        <v>28</v>
      </c>
      <c r="N336" s="90"/>
      <c r="O336" s="19">
        <v>1960</v>
      </c>
      <c r="P336" s="292">
        <v>22129</v>
      </c>
      <c r="Q336" s="255">
        <v>300000</v>
      </c>
      <c r="R336" s="422">
        <v>0.5</v>
      </c>
      <c r="S336" s="259">
        <v>18</v>
      </c>
      <c r="T336" s="228" t="s">
        <v>896</v>
      </c>
      <c r="U336" s="260" t="s">
        <v>895</v>
      </c>
      <c r="V336" s="33"/>
      <c r="W336" s="18"/>
      <c r="X336" s="249" t="str">
        <f>F337</f>
        <v>Pb</v>
      </c>
      <c r="Y336" s="19"/>
      <c r="Z336" s="19"/>
      <c r="AA336" s="19"/>
      <c r="AB336" s="19"/>
      <c r="AC336" s="19"/>
      <c r="AD336" s="19"/>
      <c r="AE336" s="19"/>
      <c r="AF336" s="1"/>
      <c r="AG336" s="1"/>
      <c r="AH336" s="252">
        <f>Q337/1896653</f>
        <v>4.4288544082655076E-3</v>
      </c>
      <c r="AI336" s="252">
        <f>(R337/39)</f>
        <v>0</v>
      </c>
      <c r="AJ336" s="252">
        <f>S337/14</f>
        <v>0</v>
      </c>
      <c r="AK336" s="252">
        <f t="shared" si="104"/>
        <v>4.4288544082655076E-3</v>
      </c>
      <c r="AL336" s="262"/>
      <c r="AM336" s="251">
        <f>IF(B337=1,AK336,0)</f>
        <v>0</v>
      </c>
      <c r="AN336" s="251">
        <f>IF(B337=2,AK336,0)</f>
        <v>0</v>
      </c>
      <c r="AO336" s="251">
        <f>IF(B337=3,AK336,0)</f>
        <v>4.4288544082655076E-3</v>
      </c>
      <c r="AP336" s="147"/>
      <c r="AQ336" s="147"/>
      <c r="AR336" s="147"/>
      <c r="AS336" s="147"/>
      <c r="AT336" s="147"/>
      <c r="AU336" s="147"/>
      <c r="AV336" s="147"/>
      <c r="AW336" s="147"/>
      <c r="AX336" s="147"/>
      <c r="AY336" s="147"/>
      <c r="AZ336" s="1"/>
      <c r="BD336" s="1"/>
      <c r="BE336" s="4"/>
      <c r="BF336" s="4"/>
      <c r="BG336" s="4"/>
      <c r="BH336" s="1"/>
      <c r="BI336" s="1"/>
      <c r="BJ336" s="4"/>
      <c r="BK336" s="4"/>
      <c r="BL336" s="4"/>
      <c r="BM336" s="4"/>
      <c r="BN336" s="4"/>
      <c r="BO336" s="4"/>
      <c r="BP336" s="4"/>
      <c r="BQ336" s="4"/>
      <c r="BR336" s="4"/>
      <c r="BS336" s="4"/>
      <c r="BT336" s="4"/>
      <c r="BU336" s="147"/>
      <c r="BV336" s="4"/>
      <c r="BW336" s="147"/>
      <c r="BX336" s="4"/>
      <c r="BY336" s="147"/>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c r="JL336" s="1"/>
      <c r="JM336" s="1"/>
      <c r="JN336" s="1"/>
      <c r="JO336" s="1"/>
      <c r="JP336" s="1"/>
      <c r="JQ336" s="1"/>
      <c r="JR336" s="1"/>
      <c r="JS336" s="1"/>
      <c r="JT336" s="1"/>
      <c r="JU336" s="1"/>
      <c r="JV336" s="1"/>
      <c r="JW336" s="1"/>
      <c r="JX336" s="1"/>
      <c r="JY336" s="1"/>
      <c r="JZ336" s="1"/>
      <c r="KA336" s="1"/>
      <c r="KB336" s="1"/>
      <c r="KC336" s="1"/>
      <c r="KD336" s="1"/>
      <c r="KE336" s="1"/>
      <c r="KF336" s="1"/>
      <c r="KG336" s="1"/>
      <c r="KH336" s="1"/>
      <c r="KI336" s="1"/>
      <c r="KJ336" s="1"/>
      <c r="KK336" s="1"/>
      <c r="KL336" s="1"/>
      <c r="KM336" s="1"/>
      <c r="KN336" s="1"/>
      <c r="KO336" s="1"/>
      <c r="KP336" s="1"/>
      <c r="KQ336" s="1"/>
      <c r="KR336" s="1"/>
      <c r="KS336" s="1"/>
      <c r="KT336" s="1"/>
      <c r="KU336" s="1"/>
      <c r="KV336" s="1"/>
      <c r="KW336" s="1"/>
      <c r="KX336" s="1"/>
      <c r="KY336" s="1"/>
      <c r="KZ336" s="1"/>
      <c r="LA336" s="1"/>
      <c r="LB336" s="1"/>
      <c r="LC336" s="1"/>
      <c r="LD336" s="1"/>
      <c r="LE336" s="1"/>
      <c r="LF336" s="1"/>
      <c r="LG336" s="1"/>
      <c r="LH336" s="1"/>
      <c r="LI336" s="1"/>
      <c r="LJ336" s="1"/>
      <c r="LK336" s="1"/>
      <c r="LL336" s="1"/>
      <c r="LM336" s="1"/>
      <c r="LN336" s="1"/>
      <c r="LO336" s="1"/>
      <c r="LP336" s="1"/>
      <c r="LQ336" s="1"/>
      <c r="LR336" s="1"/>
      <c r="LS336" s="1"/>
      <c r="LT336" s="1"/>
      <c r="LU336" s="1"/>
      <c r="LV336" s="1"/>
      <c r="LW336" s="1"/>
      <c r="LX336" s="1"/>
      <c r="LY336" s="1"/>
      <c r="LZ336" s="1"/>
      <c r="MA336" s="1"/>
      <c r="MB336" s="1"/>
      <c r="MC336" s="1"/>
      <c r="MD336" s="1"/>
      <c r="ME336" s="1"/>
      <c r="MF336" s="1"/>
      <c r="MG336" s="1"/>
      <c r="MH336" s="1"/>
      <c r="MI336" s="1"/>
      <c r="MJ336" s="1"/>
      <c r="MK336" s="1"/>
      <c r="ML336" s="1"/>
      <c r="MM336" s="1"/>
      <c r="MN336" s="1"/>
      <c r="MO336" s="1"/>
      <c r="MP336" s="1"/>
      <c r="MQ336" s="1"/>
      <c r="MR336" s="1"/>
      <c r="MS336" s="1"/>
      <c r="MT336" s="1"/>
      <c r="MU336" s="1"/>
      <c r="MV336" s="1"/>
      <c r="MW336" s="1"/>
      <c r="MX336" s="1"/>
      <c r="MY336" s="1"/>
      <c r="MZ336" s="1"/>
      <c r="NA336" s="1"/>
      <c r="NB336" s="1"/>
      <c r="NC336" s="1"/>
      <c r="ND336" s="1"/>
      <c r="NE336" s="1"/>
      <c r="NF336" s="1"/>
      <c r="NG336" s="1"/>
      <c r="NH336" s="1"/>
      <c r="NI336" s="1"/>
      <c r="NJ336" s="1"/>
      <c r="NK336" s="1"/>
      <c r="NL336" s="1"/>
      <c r="NM336" s="1"/>
      <c r="NN336" s="1"/>
      <c r="NO336" s="1"/>
      <c r="NP336" s="1"/>
      <c r="NQ336" s="1"/>
      <c r="NR336" s="1"/>
      <c r="NS336" s="1"/>
      <c r="NT336" s="1"/>
      <c r="NU336" s="1"/>
      <c r="NV336" s="1"/>
      <c r="NW336" s="1"/>
      <c r="NX336" s="1"/>
      <c r="NY336" s="1"/>
      <c r="NZ336" s="1"/>
      <c r="OA336" s="1"/>
      <c r="OB336" s="1"/>
      <c r="OC336" s="1"/>
      <c r="OD336" s="1"/>
      <c r="OE336" s="1"/>
      <c r="OF336" s="1"/>
      <c r="OG336" s="1"/>
      <c r="OH336" s="1"/>
      <c r="OI336" s="1"/>
      <c r="OJ336" s="1"/>
      <c r="OK336" s="1"/>
      <c r="OL336" s="1"/>
      <c r="OM336" s="1"/>
      <c r="ON336" s="1"/>
      <c r="OO336" s="1"/>
      <c r="OP336" s="1"/>
      <c r="OQ336" s="1"/>
      <c r="OR336" s="1"/>
      <c r="OS336" s="1"/>
      <c r="OT336" s="1"/>
      <c r="OU336" s="1"/>
      <c r="OV336" s="1"/>
      <c r="OW336" s="1"/>
      <c r="OX336" s="1"/>
      <c r="OY336" s="1"/>
      <c r="OZ336" s="1"/>
      <c r="PA336" s="1"/>
      <c r="PB336" s="1"/>
      <c r="PC336" s="1"/>
      <c r="PD336" s="1"/>
      <c r="PE336" s="1"/>
      <c r="PF336" s="1"/>
      <c r="PG336" s="1"/>
      <c r="PH336" s="1"/>
      <c r="PI336" s="1"/>
      <c r="PJ336" s="1"/>
      <c r="PK336" s="1"/>
      <c r="PL336" s="1"/>
      <c r="PM336" s="1"/>
      <c r="PN336" s="1"/>
      <c r="PO336" s="1"/>
      <c r="PP336" s="1"/>
      <c r="PQ336" s="1"/>
      <c r="PR336" s="1"/>
      <c r="PS336" s="1"/>
      <c r="PT336" s="1"/>
      <c r="PU336" s="1"/>
      <c r="PV336" s="1"/>
      <c r="PW336" s="1"/>
      <c r="PX336" s="1"/>
      <c r="PY336" s="1"/>
      <c r="PZ336" s="1"/>
      <c r="QA336" s="1"/>
      <c r="QB336" s="1"/>
      <c r="QC336" s="1"/>
      <c r="QD336" s="1"/>
      <c r="QE336" s="1"/>
      <c r="QF336" s="1"/>
      <c r="QG336" s="1"/>
      <c r="QH336" s="1"/>
      <c r="QI336" s="1"/>
      <c r="QJ336" s="1"/>
      <c r="QK336" s="1"/>
      <c r="QL336" s="1"/>
      <c r="QM336" s="1"/>
      <c r="QN336" s="1"/>
      <c r="QO336" s="1"/>
      <c r="QP336" s="1"/>
      <c r="QQ336" s="1"/>
      <c r="QR336" s="1"/>
      <c r="QS336" s="1"/>
      <c r="QT336" s="1"/>
      <c r="QU336" s="1"/>
      <c r="QV336" s="1"/>
      <c r="QW336" s="1"/>
      <c r="QX336" s="1"/>
      <c r="QY336" s="1"/>
      <c r="QZ336" s="1"/>
      <c r="RA336" s="1"/>
      <c r="RB336" s="1"/>
      <c r="RC336" s="1"/>
      <c r="RD336" s="1"/>
      <c r="RE336" s="1"/>
      <c r="RF336" s="1"/>
      <c r="RG336" s="1"/>
      <c r="RH336" s="1"/>
      <c r="RI336" s="1"/>
      <c r="RJ336" s="1"/>
      <c r="RK336" s="1"/>
      <c r="RL336" s="1"/>
      <c r="RM336" s="1"/>
      <c r="RN336" s="1"/>
      <c r="RO336" s="1"/>
      <c r="RP336" s="1"/>
      <c r="RQ336" s="1"/>
      <c r="RR336" s="1"/>
      <c r="RS336" s="1"/>
      <c r="RT336" s="1"/>
      <c r="RU336" s="1"/>
      <c r="RV336" s="1"/>
      <c r="RW336" s="1"/>
      <c r="RX336" s="1"/>
      <c r="RY336" s="1"/>
      <c r="RZ336" s="1"/>
      <c r="SA336" s="1"/>
      <c r="SB336" s="1"/>
      <c r="SC336" s="1"/>
      <c r="SD336" s="1"/>
      <c r="SE336" s="1"/>
      <c r="SF336" s="1"/>
      <c r="SG336" s="1"/>
      <c r="SH336" s="1"/>
      <c r="SI336" s="1"/>
      <c r="SJ336" s="1"/>
      <c r="SK336" s="1"/>
      <c r="SL336" s="1"/>
      <c r="SM336" s="1"/>
      <c r="SN336" s="1"/>
      <c r="SO336" s="1"/>
      <c r="SP336" s="1"/>
      <c r="SQ336" s="1"/>
      <c r="SR336" s="1"/>
      <c r="SS336" s="1"/>
      <c r="ST336" s="1"/>
      <c r="SU336" s="1"/>
      <c r="SV336" s="1"/>
      <c r="SW336" s="1"/>
      <c r="SX336" s="1"/>
      <c r="SY336" s="1"/>
      <c r="SZ336" s="1"/>
      <c r="TA336" s="1"/>
      <c r="TB336" s="1"/>
      <c r="TC336" s="1"/>
      <c r="TD336" s="1"/>
      <c r="TE336" s="1"/>
      <c r="TF336" s="1"/>
      <c r="TG336" s="1"/>
      <c r="TH336" s="1"/>
      <c r="TI336" s="1"/>
      <c r="TJ336" s="1"/>
      <c r="TK336" s="1"/>
      <c r="TL336" s="1"/>
      <c r="TM336" s="1"/>
      <c r="TN336" s="1"/>
      <c r="TO336" s="1"/>
      <c r="TP336" s="1"/>
      <c r="TQ336" s="1"/>
      <c r="TR336" s="1"/>
      <c r="TS336" s="1"/>
      <c r="TT336" s="1"/>
      <c r="TU336" s="1"/>
      <c r="TV336" s="1"/>
      <c r="TW336" s="1"/>
      <c r="TX336" s="1"/>
      <c r="TY336" s="1"/>
      <c r="TZ336" s="1"/>
      <c r="UA336" s="1"/>
      <c r="UB336" s="1"/>
      <c r="UC336" s="1"/>
      <c r="UD336" s="1"/>
      <c r="UE336" s="1"/>
      <c r="UF336" s="1"/>
      <c r="UG336" s="1"/>
      <c r="UH336" s="1"/>
      <c r="UI336" s="1"/>
      <c r="UJ336" s="1"/>
      <c r="UK336" s="1"/>
      <c r="UL336" s="1"/>
      <c r="UM336" s="1"/>
      <c r="UN336" s="1"/>
      <c r="UO336" s="1"/>
      <c r="UP336" s="1"/>
      <c r="UQ336" s="1"/>
      <c r="UR336" s="1"/>
      <c r="US336" s="1"/>
      <c r="UT336" s="1"/>
      <c r="UU336" s="1"/>
      <c r="UV336" s="1"/>
      <c r="UW336" s="1"/>
      <c r="UX336" s="1"/>
      <c r="UY336" s="1"/>
      <c r="UZ336" s="1"/>
      <c r="VA336" s="1"/>
      <c r="VB336" s="1"/>
      <c r="VC336" s="1"/>
      <c r="VD336" s="1"/>
      <c r="VE336" s="1"/>
      <c r="VF336" s="1"/>
      <c r="VG336" s="1"/>
      <c r="VH336" s="1"/>
      <c r="VI336" s="1"/>
      <c r="VJ336" s="1"/>
      <c r="VK336" s="1"/>
      <c r="VL336" s="1"/>
      <c r="VM336" s="1"/>
      <c r="VN336" s="1"/>
      <c r="VO336" s="1"/>
      <c r="VP336" s="1"/>
      <c r="VQ336" s="1"/>
      <c r="VR336" s="1"/>
      <c r="VS336" s="1"/>
      <c r="VT336" s="1"/>
      <c r="VU336" s="1"/>
      <c r="VV336" s="1"/>
      <c r="VW336" s="1"/>
      <c r="VX336" s="1"/>
      <c r="VY336" s="1"/>
      <c r="VZ336" s="1"/>
      <c r="WA336" s="1"/>
      <c r="WB336" s="1"/>
      <c r="WC336" s="1"/>
      <c r="WD336" s="1"/>
      <c r="WE336" s="1"/>
      <c r="WF336" s="1"/>
      <c r="WG336" s="1"/>
      <c r="WH336" s="1"/>
      <c r="WI336" s="1"/>
      <c r="WJ336" s="1"/>
      <c r="WK336" s="1"/>
      <c r="WL336" s="1"/>
      <c r="WM336" s="1"/>
      <c r="WN336" s="1"/>
      <c r="WO336" s="1"/>
      <c r="WP336" s="1"/>
      <c r="WQ336" s="1"/>
      <c r="WR336" s="1"/>
      <c r="WS336" s="1"/>
      <c r="WT336" s="1"/>
      <c r="WU336" s="1"/>
      <c r="WV336" s="1"/>
      <c r="WW336" s="1"/>
      <c r="WX336" s="1"/>
      <c r="WY336" s="1"/>
      <c r="WZ336" s="1"/>
      <c r="XA336" s="1"/>
      <c r="XB336" s="1"/>
      <c r="XC336" s="1"/>
      <c r="XD336" s="1"/>
      <c r="XE336" s="1"/>
      <c r="XF336" s="1"/>
      <c r="XG336" s="1"/>
      <c r="XH336" s="1"/>
      <c r="XI336" s="1"/>
      <c r="XJ336" s="1"/>
      <c r="XK336" s="1"/>
      <c r="XL336" s="1"/>
      <c r="XM336" s="1"/>
      <c r="XN336" s="1"/>
      <c r="XO336" s="1"/>
      <c r="XP336" s="1"/>
      <c r="XQ336" s="1"/>
      <c r="XR336" s="1"/>
      <c r="XS336" s="1"/>
      <c r="XT336" s="1"/>
      <c r="XU336" s="1"/>
      <c r="XV336" s="1"/>
      <c r="XW336" s="1"/>
      <c r="XX336" s="1"/>
      <c r="XY336" s="1"/>
      <c r="XZ336" s="1"/>
      <c r="YA336" s="1"/>
      <c r="YB336" s="1"/>
      <c r="YC336" s="1"/>
      <c r="YD336" s="1"/>
      <c r="YE336" s="1"/>
      <c r="YF336" s="1"/>
      <c r="YG336" s="1"/>
      <c r="YH336" s="1"/>
      <c r="YI336" s="1"/>
      <c r="YJ336" s="1"/>
      <c r="YK336" s="1"/>
      <c r="YL336" s="1"/>
      <c r="YM336" s="1"/>
      <c r="YN336" s="1"/>
      <c r="YO336" s="1"/>
      <c r="YP336" s="1"/>
      <c r="YQ336" s="1"/>
      <c r="YR336" s="1"/>
      <c r="YS336" s="1"/>
      <c r="YT336" s="1"/>
      <c r="YU336" s="1"/>
      <c r="YV336" s="1"/>
      <c r="YW336" s="1"/>
      <c r="YX336" s="1"/>
      <c r="YY336" s="1"/>
      <c r="YZ336" s="1"/>
      <c r="ZA336" s="1"/>
      <c r="ZB336" s="1"/>
      <c r="ZC336" s="1"/>
      <c r="ZD336" s="1"/>
      <c r="ZE336" s="1"/>
      <c r="ZF336" s="1"/>
      <c r="ZG336" s="1"/>
      <c r="ZH336" s="1"/>
      <c r="ZI336" s="1"/>
      <c r="ZJ336" s="1"/>
      <c r="ZK336" s="1"/>
      <c r="ZL336" s="1"/>
      <c r="ZM336" s="1"/>
      <c r="ZN336" s="1"/>
      <c r="ZO336" s="1"/>
      <c r="ZP336" s="1"/>
      <c r="ZQ336" s="1"/>
      <c r="ZR336" s="1"/>
      <c r="ZS336" s="1"/>
      <c r="ZT336" s="1"/>
      <c r="ZU336" s="1"/>
      <c r="ZV336" s="1"/>
      <c r="ZW336" s="1"/>
      <c r="ZX336" s="1"/>
      <c r="ZY336" s="1"/>
      <c r="ZZ336" s="1"/>
      <c r="AAA336" s="1"/>
      <c r="AAB336" s="1"/>
      <c r="AAC336" s="1"/>
      <c r="AAD336" s="1"/>
      <c r="AAE336" s="1"/>
      <c r="AAF336" s="1"/>
      <c r="AAG336" s="1"/>
      <c r="AAH336" s="1"/>
      <c r="AAI336" s="1"/>
      <c r="AAJ336" s="1"/>
      <c r="AAK336" s="1"/>
      <c r="AAL336" s="1"/>
      <c r="AAM336" s="1"/>
      <c r="AAN336" s="1"/>
      <c r="AAO336" s="1"/>
      <c r="AAP336" s="1"/>
      <c r="AAQ336" s="1"/>
      <c r="AAR336" s="1"/>
      <c r="AAS336" s="1"/>
      <c r="AAT336" s="1"/>
      <c r="AAU336" s="1"/>
      <c r="AAV336" s="1"/>
      <c r="AAW336" s="1"/>
      <c r="AAX336" s="1"/>
      <c r="AAY336" s="1"/>
      <c r="AAZ336" s="1"/>
      <c r="ABA336" s="1"/>
      <c r="ABB336" s="1"/>
      <c r="ABC336" s="1"/>
      <c r="ABD336" s="1"/>
      <c r="ABE336" s="1"/>
      <c r="ABF336" s="1"/>
      <c r="ABG336" s="1"/>
      <c r="ABH336" s="1"/>
      <c r="ABI336" s="1"/>
      <c r="ABJ336" s="1"/>
      <c r="ABK336" s="1"/>
      <c r="ABL336" s="1"/>
      <c r="ABM336" s="1"/>
      <c r="ABN336" s="1"/>
      <c r="ABO336" s="1"/>
      <c r="ABP336" s="1"/>
      <c r="ABQ336" s="1"/>
      <c r="ABR336" s="1"/>
      <c r="ABS336" s="1"/>
      <c r="ABT336" s="1"/>
      <c r="ABU336" s="1"/>
      <c r="ABV336" s="1"/>
      <c r="ABW336" s="1"/>
      <c r="ABX336" s="1"/>
      <c r="ABY336" s="1"/>
      <c r="ABZ336" s="1"/>
      <c r="ACA336" s="1"/>
      <c r="ACB336" s="1"/>
      <c r="ACC336" s="1"/>
      <c r="ACD336" s="1"/>
      <c r="ACE336" s="1"/>
      <c r="ACF336" s="1"/>
      <c r="ACG336" s="1"/>
      <c r="ACH336" s="1"/>
      <c r="ACI336" s="1"/>
      <c r="ACJ336" s="1"/>
      <c r="ACK336" s="1"/>
      <c r="ACL336" s="1"/>
      <c r="ACM336" s="1"/>
      <c r="ACN336" s="1"/>
      <c r="ACO336" s="1"/>
      <c r="ACP336" s="1"/>
      <c r="ACQ336" s="1"/>
      <c r="ACR336" s="1"/>
      <c r="ACS336" s="1"/>
      <c r="ACT336" s="1"/>
      <c r="ACU336" s="1"/>
      <c r="ACV336" s="1"/>
      <c r="ACW336" s="1"/>
      <c r="ACX336" s="1"/>
      <c r="ACY336" s="1"/>
      <c r="ACZ336" s="1"/>
      <c r="ADA336" s="1"/>
      <c r="ADB336" s="1"/>
      <c r="ADC336" s="1"/>
      <c r="ADD336" s="1"/>
      <c r="ADE336" s="1"/>
      <c r="ADF336" s="1"/>
      <c r="ADG336" s="1"/>
      <c r="ADH336" s="1"/>
      <c r="ADI336" s="1"/>
      <c r="ADJ336" s="1"/>
      <c r="ADK336" s="1"/>
      <c r="ADL336" s="1"/>
      <c r="ADM336" s="1"/>
      <c r="ADN336" s="1"/>
      <c r="ADO336" s="1"/>
      <c r="ADP336" s="1"/>
      <c r="ADQ336" s="1"/>
      <c r="ADR336" s="1"/>
      <c r="ADS336" s="1"/>
      <c r="ADT336" s="1"/>
      <c r="ADU336" s="1"/>
      <c r="ADV336" s="1"/>
      <c r="ADW336" s="1"/>
      <c r="ADX336" s="1"/>
      <c r="ADY336" s="1"/>
      <c r="ADZ336" s="1"/>
      <c r="AEA336" s="1"/>
      <c r="AEB336" s="1"/>
      <c r="AEC336" s="1"/>
      <c r="AED336" s="1"/>
      <c r="AEE336" s="1"/>
      <c r="AEF336" s="1"/>
      <c r="AEG336" s="1"/>
      <c r="AEH336" s="1"/>
      <c r="AEI336" s="1"/>
      <c r="AEJ336" s="1"/>
      <c r="AEK336" s="1"/>
    </row>
    <row r="337" spans="1:817" s="183" customFormat="1" ht="26.1" customHeight="1" x14ac:dyDescent="0.25">
      <c r="A337" s="638"/>
      <c r="B337" s="182">
        <v>3</v>
      </c>
      <c r="C337" s="595">
        <f>AK336</f>
        <v>4.4288544082655076E-3</v>
      </c>
      <c r="D337" s="19">
        <v>1</v>
      </c>
      <c r="E337" s="253" t="s">
        <v>521</v>
      </c>
      <c r="F337" s="254" t="s">
        <v>402</v>
      </c>
      <c r="G337" s="19" t="s">
        <v>44</v>
      </c>
      <c r="H337" s="19" t="s">
        <v>78</v>
      </c>
      <c r="I337" s="19"/>
      <c r="J337" s="255"/>
      <c r="K337" s="19">
        <v>2</v>
      </c>
      <c r="L337" s="19" t="s">
        <v>27</v>
      </c>
      <c r="M337" s="19" t="s">
        <v>28</v>
      </c>
      <c r="N337" s="19">
        <v>72</v>
      </c>
      <c r="O337" s="19">
        <v>1960</v>
      </c>
      <c r="P337" s="290">
        <v>1960</v>
      </c>
      <c r="Q337" s="255">
        <v>8400</v>
      </c>
      <c r="R337" s="258"/>
      <c r="S337" s="259"/>
      <c r="T337" s="228" t="s">
        <v>233</v>
      </c>
      <c r="U337" s="260"/>
      <c r="V337" s="370"/>
      <c r="W337" s="18"/>
      <c r="X337" s="249" t="str">
        <f>F338</f>
        <v>U</v>
      </c>
      <c r="Y337" s="19"/>
      <c r="Z337" s="19"/>
      <c r="AA337" s="19"/>
      <c r="AB337" s="19"/>
      <c r="AC337" s="19"/>
      <c r="AD337" s="19"/>
      <c r="AE337" s="19"/>
      <c r="AF337" s="1"/>
      <c r="AG337" s="1"/>
      <c r="AH337" s="252">
        <f>Q338/1896653</f>
        <v>0.31634674344753627</v>
      </c>
      <c r="AI337" s="252">
        <f>(R338/39)</f>
        <v>0</v>
      </c>
      <c r="AJ337" s="252">
        <f>S338/14</f>
        <v>0</v>
      </c>
      <c r="AK337" s="252">
        <f t="shared" si="104"/>
        <v>0.31634674344753627</v>
      </c>
      <c r="AL337" s="262"/>
      <c r="AM337" s="251">
        <f>IF(B338=1,AK337,0)</f>
        <v>0</v>
      </c>
      <c r="AN337" s="251">
        <f>IF(B338=2,AK337,0)</f>
        <v>0.31634674344753627</v>
      </c>
      <c r="AO337" s="251">
        <f>IF(B338=3,AK337,0)</f>
        <v>0</v>
      </c>
      <c r="AP337" s="147"/>
      <c r="AQ337" s="147"/>
      <c r="AR337" s="147"/>
      <c r="AS337" s="147"/>
      <c r="AT337" s="147"/>
      <c r="AU337" s="147"/>
      <c r="AV337" s="147"/>
      <c r="AW337" s="147"/>
      <c r="AX337" s="147"/>
      <c r="AY337" s="147"/>
      <c r="AZ337" s="1"/>
      <c r="BD337" s="1"/>
      <c r="BE337" s="4"/>
      <c r="BF337" s="4"/>
      <c r="BG337" s="4"/>
      <c r="BH337" s="1"/>
      <c r="BI337" s="1"/>
      <c r="BJ337" s="4"/>
      <c r="BK337" s="4"/>
      <c r="BL337" s="4"/>
      <c r="BM337" s="4"/>
      <c r="BN337" s="4"/>
      <c r="BO337" s="4"/>
      <c r="BP337" s="4"/>
      <c r="BQ337" s="4"/>
      <c r="BR337" s="4"/>
      <c r="BS337" s="4"/>
      <c r="BT337" s="4"/>
      <c r="BU337" s="147"/>
      <c r="BV337" s="4"/>
      <c r="BW337" s="147"/>
      <c r="BX337" s="4"/>
      <c r="BY337" s="147"/>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21"/>
      <c r="FO337" s="21"/>
      <c r="FP337" s="21"/>
      <c r="FQ337" s="21"/>
      <c r="FR337" s="21"/>
      <c r="FS337" s="21"/>
      <c r="FT337" s="21"/>
      <c r="FU337" s="21"/>
      <c r="FV337" s="21"/>
      <c r="FW337" s="21"/>
      <c r="FX337" s="21"/>
      <c r="FY337" s="21"/>
      <c r="FZ337" s="21"/>
      <c r="GA337" s="21"/>
      <c r="GB337" s="21"/>
      <c r="GC337" s="21"/>
      <c r="GD337" s="21"/>
      <c r="GE337" s="21"/>
      <c r="GF337" s="21"/>
      <c r="GG337" s="21"/>
      <c r="GH337" s="21"/>
      <c r="GI337" s="21"/>
      <c r="GJ337" s="21"/>
      <c r="GK337" s="21"/>
      <c r="GL337" s="21"/>
      <c r="GM337" s="21"/>
      <c r="GN337" s="21"/>
      <c r="GO337" s="21"/>
      <c r="GP337" s="21"/>
      <c r="GQ337" s="21"/>
      <c r="GR337" s="21"/>
      <c r="GS337" s="21"/>
      <c r="GT337" s="21"/>
      <c r="GU337" s="21"/>
      <c r="GV337" s="21"/>
      <c r="GW337" s="21"/>
      <c r="GX337" s="21"/>
      <c r="GY337" s="21"/>
      <c r="GZ337" s="21"/>
      <c r="HA337" s="21"/>
      <c r="HB337" s="21"/>
      <c r="HC337" s="21"/>
      <c r="HD337" s="21"/>
      <c r="HE337" s="21"/>
      <c r="HF337" s="21"/>
      <c r="HG337" s="21"/>
      <c r="HH337" s="21"/>
      <c r="HI337" s="21"/>
      <c r="HJ337" s="21"/>
      <c r="HK337" s="21"/>
      <c r="HL337" s="21"/>
      <c r="HM337" s="21"/>
      <c r="HN337" s="21"/>
      <c r="HO337" s="21"/>
      <c r="HP337" s="21"/>
      <c r="HQ337" s="21"/>
      <c r="HR337" s="21"/>
      <c r="HS337" s="21"/>
      <c r="HT337" s="21"/>
      <c r="HU337" s="21"/>
      <c r="HV337" s="21"/>
      <c r="HW337" s="21"/>
      <c r="HX337" s="21"/>
      <c r="HY337" s="21"/>
      <c r="HZ337" s="21"/>
      <c r="IA337" s="21"/>
      <c r="IB337" s="21"/>
      <c r="IC337" s="21"/>
      <c r="ID337" s="21"/>
      <c r="IE337" s="21"/>
      <c r="IF337" s="21"/>
      <c r="IG337" s="21"/>
      <c r="IH337" s="21"/>
      <c r="II337" s="21"/>
      <c r="IJ337" s="21"/>
      <c r="IK337" s="21"/>
      <c r="IL337" s="21"/>
      <c r="IM337" s="21"/>
      <c r="IN337" s="21"/>
      <c r="IO337" s="21"/>
      <c r="IP337" s="21"/>
      <c r="IQ337" s="21"/>
      <c r="IR337" s="21"/>
      <c r="IS337" s="21"/>
      <c r="IT337" s="21"/>
      <c r="IU337" s="21"/>
      <c r="IV337" s="21"/>
      <c r="IW337" s="21"/>
      <c r="IX337" s="21"/>
      <c r="IY337" s="21"/>
      <c r="IZ337" s="21"/>
      <c r="JA337" s="21"/>
      <c r="JB337" s="21"/>
      <c r="JC337" s="21"/>
      <c r="JD337" s="21"/>
      <c r="JE337" s="21"/>
      <c r="JF337" s="21"/>
      <c r="JG337" s="21"/>
      <c r="JH337" s="21"/>
      <c r="JI337" s="21"/>
      <c r="JJ337" s="21"/>
      <c r="JK337" s="21"/>
      <c r="JL337" s="21"/>
      <c r="JM337" s="21"/>
      <c r="JN337" s="21"/>
      <c r="JO337" s="21"/>
      <c r="JP337" s="21"/>
      <c r="JQ337" s="21"/>
      <c r="JR337" s="21"/>
      <c r="JS337" s="21"/>
      <c r="JT337" s="21"/>
      <c r="JU337" s="21"/>
      <c r="JV337" s="21"/>
      <c r="JW337" s="21"/>
      <c r="JX337" s="21"/>
      <c r="JY337" s="21"/>
      <c r="JZ337" s="21"/>
      <c r="KA337" s="21"/>
      <c r="KB337" s="21"/>
      <c r="KC337" s="21"/>
      <c r="KD337" s="21"/>
      <c r="KE337" s="21"/>
      <c r="KF337" s="21"/>
      <c r="KG337" s="21"/>
      <c r="KH337" s="21"/>
      <c r="KI337" s="21"/>
      <c r="KJ337" s="21"/>
      <c r="KK337" s="21"/>
      <c r="KL337" s="21"/>
      <c r="KM337" s="21"/>
      <c r="KN337" s="21"/>
      <c r="KO337" s="21"/>
      <c r="KP337" s="21"/>
      <c r="KQ337" s="21"/>
      <c r="KR337" s="21"/>
      <c r="KS337" s="21"/>
      <c r="KT337" s="21"/>
      <c r="KU337" s="21"/>
      <c r="KV337" s="21"/>
      <c r="KW337" s="21"/>
      <c r="KX337" s="21"/>
      <c r="KY337" s="21"/>
      <c r="KZ337" s="21"/>
      <c r="LA337" s="21"/>
      <c r="LB337" s="21"/>
      <c r="LC337" s="21"/>
      <c r="LD337" s="21"/>
      <c r="LE337" s="21"/>
      <c r="LF337" s="21"/>
      <c r="LG337" s="21"/>
      <c r="LH337" s="21"/>
      <c r="LI337" s="21"/>
      <c r="LJ337" s="21"/>
      <c r="LK337" s="21"/>
      <c r="LL337" s="21"/>
      <c r="LM337" s="21"/>
      <c r="LN337" s="21"/>
      <c r="LO337" s="21"/>
      <c r="LP337" s="21"/>
      <c r="LQ337" s="21"/>
      <c r="LR337" s="21"/>
      <c r="LS337" s="21"/>
      <c r="LT337" s="21"/>
      <c r="LU337" s="21"/>
      <c r="LV337" s="21"/>
      <c r="LW337" s="21"/>
      <c r="LX337" s="21"/>
      <c r="LY337" s="21"/>
      <c r="LZ337" s="21"/>
      <c r="MA337" s="21"/>
      <c r="MB337" s="21"/>
      <c r="MC337" s="21"/>
      <c r="MD337" s="21"/>
      <c r="ME337" s="21"/>
      <c r="MF337" s="21"/>
      <c r="MG337" s="21"/>
      <c r="MH337" s="21"/>
      <c r="MI337" s="21"/>
      <c r="MJ337" s="21"/>
      <c r="MK337" s="21"/>
      <c r="ML337" s="21"/>
      <c r="MM337" s="21"/>
      <c r="MN337" s="21"/>
      <c r="MO337" s="21"/>
      <c r="MP337" s="21"/>
      <c r="MQ337" s="21"/>
      <c r="MR337" s="21"/>
      <c r="MS337" s="21"/>
      <c r="MT337" s="21"/>
      <c r="MU337" s="21"/>
      <c r="MV337" s="21"/>
      <c r="MW337" s="21"/>
      <c r="MX337" s="21"/>
      <c r="MY337" s="21"/>
      <c r="MZ337" s="21"/>
      <c r="NA337" s="21"/>
      <c r="NB337" s="21"/>
      <c r="NC337" s="21"/>
      <c r="ND337" s="21"/>
      <c r="NE337" s="21"/>
      <c r="NF337" s="21"/>
      <c r="NG337" s="21"/>
      <c r="NH337" s="21"/>
      <c r="NI337" s="21"/>
      <c r="NJ337" s="21"/>
      <c r="NK337" s="21"/>
      <c r="NL337" s="21"/>
      <c r="NM337" s="21"/>
      <c r="NN337" s="21"/>
      <c r="NO337" s="21"/>
      <c r="NP337" s="21"/>
      <c r="NQ337" s="21"/>
      <c r="NR337" s="21"/>
      <c r="NS337" s="21"/>
      <c r="NT337" s="21"/>
      <c r="NU337" s="21"/>
      <c r="NV337" s="21"/>
      <c r="NW337" s="21"/>
      <c r="NX337" s="21"/>
      <c r="NY337" s="21"/>
      <c r="NZ337" s="21"/>
      <c r="OA337" s="21"/>
      <c r="OB337" s="21"/>
      <c r="OC337" s="21"/>
      <c r="OD337" s="21"/>
      <c r="OE337" s="21"/>
      <c r="OF337" s="21"/>
      <c r="OG337" s="21"/>
      <c r="OH337" s="21"/>
      <c r="OI337" s="21"/>
      <c r="OJ337" s="21"/>
      <c r="OK337" s="21"/>
      <c r="OL337" s="21"/>
      <c r="OM337" s="21"/>
      <c r="ON337" s="21"/>
      <c r="OO337" s="21"/>
      <c r="OP337" s="21"/>
      <c r="OQ337" s="21"/>
      <c r="OR337" s="21"/>
      <c r="OS337" s="21"/>
      <c r="OT337" s="21"/>
      <c r="OU337" s="21"/>
      <c r="OV337" s="21"/>
      <c r="OW337" s="21"/>
      <c r="OX337" s="21"/>
      <c r="OY337" s="21"/>
      <c r="OZ337" s="21"/>
      <c r="PA337" s="21"/>
      <c r="PB337" s="21"/>
      <c r="PC337" s="21"/>
      <c r="PD337" s="21"/>
      <c r="PE337" s="21"/>
      <c r="PF337" s="21"/>
      <c r="PG337" s="21"/>
      <c r="PH337" s="21"/>
      <c r="PI337" s="21"/>
      <c r="PJ337" s="21"/>
      <c r="PK337" s="21"/>
      <c r="PL337" s="21"/>
      <c r="PM337" s="21"/>
      <c r="PN337" s="21"/>
      <c r="PO337" s="21"/>
      <c r="PP337" s="21"/>
      <c r="PQ337" s="21"/>
      <c r="PR337" s="21"/>
      <c r="PS337" s="21"/>
      <c r="PT337" s="21"/>
      <c r="PU337" s="21"/>
      <c r="PV337" s="21"/>
      <c r="PW337" s="21"/>
      <c r="PX337" s="21"/>
      <c r="PY337" s="21"/>
      <c r="PZ337" s="21"/>
      <c r="QA337" s="21"/>
      <c r="QB337" s="21"/>
      <c r="QC337" s="21"/>
      <c r="QD337" s="21"/>
      <c r="QE337" s="21"/>
      <c r="QF337" s="21"/>
      <c r="QG337" s="21"/>
      <c r="QH337" s="21"/>
      <c r="QI337" s="21"/>
      <c r="QJ337" s="21"/>
      <c r="QK337" s="21"/>
      <c r="QL337" s="21"/>
      <c r="QM337" s="21"/>
      <c r="QN337" s="21"/>
      <c r="QO337" s="21"/>
      <c r="QP337" s="21"/>
      <c r="QQ337" s="21"/>
      <c r="QR337" s="21"/>
      <c r="QS337" s="21"/>
      <c r="QT337" s="21"/>
      <c r="QU337" s="21"/>
      <c r="QV337" s="21"/>
      <c r="QW337" s="21"/>
      <c r="QX337" s="21"/>
      <c r="QY337" s="21"/>
      <c r="QZ337" s="21"/>
      <c r="RA337" s="21"/>
      <c r="RB337" s="21"/>
      <c r="RC337" s="21"/>
      <c r="RD337" s="21"/>
      <c r="RE337" s="21"/>
      <c r="RF337" s="21"/>
      <c r="RG337" s="21"/>
      <c r="RH337" s="21"/>
      <c r="RI337" s="21"/>
      <c r="RJ337" s="21"/>
      <c r="RK337" s="21"/>
      <c r="RL337" s="21"/>
      <c r="RM337" s="21"/>
      <c r="RN337" s="21"/>
      <c r="RO337" s="21"/>
      <c r="RP337" s="21"/>
      <c r="RQ337" s="21"/>
      <c r="RR337" s="21"/>
      <c r="RS337" s="21"/>
      <c r="RT337" s="21"/>
      <c r="RU337" s="21"/>
      <c r="RV337" s="21"/>
      <c r="RW337" s="21"/>
      <c r="RX337" s="21"/>
      <c r="RY337" s="21"/>
      <c r="RZ337" s="21"/>
      <c r="SA337" s="21"/>
      <c r="SB337" s="21"/>
      <c r="SC337" s="21"/>
      <c r="SD337" s="21"/>
      <c r="SE337" s="21"/>
      <c r="SF337" s="21"/>
      <c r="SG337" s="21"/>
      <c r="SH337" s="21"/>
      <c r="SI337" s="21"/>
      <c r="SJ337" s="21"/>
      <c r="SK337" s="21"/>
      <c r="SL337" s="21"/>
      <c r="SM337" s="21"/>
      <c r="SN337" s="21"/>
      <c r="SO337" s="21"/>
      <c r="SP337" s="21"/>
      <c r="SQ337" s="21"/>
      <c r="SR337" s="21"/>
      <c r="SS337" s="21"/>
      <c r="ST337" s="21"/>
      <c r="SU337" s="21"/>
      <c r="SV337" s="21"/>
      <c r="SW337" s="21"/>
      <c r="SX337" s="21"/>
      <c r="SY337" s="21"/>
      <c r="SZ337" s="21"/>
      <c r="TA337" s="21"/>
      <c r="TB337" s="21"/>
      <c r="TC337" s="21"/>
      <c r="TD337" s="21"/>
      <c r="TE337" s="21"/>
      <c r="TF337" s="21"/>
      <c r="TG337" s="21"/>
      <c r="TH337" s="21"/>
      <c r="TI337" s="21"/>
      <c r="TJ337" s="21"/>
      <c r="TK337" s="21"/>
      <c r="TL337" s="21"/>
      <c r="TM337" s="21"/>
      <c r="TN337" s="21"/>
      <c r="TO337" s="21"/>
      <c r="TP337" s="21"/>
      <c r="TQ337" s="21"/>
      <c r="TR337" s="21"/>
      <c r="TS337" s="21"/>
      <c r="TT337" s="21"/>
      <c r="TU337" s="21"/>
      <c r="TV337" s="21"/>
      <c r="TW337" s="21"/>
      <c r="TX337" s="21"/>
      <c r="TY337" s="21"/>
      <c r="TZ337" s="21"/>
      <c r="UA337" s="21"/>
      <c r="UB337" s="21"/>
      <c r="UC337" s="21"/>
      <c r="UD337" s="21"/>
      <c r="UE337" s="21"/>
      <c r="UF337" s="21"/>
      <c r="UG337" s="21"/>
      <c r="UH337" s="21"/>
      <c r="UI337" s="21"/>
      <c r="UJ337" s="21"/>
      <c r="UK337" s="21"/>
      <c r="UL337" s="21"/>
      <c r="UM337" s="21"/>
      <c r="UN337" s="21"/>
      <c r="UO337" s="21"/>
      <c r="UP337" s="21"/>
      <c r="UQ337" s="21"/>
      <c r="UR337" s="21"/>
      <c r="US337" s="21"/>
      <c r="UT337" s="21"/>
      <c r="UU337" s="21"/>
      <c r="UV337" s="21"/>
      <c r="UW337" s="21"/>
      <c r="UX337" s="21"/>
      <c r="UY337" s="21"/>
      <c r="UZ337" s="21"/>
      <c r="VA337" s="21"/>
      <c r="VB337" s="21"/>
      <c r="VC337" s="21"/>
      <c r="VD337" s="21"/>
      <c r="VE337" s="21"/>
      <c r="VF337" s="21"/>
      <c r="VG337" s="21"/>
      <c r="VH337" s="21"/>
      <c r="VI337" s="21"/>
      <c r="VJ337" s="21"/>
      <c r="VK337" s="21"/>
      <c r="VL337" s="21"/>
      <c r="VM337" s="21"/>
      <c r="VN337" s="21"/>
      <c r="VO337" s="21"/>
      <c r="VP337" s="21"/>
      <c r="VQ337" s="21"/>
      <c r="VR337" s="21"/>
      <c r="VS337" s="21"/>
      <c r="VT337" s="21"/>
      <c r="VU337" s="21"/>
      <c r="VV337" s="21"/>
      <c r="VW337" s="21"/>
      <c r="VX337" s="21"/>
      <c r="VY337" s="21"/>
      <c r="VZ337" s="21"/>
      <c r="WA337" s="21"/>
      <c r="WB337" s="21"/>
      <c r="WC337" s="21"/>
      <c r="WD337" s="21"/>
      <c r="WE337" s="21"/>
      <c r="WF337" s="21"/>
      <c r="WG337" s="21"/>
      <c r="WH337" s="21"/>
      <c r="WI337" s="21"/>
      <c r="WJ337" s="21"/>
      <c r="WK337" s="21"/>
      <c r="WL337" s="21"/>
      <c r="WM337" s="21"/>
      <c r="WN337" s="21"/>
      <c r="WO337" s="21"/>
      <c r="WP337" s="21"/>
      <c r="WQ337" s="21"/>
      <c r="WR337" s="21"/>
      <c r="WS337" s="21"/>
      <c r="WT337" s="21"/>
      <c r="WU337" s="21"/>
      <c r="WV337" s="21"/>
      <c r="WW337" s="21"/>
      <c r="WX337" s="21"/>
      <c r="WY337" s="21"/>
      <c r="WZ337" s="21"/>
      <c r="XA337" s="21"/>
      <c r="XB337" s="21"/>
      <c r="XC337" s="21"/>
      <c r="XD337" s="21"/>
      <c r="XE337" s="21"/>
      <c r="XF337" s="21"/>
      <c r="XG337" s="21"/>
      <c r="XH337" s="21"/>
      <c r="XI337" s="21"/>
      <c r="XJ337" s="21"/>
      <c r="XK337" s="21"/>
      <c r="XL337" s="21"/>
      <c r="XM337" s="21"/>
      <c r="XN337" s="21"/>
      <c r="XO337" s="21"/>
      <c r="XP337" s="21"/>
      <c r="XQ337" s="21"/>
      <c r="XR337" s="21"/>
      <c r="XS337" s="21"/>
      <c r="XT337" s="21"/>
      <c r="XU337" s="21"/>
      <c r="XV337" s="21"/>
      <c r="XW337" s="21"/>
      <c r="XX337" s="21"/>
      <c r="XY337" s="21"/>
      <c r="XZ337" s="21"/>
      <c r="YA337" s="21"/>
      <c r="YB337" s="21"/>
      <c r="YC337" s="21"/>
      <c r="YD337" s="21"/>
      <c r="YE337" s="21"/>
      <c r="YF337" s="21"/>
      <c r="YG337" s="21"/>
      <c r="YH337" s="21"/>
      <c r="YI337" s="21"/>
      <c r="YJ337" s="21"/>
      <c r="YK337" s="21"/>
      <c r="YL337" s="21"/>
      <c r="YM337" s="21"/>
      <c r="YN337" s="21"/>
      <c r="YO337" s="21"/>
      <c r="YP337" s="21"/>
      <c r="YQ337" s="21"/>
      <c r="YR337" s="21"/>
      <c r="YS337" s="21"/>
      <c r="YT337" s="21"/>
      <c r="YU337" s="21"/>
      <c r="YV337" s="21"/>
      <c r="YW337" s="21"/>
      <c r="YX337" s="21"/>
      <c r="YY337" s="21"/>
      <c r="YZ337" s="21"/>
      <c r="ZA337" s="21"/>
      <c r="ZB337" s="21"/>
      <c r="ZC337" s="21"/>
      <c r="ZD337" s="21"/>
      <c r="ZE337" s="21"/>
      <c r="ZF337" s="21"/>
      <c r="ZG337" s="21"/>
      <c r="ZH337" s="21"/>
      <c r="ZI337" s="21"/>
      <c r="ZJ337" s="21"/>
      <c r="ZK337" s="21"/>
      <c r="ZL337" s="21"/>
      <c r="ZM337" s="21"/>
      <c r="ZN337" s="21"/>
      <c r="ZO337" s="21"/>
      <c r="ZP337" s="21"/>
      <c r="ZQ337" s="21"/>
      <c r="ZR337" s="21"/>
      <c r="ZS337" s="21"/>
      <c r="ZT337" s="21"/>
      <c r="ZU337" s="21"/>
      <c r="ZV337" s="21"/>
      <c r="ZW337" s="21"/>
      <c r="ZX337" s="21"/>
      <c r="ZY337" s="21"/>
      <c r="ZZ337" s="21"/>
      <c r="AAA337" s="21"/>
      <c r="AAB337" s="21"/>
      <c r="AAC337" s="21"/>
      <c r="AAD337" s="21"/>
      <c r="AAE337" s="21"/>
      <c r="AAF337" s="21"/>
      <c r="AAG337" s="21"/>
      <c r="AAH337" s="21"/>
      <c r="AAI337" s="21"/>
      <c r="AAJ337" s="21"/>
      <c r="AAK337" s="21"/>
      <c r="AAL337" s="21"/>
      <c r="AAM337" s="21"/>
      <c r="AAN337" s="21"/>
      <c r="AAO337" s="21"/>
      <c r="AAP337" s="21"/>
      <c r="AAQ337" s="21"/>
      <c r="AAR337" s="21"/>
      <c r="AAS337" s="21"/>
      <c r="AAT337" s="21"/>
      <c r="AAU337" s="21"/>
      <c r="AAV337" s="21"/>
      <c r="AAW337" s="21"/>
      <c r="AAX337" s="21"/>
      <c r="AAY337" s="21"/>
      <c r="AAZ337" s="21"/>
      <c r="ABA337" s="21"/>
      <c r="ABB337" s="21"/>
      <c r="ABC337" s="21"/>
      <c r="ABD337" s="21"/>
      <c r="ABE337" s="21"/>
      <c r="ABF337" s="21"/>
      <c r="ABG337" s="21"/>
      <c r="ABH337" s="21"/>
      <c r="ABI337" s="21"/>
      <c r="ABJ337" s="21"/>
      <c r="ABK337" s="21"/>
      <c r="ABL337" s="21"/>
      <c r="ABM337" s="21"/>
      <c r="ABN337" s="21"/>
      <c r="ABO337" s="21"/>
      <c r="ABP337" s="21"/>
      <c r="ABQ337" s="21"/>
      <c r="ABR337" s="21"/>
      <c r="ABS337" s="21"/>
      <c r="ABT337" s="21"/>
      <c r="ABU337" s="21"/>
      <c r="ABV337" s="21"/>
      <c r="ABW337" s="21"/>
      <c r="ABX337" s="21"/>
      <c r="ABY337" s="21"/>
      <c r="ABZ337" s="21"/>
      <c r="ACA337" s="21"/>
      <c r="ACB337" s="21"/>
      <c r="ACC337" s="21"/>
      <c r="ACD337" s="21"/>
      <c r="ACE337" s="21"/>
      <c r="ACF337" s="21"/>
      <c r="ACG337" s="21"/>
      <c r="ACH337" s="21"/>
      <c r="ACI337" s="21"/>
      <c r="ACJ337" s="21"/>
      <c r="ACK337" s="21"/>
      <c r="ACL337" s="21"/>
      <c r="ACM337" s="21"/>
      <c r="ACN337" s="21"/>
      <c r="ACO337" s="21"/>
      <c r="ACP337" s="21"/>
      <c r="ACQ337" s="21"/>
      <c r="ACR337" s="21"/>
      <c r="ACS337" s="21"/>
      <c r="ACT337" s="21"/>
      <c r="ACU337" s="21"/>
      <c r="ACV337" s="21"/>
      <c r="ACW337" s="21"/>
      <c r="ACX337" s="21"/>
      <c r="ACY337" s="21"/>
      <c r="ACZ337" s="21"/>
      <c r="ADA337" s="21"/>
      <c r="ADB337" s="21"/>
      <c r="ADC337" s="21"/>
      <c r="ADD337" s="21"/>
      <c r="ADE337" s="21"/>
      <c r="ADF337" s="21"/>
      <c r="ADG337" s="21"/>
      <c r="ADH337" s="21"/>
      <c r="ADI337" s="21"/>
      <c r="ADJ337" s="21"/>
      <c r="ADK337" s="21"/>
      <c r="ADL337" s="21"/>
      <c r="ADM337" s="21"/>
      <c r="ADN337" s="21"/>
      <c r="ADO337" s="21"/>
      <c r="ADP337" s="21"/>
      <c r="ADQ337" s="21"/>
      <c r="ADR337" s="21"/>
      <c r="ADS337" s="21"/>
      <c r="ADT337" s="21"/>
      <c r="ADU337" s="21"/>
      <c r="ADV337" s="21"/>
      <c r="ADW337" s="21"/>
      <c r="ADX337" s="21"/>
      <c r="ADY337" s="21"/>
      <c r="ADZ337" s="21"/>
      <c r="AEA337" s="21"/>
      <c r="AEB337" s="21"/>
      <c r="AEC337" s="21"/>
      <c r="AED337" s="21"/>
      <c r="AEE337" s="21"/>
      <c r="AEF337" s="21"/>
      <c r="AEG337" s="21"/>
      <c r="AEH337" s="21"/>
      <c r="AEI337" s="21"/>
      <c r="AEJ337" s="21"/>
      <c r="AEK337" s="21"/>
    </row>
    <row r="338" spans="1:817" s="183" customFormat="1" ht="26.1" customHeight="1" x14ac:dyDescent="0.25">
      <c r="A338" s="626"/>
      <c r="B338" s="182">
        <v>2</v>
      </c>
      <c r="C338" s="595">
        <f>AK337</f>
        <v>0.31634674344753627</v>
      </c>
      <c r="D338" s="19">
        <v>1</v>
      </c>
      <c r="E338" s="297" t="s">
        <v>522</v>
      </c>
      <c r="F338" s="254" t="s">
        <v>38</v>
      </c>
      <c r="G338" s="19"/>
      <c r="H338" s="19"/>
      <c r="I338" s="19"/>
      <c r="J338" s="255"/>
      <c r="K338" s="19">
        <v>1</v>
      </c>
      <c r="L338" s="19" t="s">
        <v>27</v>
      </c>
      <c r="M338" s="19" t="s">
        <v>73</v>
      </c>
      <c r="N338" s="19">
        <v>170</v>
      </c>
      <c r="O338" s="19">
        <v>1959</v>
      </c>
      <c r="P338" s="308">
        <v>21781</v>
      </c>
      <c r="Q338" s="255">
        <v>600000</v>
      </c>
      <c r="R338" s="258"/>
      <c r="S338" s="259"/>
      <c r="T338" s="228" t="s">
        <v>233</v>
      </c>
      <c r="U338" s="355"/>
      <c r="V338" s="381"/>
      <c r="W338" s="18"/>
      <c r="X338" s="249" t="str">
        <f>F339</f>
        <v>u</v>
      </c>
      <c r="Y338" s="19"/>
      <c r="Z338" s="19"/>
      <c r="AA338" s="19"/>
      <c r="AB338" s="19"/>
      <c r="AC338" s="19">
        <v>1946</v>
      </c>
      <c r="AD338" s="19"/>
      <c r="AE338" s="19" t="s">
        <v>38</v>
      </c>
      <c r="AF338" s="1"/>
      <c r="AG338" s="1"/>
      <c r="AH338" s="252">
        <f>Q339/1896653</f>
        <v>0.31634674344753627</v>
      </c>
      <c r="AI338" s="252">
        <f>(R339/39)</f>
        <v>1.0256410256410255</v>
      </c>
      <c r="AJ338" s="252">
        <f>S339/14</f>
        <v>0.21428571428571427</v>
      </c>
      <c r="AK338" s="252">
        <f t="shared" si="104"/>
        <v>1.556273483374276</v>
      </c>
      <c r="AL338" s="262"/>
      <c r="AM338" s="251">
        <f>IF(B339=1,AK338,0)</f>
        <v>1.556273483374276</v>
      </c>
      <c r="AN338" s="251">
        <f>IF(B339=2,AK338,0)</f>
        <v>0</v>
      </c>
      <c r="AO338" s="251">
        <f>IF(B339=3,AK338,0)</f>
        <v>0</v>
      </c>
      <c r="AP338" s="147"/>
      <c r="AQ338" s="147"/>
      <c r="AR338" s="147"/>
      <c r="AS338" s="147"/>
      <c r="AT338" s="147"/>
      <c r="AU338" s="147"/>
      <c r="AV338" s="147"/>
      <c r="AW338" s="147"/>
      <c r="AX338" s="147"/>
      <c r="AY338" s="147"/>
      <c r="AZ338" s="1"/>
      <c r="BD338" s="1"/>
      <c r="BE338" s="4"/>
      <c r="BF338" s="4"/>
      <c r="BG338" s="4"/>
      <c r="BH338" s="1"/>
      <c r="BI338" s="1"/>
      <c r="BJ338" s="4"/>
      <c r="BK338" s="4"/>
      <c r="BL338" s="4"/>
      <c r="BM338" s="4"/>
      <c r="BN338" s="4"/>
      <c r="BO338" s="4"/>
      <c r="BP338" s="4"/>
      <c r="BQ338" s="4"/>
      <c r="BR338" s="4"/>
      <c r="BS338" s="4"/>
      <c r="BT338" s="4"/>
      <c r="BU338" s="147"/>
      <c r="BV338" s="4"/>
      <c r="BW338" s="147"/>
      <c r="BX338" s="4"/>
      <c r="BY338" s="147"/>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21"/>
      <c r="FO338" s="21"/>
      <c r="FP338" s="21"/>
      <c r="FQ338" s="21"/>
      <c r="FR338" s="21"/>
      <c r="FS338" s="21"/>
      <c r="FT338" s="21"/>
      <c r="FU338" s="21"/>
      <c r="FV338" s="21"/>
      <c r="FW338" s="21"/>
      <c r="FX338" s="21"/>
      <c r="FY338" s="21"/>
      <c r="FZ338" s="21"/>
      <c r="GA338" s="21"/>
      <c r="GB338" s="21"/>
      <c r="GC338" s="21"/>
      <c r="GD338" s="21"/>
      <c r="GE338" s="21"/>
      <c r="GF338" s="21"/>
      <c r="GG338" s="21"/>
      <c r="GH338" s="21"/>
      <c r="GI338" s="21"/>
      <c r="GJ338" s="21"/>
      <c r="GK338" s="21"/>
      <c r="GL338" s="21"/>
      <c r="GM338" s="21"/>
      <c r="GN338" s="21"/>
      <c r="GO338" s="21"/>
      <c r="GP338" s="21"/>
      <c r="GQ338" s="21"/>
      <c r="GR338" s="21"/>
      <c r="GS338" s="21"/>
      <c r="GT338" s="21"/>
      <c r="GU338" s="21"/>
      <c r="GV338" s="21"/>
      <c r="GW338" s="21"/>
      <c r="GX338" s="21"/>
      <c r="GY338" s="21"/>
      <c r="GZ338" s="21"/>
      <c r="HA338" s="21"/>
      <c r="HB338" s="21"/>
      <c r="HC338" s="21"/>
      <c r="HD338" s="21"/>
      <c r="HE338" s="21"/>
      <c r="HF338" s="21"/>
      <c r="HG338" s="21"/>
      <c r="HH338" s="21"/>
      <c r="HI338" s="21"/>
      <c r="HJ338" s="21"/>
      <c r="HK338" s="21"/>
      <c r="HL338" s="21"/>
      <c r="HM338" s="21"/>
      <c r="HN338" s="21"/>
      <c r="HO338" s="21"/>
      <c r="HP338" s="21"/>
      <c r="HQ338" s="21"/>
      <c r="HR338" s="21"/>
      <c r="HS338" s="21"/>
      <c r="HT338" s="21"/>
      <c r="HU338" s="21"/>
      <c r="HV338" s="21"/>
      <c r="HW338" s="21"/>
      <c r="HX338" s="21"/>
      <c r="HY338" s="21"/>
      <c r="HZ338" s="21"/>
      <c r="IA338" s="21"/>
      <c r="IB338" s="21"/>
      <c r="IC338" s="21"/>
      <c r="ID338" s="21"/>
      <c r="IE338" s="21"/>
      <c r="IF338" s="21"/>
      <c r="IG338" s="21"/>
      <c r="IH338" s="21"/>
      <c r="II338" s="21"/>
      <c r="IJ338" s="21"/>
      <c r="IK338" s="21"/>
      <c r="IL338" s="21"/>
      <c r="IM338" s="21"/>
      <c r="IN338" s="21"/>
      <c r="IO338" s="21"/>
      <c r="IP338" s="21"/>
      <c r="IQ338" s="21"/>
      <c r="IR338" s="21"/>
      <c r="IS338" s="21"/>
      <c r="IT338" s="21"/>
      <c r="IU338" s="21"/>
      <c r="IV338" s="21"/>
      <c r="IW338" s="21"/>
      <c r="IX338" s="21"/>
      <c r="IY338" s="21"/>
      <c r="IZ338" s="21"/>
      <c r="JA338" s="21"/>
      <c r="JB338" s="21"/>
      <c r="JC338" s="21"/>
      <c r="JD338" s="21"/>
      <c r="JE338" s="21"/>
      <c r="JF338" s="21"/>
      <c r="JG338" s="21"/>
      <c r="JH338" s="21"/>
      <c r="JI338" s="21"/>
      <c r="JJ338" s="21"/>
      <c r="JK338" s="21"/>
      <c r="JL338" s="21"/>
      <c r="JM338" s="21"/>
      <c r="JN338" s="21"/>
      <c r="JO338" s="21"/>
      <c r="JP338" s="21"/>
      <c r="JQ338" s="21"/>
      <c r="JR338" s="21"/>
      <c r="JS338" s="21"/>
      <c r="JT338" s="21"/>
      <c r="JU338" s="21"/>
      <c r="JV338" s="21"/>
      <c r="JW338" s="21"/>
      <c r="JX338" s="21"/>
      <c r="JY338" s="21"/>
      <c r="JZ338" s="21"/>
      <c r="KA338" s="21"/>
      <c r="KB338" s="21"/>
      <c r="KC338" s="21"/>
      <c r="KD338" s="21"/>
      <c r="KE338" s="21"/>
      <c r="KF338" s="21"/>
      <c r="KG338" s="21"/>
      <c r="KH338" s="21"/>
      <c r="KI338" s="21"/>
      <c r="KJ338" s="21"/>
      <c r="KK338" s="21"/>
      <c r="KL338" s="21"/>
      <c r="KM338" s="21"/>
      <c r="KN338" s="21"/>
      <c r="KO338" s="21"/>
      <c r="KP338" s="21"/>
      <c r="KQ338" s="21"/>
      <c r="KR338" s="21"/>
      <c r="KS338" s="21"/>
      <c r="KT338" s="21"/>
      <c r="KU338" s="21"/>
      <c r="KV338" s="21"/>
      <c r="KW338" s="21"/>
      <c r="KX338" s="21"/>
      <c r="KY338" s="21"/>
      <c r="KZ338" s="21"/>
      <c r="LA338" s="21"/>
      <c r="LB338" s="21"/>
      <c r="LC338" s="21"/>
      <c r="LD338" s="21"/>
      <c r="LE338" s="21"/>
      <c r="LF338" s="21"/>
      <c r="LG338" s="21"/>
      <c r="LH338" s="21"/>
      <c r="LI338" s="21"/>
      <c r="LJ338" s="21"/>
      <c r="LK338" s="21"/>
      <c r="LL338" s="21"/>
      <c r="LM338" s="21"/>
      <c r="LN338" s="21"/>
      <c r="LO338" s="21"/>
      <c r="LP338" s="21"/>
      <c r="LQ338" s="21"/>
      <c r="LR338" s="21"/>
      <c r="LS338" s="21"/>
      <c r="LT338" s="21"/>
      <c r="LU338" s="21"/>
      <c r="LV338" s="21"/>
      <c r="LW338" s="21"/>
      <c r="LX338" s="21"/>
      <c r="LY338" s="21"/>
      <c r="LZ338" s="21"/>
      <c r="MA338" s="21"/>
      <c r="MB338" s="21"/>
      <c r="MC338" s="21"/>
      <c r="MD338" s="21"/>
      <c r="ME338" s="21"/>
      <c r="MF338" s="21"/>
      <c r="MG338" s="21"/>
      <c r="MH338" s="21"/>
      <c r="MI338" s="21"/>
      <c r="MJ338" s="21"/>
      <c r="MK338" s="21"/>
      <c r="ML338" s="21"/>
      <c r="MM338" s="21"/>
      <c r="MN338" s="21"/>
      <c r="MO338" s="21"/>
      <c r="MP338" s="21"/>
      <c r="MQ338" s="21"/>
      <c r="MR338" s="21"/>
      <c r="MS338" s="21"/>
      <c r="MT338" s="21"/>
      <c r="MU338" s="21"/>
      <c r="MV338" s="21"/>
      <c r="MW338" s="21"/>
      <c r="MX338" s="21"/>
      <c r="MY338" s="21"/>
      <c r="MZ338" s="21"/>
      <c r="NA338" s="21"/>
      <c r="NB338" s="21"/>
      <c r="NC338" s="21"/>
      <c r="ND338" s="21"/>
      <c r="NE338" s="21"/>
      <c r="NF338" s="21"/>
      <c r="NG338" s="21"/>
      <c r="NH338" s="21"/>
      <c r="NI338" s="21"/>
      <c r="NJ338" s="21"/>
      <c r="NK338" s="21"/>
      <c r="NL338" s="21"/>
      <c r="NM338" s="21"/>
      <c r="NN338" s="21"/>
      <c r="NO338" s="21"/>
      <c r="NP338" s="21"/>
      <c r="NQ338" s="21"/>
      <c r="NR338" s="21"/>
      <c r="NS338" s="21"/>
      <c r="NT338" s="21"/>
      <c r="NU338" s="21"/>
      <c r="NV338" s="21"/>
      <c r="NW338" s="21"/>
      <c r="NX338" s="21"/>
      <c r="NY338" s="21"/>
      <c r="NZ338" s="21"/>
      <c r="OA338" s="21"/>
      <c r="OB338" s="21"/>
      <c r="OC338" s="21"/>
      <c r="OD338" s="21"/>
      <c r="OE338" s="21"/>
      <c r="OF338" s="21"/>
      <c r="OG338" s="21"/>
      <c r="OH338" s="21"/>
      <c r="OI338" s="21"/>
      <c r="OJ338" s="21"/>
      <c r="OK338" s="21"/>
      <c r="OL338" s="21"/>
      <c r="OM338" s="21"/>
      <c r="ON338" s="21"/>
      <c r="OO338" s="21"/>
      <c r="OP338" s="21"/>
      <c r="OQ338" s="21"/>
      <c r="OR338" s="21"/>
      <c r="OS338" s="21"/>
      <c r="OT338" s="21"/>
      <c r="OU338" s="21"/>
      <c r="OV338" s="21"/>
      <c r="OW338" s="21"/>
      <c r="OX338" s="21"/>
      <c r="OY338" s="21"/>
      <c r="OZ338" s="21"/>
      <c r="PA338" s="21"/>
      <c r="PB338" s="21"/>
      <c r="PC338" s="21"/>
      <c r="PD338" s="21"/>
      <c r="PE338" s="21"/>
      <c r="PF338" s="21"/>
      <c r="PG338" s="21"/>
      <c r="PH338" s="21"/>
      <c r="PI338" s="21"/>
      <c r="PJ338" s="21"/>
      <c r="PK338" s="21"/>
      <c r="PL338" s="21"/>
      <c r="PM338" s="21"/>
      <c r="PN338" s="21"/>
      <c r="PO338" s="21"/>
      <c r="PP338" s="21"/>
      <c r="PQ338" s="21"/>
      <c r="PR338" s="21"/>
      <c r="PS338" s="21"/>
      <c r="PT338" s="21"/>
      <c r="PU338" s="21"/>
      <c r="PV338" s="21"/>
      <c r="PW338" s="21"/>
      <c r="PX338" s="21"/>
      <c r="PY338" s="21"/>
      <c r="PZ338" s="21"/>
      <c r="QA338" s="21"/>
      <c r="QB338" s="21"/>
      <c r="QC338" s="21"/>
      <c r="QD338" s="21"/>
      <c r="QE338" s="21"/>
      <c r="QF338" s="21"/>
      <c r="QG338" s="21"/>
      <c r="QH338" s="21"/>
      <c r="QI338" s="21"/>
      <c r="QJ338" s="21"/>
      <c r="QK338" s="21"/>
      <c r="QL338" s="21"/>
      <c r="QM338" s="21"/>
      <c r="QN338" s="21"/>
      <c r="QO338" s="21"/>
      <c r="QP338" s="21"/>
      <c r="QQ338" s="21"/>
      <c r="QR338" s="21"/>
      <c r="QS338" s="21"/>
      <c r="QT338" s="21"/>
      <c r="QU338" s="21"/>
      <c r="QV338" s="21"/>
      <c r="QW338" s="21"/>
      <c r="QX338" s="21"/>
      <c r="QY338" s="21"/>
      <c r="QZ338" s="21"/>
      <c r="RA338" s="21"/>
      <c r="RB338" s="21"/>
      <c r="RC338" s="21"/>
      <c r="RD338" s="21"/>
      <c r="RE338" s="21"/>
      <c r="RF338" s="21"/>
      <c r="RG338" s="21"/>
      <c r="RH338" s="21"/>
      <c r="RI338" s="21"/>
      <c r="RJ338" s="21"/>
      <c r="RK338" s="21"/>
      <c r="RL338" s="21"/>
      <c r="RM338" s="21"/>
      <c r="RN338" s="21"/>
      <c r="RO338" s="21"/>
      <c r="RP338" s="21"/>
      <c r="RQ338" s="21"/>
      <c r="RR338" s="21"/>
      <c r="RS338" s="21"/>
      <c r="RT338" s="21"/>
      <c r="RU338" s="21"/>
      <c r="RV338" s="21"/>
      <c r="RW338" s="21"/>
      <c r="RX338" s="21"/>
      <c r="RY338" s="21"/>
      <c r="RZ338" s="21"/>
      <c r="SA338" s="21"/>
      <c r="SB338" s="21"/>
      <c r="SC338" s="21"/>
      <c r="SD338" s="21"/>
      <c r="SE338" s="21"/>
      <c r="SF338" s="21"/>
      <c r="SG338" s="21"/>
      <c r="SH338" s="21"/>
      <c r="SI338" s="21"/>
      <c r="SJ338" s="21"/>
      <c r="SK338" s="21"/>
      <c r="SL338" s="21"/>
      <c r="SM338" s="21"/>
      <c r="SN338" s="21"/>
      <c r="SO338" s="21"/>
      <c r="SP338" s="21"/>
      <c r="SQ338" s="21"/>
      <c r="SR338" s="21"/>
      <c r="SS338" s="21"/>
      <c r="ST338" s="21"/>
      <c r="SU338" s="21"/>
      <c r="SV338" s="21"/>
      <c r="SW338" s="21"/>
      <c r="SX338" s="21"/>
      <c r="SY338" s="21"/>
      <c r="SZ338" s="21"/>
      <c r="TA338" s="21"/>
      <c r="TB338" s="21"/>
      <c r="TC338" s="21"/>
      <c r="TD338" s="21"/>
      <c r="TE338" s="21"/>
      <c r="TF338" s="21"/>
      <c r="TG338" s="21"/>
      <c r="TH338" s="21"/>
      <c r="TI338" s="21"/>
      <c r="TJ338" s="21"/>
      <c r="TK338" s="21"/>
      <c r="TL338" s="21"/>
      <c r="TM338" s="21"/>
      <c r="TN338" s="21"/>
      <c r="TO338" s="21"/>
      <c r="TP338" s="21"/>
      <c r="TQ338" s="21"/>
      <c r="TR338" s="21"/>
      <c r="TS338" s="21"/>
      <c r="TT338" s="21"/>
      <c r="TU338" s="21"/>
      <c r="TV338" s="21"/>
      <c r="TW338" s="21"/>
      <c r="TX338" s="21"/>
      <c r="TY338" s="21"/>
      <c r="TZ338" s="21"/>
      <c r="UA338" s="21"/>
      <c r="UB338" s="21"/>
      <c r="UC338" s="21"/>
      <c r="UD338" s="21"/>
      <c r="UE338" s="21"/>
      <c r="UF338" s="21"/>
      <c r="UG338" s="21"/>
      <c r="UH338" s="21"/>
      <c r="UI338" s="21"/>
      <c r="UJ338" s="21"/>
      <c r="UK338" s="21"/>
      <c r="UL338" s="21"/>
      <c r="UM338" s="21"/>
      <c r="UN338" s="21"/>
      <c r="UO338" s="21"/>
      <c r="UP338" s="21"/>
      <c r="UQ338" s="21"/>
      <c r="UR338" s="21"/>
      <c r="US338" s="21"/>
      <c r="UT338" s="21"/>
      <c r="UU338" s="21"/>
      <c r="UV338" s="21"/>
      <c r="UW338" s="21"/>
      <c r="UX338" s="21"/>
      <c r="UY338" s="21"/>
      <c r="UZ338" s="21"/>
      <c r="VA338" s="21"/>
      <c r="VB338" s="21"/>
      <c r="VC338" s="21"/>
      <c r="VD338" s="21"/>
      <c r="VE338" s="21"/>
      <c r="VF338" s="21"/>
      <c r="VG338" s="21"/>
      <c r="VH338" s="21"/>
      <c r="VI338" s="21"/>
      <c r="VJ338" s="21"/>
      <c r="VK338" s="21"/>
      <c r="VL338" s="21"/>
      <c r="VM338" s="21"/>
      <c r="VN338" s="21"/>
      <c r="VO338" s="21"/>
      <c r="VP338" s="21"/>
      <c r="VQ338" s="21"/>
      <c r="VR338" s="21"/>
      <c r="VS338" s="21"/>
      <c r="VT338" s="21"/>
      <c r="VU338" s="21"/>
      <c r="VV338" s="21"/>
      <c r="VW338" s="21"/>
      <c r="VX338" s="21"/>
      <c r="VY338" s="21"/>
      <c r="VZ338" s="21"/>
      <c r="WA338" s="21"/>
      <c r="WB338" s="21"/>
      <c r="WC338" s="21"/>
      <c r="WD338" s="21"/>
      <c r="WE338" s="21"/>
      <c r="WF338" s="21"/>
      <c r="WG338" s="21"/>
      <c r="WH338" s="21"/>
      <c r="WI338" s="21"/>
      <c r="WJ338" s="21"/>
      <c r="WK338" s="21"/>
      <c r="WL338" s="21"/>
      <c r="WM338" s="21"/>
      <c r="WN338" s="21"/>
      <c r="WO338" s="21"/>
      <c r="WP338" s="21"/>
      <c r="WQ338" s="21"/>
      <c r="WR338" s="21"/>
      <c r="WS338" s="21"/>
      <c r="WT338" s="21"/>
      <c r="WU338" s="21"/>
      <c r="WV338" s="21"/>
      <c r="WW338" s="21"/>
      <c r="WX338" s="21"/>
      <c r="WY338" s="21"/>
      <c r="WZ338" s="21"/>
      <c r="XA338" s="21"/>
      <c r="XB338" s="21"/>
      <c r="XC338" s="21"/>
      <c r="XD338" s="21"/>
      <c r="XE338" s="21"/>
      <c r="XF338" s="21"/>
      <c r="XG338" s="21"/>
      <c r="XH338" s="21"/>
      <c r="XI338" s="21"/>
      <c r="XJ338" s="21"/>
      <c r="XK338" s="21"/>
      <c r="XL338" s="21"/>
      <c r="XM338" s="21"/>
      <c r="XN338" s="21"/>
      <c r="XO338" s="21"/>
      <c r="XP338" s="21"/>
      <c r="XQ338" s="21"/>
      <c r="XR338" s="21"/>
      <c r="XS338" s="21"/>
      <c r="XT338" s="21"/>
      <c r="XU338" s="21"/>
      <c r="XV338" s="21"/>
      <c r="XW338" s="21"/>
      <c r="XX338" s="21"/>
      <c r="XY338" s="21"/>
      <c r="XZ338" s="21"/>
      <c r="YA338" s="21"/>
      <c r="YB338" s="21"/>
      <c r="YC338" s="21"/>
      <c r="YD338" s="21"/>
      <c r="YE338" s="21"/>
      <c r="YF338" s="21"/>
      <c r="YG338" s="21"/>
      <c r="YH338" s="21"/>
      <c r="YI338" s="21"/>
      <c r="YJ338" s="21"/>
      <c r="YK338" s="21"/>
      <c r="YL338" s="21"/>
      <c r="YM338" s="21"/>
      <c r="YN338" s="21"/>
      <c r="YO338" s="21"/>
      <c r="YP338" s="21"/>
      <c r="YQ338" s="21"/>
      <c r="YR338" s="21"/>
      <c r="YS338" s="21"/>
      <c r="YT338" s="21"/>
      <c r="YU338" s="21"/>
      <c r="YV338" s="21"/>
      <c r="YW338" s="21"/>
      <c r="YX338" s="21"/>
      <c r="YY338" s="21"/>
      <c r="YZ338" s="21"/>
      <c r="ZA338" s="21"/>
      <c r="ZB338" s="21"/>
      <c r="ZC338" s="21"/>
      <c r="ZD338" s="21"/>
      <c r="ZE338" s="21"/>
      <c r="ZF338" s="21"/>
      <c r="ZG338" s="21"/>
      <c r="ZH338" s="21"/>
      <c r="ZI338" s="21"/>
      <c r="ZJ338" s="21"/>
      <c r="ZK338" s="21"/>
      <c r="ZL338" s="21"/>
      <c r="ZM338" s="21"/>
      <c r="ZN338" s="21"/>
      <c r="ZO338" s="21"/>
      <c r="ZP338" s="21"/>
      <c r="ZQ338" s="21"/>
      <c r="ZR338" s="21"/>
      <c r="ZS338" s="21"/>
      <c r="ZT338" s="21"/>
      <c r="ZU338" s="21"/>
      <c r="ZV338" s="21"/>
      <c r="ZW338" s="21"/>
      <c r="ZX338" s="21"/>
      <c r="ZY338" s="21"/>
      <c r="ZZ338" s="21"/>
      <c r="AAA338" s="21"/>
      <c r="AAB338" s="21"/>
      <c r="AAC338" s="21"/>
      <c r="AAD338" s="21"/>
      <c r="AAE338" s="21"/>
      <c r="AAF338" s="21"/>
      <c r="AAG338" s="21"/>
      <c r="AAH338" s="21"/>
      <c r="AAI338" s="21"/>
      <c r="AAJ338" s="21"/>
      <c r="AAK338" s="21"/>
      <c r="AAL338" s="21"/>
      <c r="AAM338" s="21"/>
      <c r="AAN338" s="21"/>
      <c r="AAO338" s="21"/>
      <c r="AAP338" s="21"/>
      <c r="AAQ338" s="21"/>
      <c r="AAR338" s="21"/>
      <c r="AAS338" s="21"/>
      <c r="AAT338" s="21"/>
      <c r="AAU338" s="21"/>
      <c r="AAV338" s="21"/>
      <c r="AAW338" s="21"/>
      <c r="AAX338" s="21"/>
      <c r="AAY338" s="21"/>
      <c r="AAZ338" s="21"/>
      <c r="ABA338" s="21"/>
      <c r="ABB338" s="21"/>
      <c r="ABC338" s="21"/>
      <c r="ABD338" s="21"/>
      <c r="ABE338" s="21"/>
      <c r="ABF338" s="21"/>
      <c r="ABG338" s="21"/>
      <c r="ABH338" s="21"/>
      <c r="ABI338" s="21"/>
      <c r="ABJ338" s="21"/>
      <c r="ABK338" s="21"/>
      <c r="ABL338" s="21"/>
      <c r="ABM338" s="21"/>
      <c r="ABN338" s="21"/>
      <c r="ABO338" s="21"/>
      <c r="ABP338" s="21"/>
      <c r="ABQ338" s="21"/>
      <c r="ABR338" s="21"/>
      <c r="ABS338" s="21"/>
      <c r="ABT338" s="21"/>
      <c r="ABU338" s="21"/>
      <c r="ABV338" s="21"/>
      <c r="ABW338" s="21"/>
      <c r="ABX338" s="21"/>
      <c r="ABY338" s="21"/>
      <c r="ABZ338" s="21"/>
      <c r="ACA338" s="21"/>
      <c r="ACB338" s="21"/>
      <c r="ACC338" s="21"/>
      <c r="ACD338" s="21"/>
      <c r="ACE338" s="21"/>
      <c r="ACF338" s="21"/>
      <c r="ACG338" s="21"/>
      <c r="ACH338" s="21"/>
      <c r="ACI338" s="21"/>
      <c r="ACJ338" s="21"/>
      <c r="ACK338" s="21"/>
      <c r="ACL338" s="21"/>
      <c r="ACM338" s="21"/>
      <c r="ACN338" s="21"/>
      <c r="ACO338" s="21"/>
      <c r="ACP338" s="21"/>
      <c r="ACQ338" s="21"/>
      <c r="ACR338" s="21"/>
      <c r="ACS338" s="21"/>
      <c r="ACT338" s="21"/>
      <c r="ACU338" s="21"/>
      <c r="ACV338" s="21"/>
      <c r="ACW338" s="21"/>
      <c r="ACX338" s="21"/>
      <c r="ACY338" s="21"/>
      <c r="ACZ338" s="21"/>
      <c r="ADA338" s="21"/>
      <c r="ADB338" s="21"/>
      <c r="ADC338" s="21"/>
      <c r="ADD338" s="21"/>
      <c r="ADE338" s="21"/>
      <c r="ADF338" s="21"/>
      <c r="ADG338" s="21"/>
      <c r="ADH338" s="21"/>
      <c r="ADI338" s="21"/>
      <c r="ADJ338" s="21"/>
      <c r="ADK338" s="21"/>
      <c r="ADL338" s="21"/>
      <c r="ADM338" s="21"/>
      <c r="ADN338" s="21"/>
      <c r="ADO338" s="21"/>
      <c r="ADP338" s="21"/>
      <c r="ADQ338" s="21"/>
      <c r="ADR338" s="21"/>
      <c r="ADS338" s="21"/>
      <c r="ADT338" s="21"/>
      <c r="ADU338" s="21"/>
      <c r="ADV338" s="21"/>
      <c r="ADW338" s="21"/>
      <c r="ADX338" s="21"/>
      <c r="ADY338" s="21"/>
      <c r="ADZ338" s="21"/>
      <c r="AEA338" s="21"/>
      <c r="AEB338" s="21"/>
      <c r="AEC338" s="21"/>
      <c r="AED338" s="21"/>
      <c r="AEE338" s="21"/>
      <c r="AEF338" s="21"/>
      <c r="AEG338" s="21"/>
      <c r="AEH338" s="21"/>
      <c r="AEI338" s="21"/>
      <c r="AEJ338" s="21"/>
      <c r="AEK338" s="21"/>
    </row>
    <row r="339" spans="1:817" s="183" customFormat="1" ht="26.1" customHeight="1" x14ac:dyDescent="0.25">
      <c r="A339" s="629"/>
      <c r="B339" s="182">
        <v>1</v>
      </c>
      <c r="C339" s="595">
        <f>AK338</f>
        <v>1.556273483374276</v>
      </c>
      <c r="D339" s="19">
        <v>1</v>
      </c>
      <c r="E339" s="309" t="s">
        <v>671</v>
      </c>
      <c r="F339" s="254" t="s">
        <v>619</v>
      </c>
      <c r="G339" s="19"/>
      <c r="H339" s="19"/>
      <c r="I339" s="19"/>
      <c r="J339" s="255">
        <v>1200000</v>
      </c>
      <c r="K339" s="19">
        <v>1</v>
      </c>
      <c r="L339" s="19" t="s">
        <v>27</v>
      </c>
      <c r="M339" s="470" t="s">
        <v>109</v>
      </c>
      <c r="N339" s="90"/>
      <c r="O339" s="19">
        <v>1958</v>
      </c>
      <c r="P339" s="310">
        <v>21291</v>
      </c>
      <c r="Q339" s="255">
        <v>600000</v>
      </c>
      <c r="R339" s="258">
        <v>40</v>
      </c>
      <c r="S339" s="259">
        <v>3</v>
      </c>
      <c r="T339" s="228" t="s">
        <v>1033</v>
      </c>
      <c r="U339" s="369" t="s">
        <v>787</v>
      </c>
      <c r="V339" s="381"/>
      <c r="W339" s="18"/>
      <c r="X339" s="249"/>
      <c r="Y339" s="19"/>
      <c r="Z339" s="19"/>
      <c r="AA339" s="19"/>
      <c r="AB339" s="19"/>
      <c r="AC339" s="19"/>
      <c r="AD339" s="19"/>
      <c r="AE339" s="19"/>
      <c r="AF339" s="1"/>
      <c r="AG339" s="1"/>
      <c r="AH339" s="252"/>
      <c r="AI339" s="252"/>
      <c r="AJ339" s="252"/>
      <c r="AK339" s="252"/>
      <c r="AL339" s="262"/>
      <c r="AM339" s="251"/>
      <c r="AN339" s="251"/>
      <c r="AO339" s="251"/>
      <c r="AP339" s="147"/>
      <c r="AQ339" s="147"/>
      <c r="AR339" s="147"/>
      <c r="AS339" s="147"/>
      <c r="AT339" s="147"/>
      <c r="AU339" s="147"/>
      <c r="AV339" s="147"/>
      <c r="AW339" s="147"/>
      <c r="AX339" s="147"/>
      <c r="AY339" s="147"/>
      <c r="AZ339" s="1"/>
      <c r="BD339" s="1"/>
      <c r="BE339" s="4"/>
      <c r="BF339" s="4"/>
      <c r="BG339" s="4"/>
      <c r="BH339" s="1"/>
      <c r="BI339" s="1"/>
      <c r="BJ339" s="4"/>
      <c r="BK339" s="4"/>
      <c r="BL339" s="4"/>
      <c r="BM339" s="4"/>
      <c r="BN339" s="4"/>
      <c r="BO339" s="4"/>
      <c r="BP339" s="4"/>
      <c r="BQ339" s="4"/>
      <c r="BR339" s="4"/>
      <c r="BS339" s="4"/>
      <c r="BT339" s="4"/>
      <c r="BU339" s="147"/>
      <c r="BV339" s="4"/>
      <c r="BW339" s="147"/>
      <c r="BX339" s="4"/>
      <c r="BY339" s="147"/>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21"/>
      <c r="FO339" s="21"/>
      <c r="FP339" s="21"/>
      <c r="FQ339" s="21"/>
      <c r="FR339" s="21"/>
      <c r="FS339" s="21"/>
      <c r="FT339" s="21"/>
      <c r="FU339" s="21"/>
      <c r="FV339" s="21"/>
      <c r="FW339" s="21"/>
      <c r="FX339" s="21"/>
      <c r="FY339" s="21"/>
      <c r="FZ339" s="21"/>
      <c r="GA339" s="21"/>
      <c r="GB339" s="21"/>
      <c r="GC339" s="21"/>
      <c r="GD339" s="21"/>
      <c r="GE339" s="21"/>
      <c r="GF339" s="21"/>
      <c r="GG339" s="21"/>
      <c r="GH339" s="21"/>
      <c r="GI339" s="21"/>
      <c r="GJ339" s="21"/>
      <c r="GK339" s="21"/>
      <c r="GL339" s="21"/>
      <c r="GM339" s="21"/>
      <c r="GN339" s="21"/>
      <c r="GO339" s="21"/>
      <c r="GP339" s="21"/>
      <c r="GQ339" s="21"/>
      <c r="GR339" s="21"/>
      <c r="GS339" s="21"/>
      <c r="GT339" s="21"/>
      <c r="GU339" s="21"/>
      <c r="GV339" s="21"/>
      <c r="GW339" s="21"/>
      <c r="GX339" s="21"/>
      <c r="GY339" s="21"/>
      <c r="GZ339" s="21"/>
      <c r="HA339" s="21"/>
      <c r="HB339" s="21"/>
      <c r="HC339" s="21"/>
      <c r="HD339" s="21"/>
      <c r="HE339" s="21"/>
      <c r="HF339" s="21"/>
      <c r="HG339" s="21"/>
      <c r="HH339" s="21"/>
      <c r="HI339" s="21"/>
      <c r="HJ339" s="21"/>
      <c r="HK339" s="21"/>
      <c r="HL339" s="21"/>
      <c r="HM339" s="21"/>
      <c r="HN339" s="21"/>
      <c r="HO339" s="21"/>
      <c r="HP339" s="21"/>
      <c r="HQ339" s="21"/>
      <c r="HR339" s="21"/>
      <c r="HS339" s="21"/>
      <c r="HT339" s="21"/>
      <c r="HU339" s="21"/>
      <c r="HV339" s="21"/>
      <c r="HW339" s="21"/>
      <c r="HX339" s="21"/>
      <c r="HY339" s="21"/>
      <c r="HZ339" s="21"/>
      <c r="IA339" s="21"/>
      <c r="IB339" s="21"/>
      <c r="IC339" s="21"/>
      <c r="ID339" s="21"/>
      <c r="IE339" s="21"/>
      <c r="IF339" s="21"/>
      <c r="IG339" s="21"/>
      <c r="IH339" s="21"/>
      <c r="II339" s="21"/>
      <c r="IJ339" s="21"/>
      <c r="IK339" s="21"/>
      <c r="IL339" s="21"/>
      <c r="IM339" s="21"/>
      <c r="IN339" s="21"/>
      <c r="IO339" s="21"/>
      <c r="IP339" s="21"/>
      <c r="IQ339" s="21"/>
      <c r="IR339" s="21"/>
      <c r="IS339" s="21"/>
      <c r="IT339" s="21"/>
      <c r="IU339" s="21"/>
      <c r="IV339" s="21"/>
      <c r="IW339" s="21"/>
      <c r="IX339" s="21"/>
      <c r="IY339" s="21"/>
      <c r="IZ339" s="21"/>
      <c r="JA339" s="21"/>
      <c r="JB339" s="21"/>
      <c r="JC339" s="21"/>
      <c r="JD339" s="21"/>
      <c r="JE339" s="21"/>
      <c r="JF339" s="21"/>
      <c r="JG339" s="21"/>
      <c r="JH339" s="21"/>
      <c r="JI339" s="21"/>
      <c r="JJ339" s="21"/>
      <c r="JK339" s="21"/>
      <c r="JL339" s="21"/>
      <c r="JM339" s="21"/>
      <c r="JN339" s="21"/>
      <c r="JO339" s="21"/>
      <c r="JP339" s="21"/>
      <c r="JQ339" s="21"/>
      <c r="JR339" s="21"/>
      <c r="JS339" s="21"/>
      <c r="JT339" s="21"/>
      <c r="JU339" s="21"/>
      <c r="JV339" s="21"/>
      <c r="JW339" s="21"/>
      <c r="JX339" s="21"/>
      <c r="JY339" s="21"/>
      <c r="JZ339" s="21"/>
      <c r="KA339" s="21"/>
      <c r="KB339" s="21"/>
      <c r="KC339" s="21"/>
      <c r="KD339" s="21"/>
      <c r="KE339" s="21"/>
      <c r="KF339" s="21"/>
      <c r="KG339" s="21"/>
      <c r="KH339" s="21"/>
      <c r="KI339" s="21"/>
      <c r="KJ339" s="21"/>
      <c r="KK339" s="21"/>
      <c r="KL339" s="21"/>
      <c r="KM339" s="21"/>
      <c r="KN339" s="21"/>
      <c r="KO339" s="21"/>
      <c r="KP339" s="21"/>
      <c r="KQ339" s="21"/>
      <c r="KR339" s="21"/>
      <c r="KS339" s="21"/>
      <c r="KT339" s="21"/>
      <c r="KU339" s="21"/>
      <c r="KV339" s="21"/>
      <c r="KW339" s="21"/>
      <c r="KX339" s="21"/>
      <c r="KY339" s="21"/>
      <c r="KZ339" s="21"/>
      <c r="LA339" s="21"/>
      <c r="LB339" s="21"/>
      <c r="LC339" s="21"/>
      <c r="LD339" s="21"/>
      <c r="LE339" s="21"/>
      <c r="LF339" s="21"/>
      <c r="LG339" s="21"/>
      <c r="LH339" s="21"/>
      <c r="LI339" s="21"/>
      <c r="LJ339" s="21"/>
      <c r="LK339" s="21"/>
      <c r="LL339" s="21"/>
      <c r="LM339" s="21"/>
      <c r="LN339" s="21"/>
      <c r="LO339" s="21"/>
      <c r="LP339" s="21"/>
      <c r="LQ339" s="21"/>
      <c r="LR339" s="21"/>
      <c r="LS339" s="21"/>
      <c r="LT339" s="21"/>
      <c r="LU339" s="21"/>
      <c r="LV339" s="21"/>
      <c r="LW339" s="21"/>
      <c r="LX339" s="21"/>
      <c r="LY339" s="21"/>
      <c r="LZ339" s="21"/>
      <c r="MA339" s="21"/>
      <c r="MB339" s="21"/>
      <c r="MC339" s="21"/>
      <c r="MD339" s="21"/>
      <c r="ME339" s="21"/>
      <c r="MF339" s="21"/>
      <c r="MG339" s="21"/>
      <c r="MH339" s="21"/>
      <c r="MI339" s="21"/>
      <c r="MJ339" s="21"/>
      <c r="MK339" s="21"/>
      <c r="ML339" s="21"/>
      <c r="MM339" s="21"/>
      <c r="MN339" s="21"/>
      <c r="MO339" s="21"/>
      <c r="MP339" s="21"/>
      <c r="MQ339" s="21"/>
      <c r="MR339" s="21"/>
      <c r="MS339" s="21"/>
      <c r="MT339" s="21"/>
      <c r="MU339" s="21"/>
      <c r="MV339" s="21"/>
      <c r="MW339" s="21"/>
      <c r="MX339" s="21"/>
      <c r="MY339" s="21"/>
      <c r="MZ339" s="21"/>
      <c r="NA339" s="21"/>
      <c r="NB339" s="21"/>
      <c r="NC339" s="21"/>
      <c r="ND339" s="21"/>
      <c r="NE339" s="21"/>
      <c r="NF339" s="21"/>
      <c r="NG339" s="21"/>
      <c r="NH339" s="21"/>
      <c r="NI339" s="21"/>
      <c r="NJ339" s="21"/>
      <c r="NK339" s="21"/>
      <c r="NL339" s="21"/>
      <c r="NM339" s="21"/>
      <c r="NN339" s="21"/>
      <c r="NO339" s="21"/>
      <c r="NP339" s="21"/>
      <c r="NQ339" s="21"/>
      <c r="NR339" s="21"/>
      <c r="NS339" s="21"/>
      <c r="NT339" s="21"/>
      <c r="NU339" s="21"/>
      <c r="NV339" s="21"/>
      <c r="NW339" s="21"/>
      <c r="NX339" s="21"/>
      <c r="NY339" s="21"/>
      <c r="NZ339" s="21"/>
      <c r="OA339" s="21"/>
      <c r="OB339" s="21"/>
      <c r="OC339" s="21"/>
      <c r="OD339" s="21"/>
      <c r="OE339" s="21"/>
      <c r="OF339" s="21"/>
      <c r="OG339" s="21"/>
      <c r="OH339" s="21"/>
      <c r="OI339" s="21"/>
      <c r="OJ339" s="21"/>
      <c r="OK339" s="21"/>
      <c r="OL339" s="21"/>
      <c r="OM339" s="21"/>
      <c r="ON339" s="21"/>
      <c r="OO339" s="21"/>
      <c r="OP339" s="21"/>
      <c r="OQ339" s="21"/>
      <c r="OR339" s="21"/>
      <c r="OS339" s="21"/>
      <c r="OT339" s="21"/>
      <c r="OU339" s="21"/>
      <c r="OV339" s="21"/>
      <c r="OW339" s="21"/>
      <c r="OX339" s="21"/>
      <c r="OY339" s="21"/>
      <c r="OZ339" s="21"/>
      <c r="PA339" s="21"/>
      <c r="PB339" s="21"/>
      <c r="PC339" s="21"/>
      <c r="PD339" s="21"/>
      <c r="PE339" s="21"/>
      <c r="PF339" s="21"/>
      <c r="PG339" s="21"/>
      <c r="PH339" s="21"/>
      <c r="PI339" s="21"/>
      <c r="PJ339" s="21"/>
      <c r="PK339" s="21"/>
      <c r="PL339" s="21"/>
      <c r="PM339" s="21"/>
      <c r="PN339" s="21"/>
      <c r="PO339" s="21"/>
      <c r="PP339" s="21"/>
      <c r="PQ339" s="21"/>
      <c r="PR339" s="21"/>
      <c r="PS339" s="21"/>
      <c r="PT339" s="21"/>
      <c r="PU339" s="21"/>
      <c r="PV339" s="21"/>
      <c r="PW339" s="21"/>
      <c r="PX339" s="21"/>
      <c r="PY339" s="21"/>
      <c r="PZ339" s="21"/>
      <c r="QA339" s="21"/>
      <c r="QB339" s="21"/>
      <c r="QC339" s="21"/>
      <c r="QD339" s="21"/>
      <c r="QE339" s="21"/>
      <c r="QF339" s="21"/>
      <c r="QG339" s="21"/>
      <c r="QH339" s="21"/>
      <c r="QI339" s="21"/>
      <c r="QJ339" s="21"/>
      <c r="QK339" s="21"/>
      <c r="QL339" s="21"/>
      <c r="QM339" s="21"/>
      <c r="QN339" s="21"/>
      <c r="QO339" s="21"/>
      <c r="QP339" s="21"/>
      <c r="QQ339" s="21"/>
      <c r="QR339" s="21"/>
      <c r="QS339" s="21"/>
      <c r="QT339" s="21"/>
      <c r="QU339" s="21"/>
      <c r="QV339" s="21"/>
      <c r="QW339" s="21"/>
      <c r="QX339" s="21"/>
      <c r="QY339" s="21"/>
      <c r="QZ339" s="21"/>
      <c r="RA339" s="21"/>
      <c r="RB339" s="21"/>
      <c r="RC339" s="21"/>
      <c r="RD339" s="21"/>
      <c r="RE339" s="21"/>
      <c r="RF339" s="21"/>
      <c r="RG339" s="21"/>
      <c r="RH339" s="21"/>
      <c r="RI339" s="21"/>
      <c r="RJ339" s="21"/>
      <c r="RK339" s="21"/>
      <c r="RL339" s="21"/>
      <c r="RM339" s="21"/>
      <c r="RN339" s="21"/>
      <c r="RO339" s="21"/>
      <c r="RP339" s="21"/>
      <c r="RQ339" s="21"/>
      <c r="RR339" s="21"/>
      <c r="RS339" s="21"/>
      <c r="RT339" s="21"/>
      <c r="RU339" s="21"/>
      <c r="RV339" s="21"/>
      <c r="RW339" s="21"/>
      <c r="RX339" s="21"/>
      <c r="RY339" s="21"/>
      <c r="RZ339" s="21"/>
      <c r="SA339" s="21"/>
      <c r="SB339" s="21"/>
      <c r="SC339" s="21"/>
      <c r="SD339" s="21"/>
      <c r="SE339" s="21"/>
      <c r="SF339" s="21"/>
      <c r="SG339" s="21"/>
      <c r="SH339" s="21"/>
      <c r="SI339" s="21"/>
      <c r="SJ339" s="21"/>
      <c r="SK339" s="21"/>
      <c r="SL339" s="21"/>
      <c r="SM339" s="21"/>
      <c r="SN339" s="21"/>
      <c r="SO339" s="21"/>
      <c r="SP339" s="21"/>
      <c r="SQ339" s="21"/>
      <c r="SR339" s="21"/>
      <c r="SS339" s="21"/>
      <c r="ST339" s="21"/>
      <c r="SU339" s="21"/>
      <c r="SV339" s="21"/>
      <c r="SW339" s="21"/>
      <c r="SX339" s="21"/>
      <c r="SY339" s="21"/>
      <c r="SZ339" s="21"/>
      <c r="TA339" s="21"/>
      <c r="TB339" s="21"/>
      <c r="TC339" s="21"/>
      <c r="TD339" s="21"/>
      <c r="TE339" s="21"/>
      <c r="TF339" s="21"/>
      <c r="TG339" s="21"/>
      <c r="TH339" s="21"/>
      <c r="TI339" s="21"/>
      <c r="TJ339" s="21"/>
      <c r="TK339" s="21"/>
      <c r="TL339" s="21"/>
      <c r="TM339" s="21"/>
      <c r="TN339" s="21"/>
      <c r="TO339" s="21"/>
      <c r="TP339" s="21"/>
      <c r="TQ339" s="21"/>
      <c r="TR339" s="21"/>
      <c r="TS339" s="21"/>
      <c r="TT339" s="21"/>
      <c r="TU339" s="21"/>
      <c r="TV339" s="21"/>
      <c r="TW339" s="21"/>
      <c r="TX339" s="21"/>
      <c r="TY339" s="21"/>
      <c r="TZ339" s="21"/>
      <c r="UA339" s="21"/>
      <c r="UB339" s="21"/>
      <c r="UC339" s="21"/>
      <c r="UD339" s="21"/>
      <c r="UE339" s="21"/>
      <c r="UF339" s="21"/>
      <c r="UG339" s="21"/>
      <c r="UH339" s="21"/>
      <c r="UI339" s="21"/>
      <c r="UJ339" s="21"/>
      <c r="UK339" s="21"/>
      <c r="UL339" s="21"/>
      <c r="UM339" s="21"/>
      <c r="UN339" s="21"/>
      <c r="UO339" s="21"/>
      <c r="UP339" s="21"/>
      <c r="UQ339" s="21"/>
      <c r="UR339" s="21"/>
      <c r="US339" s="21"/>
      <c r="UT339" s="21"/>
      <c r="UU339" s="21"/>
      <c r="UV339" s="21"/>
      <c r="UW339" s="21"/>
      <c r="UX339" s="21"/>
      <c r="UY339" s="21"/>
      <c r="UZ339" s="21"/>
      <c r="VA339" s="21"/>
      <c r="VB339" s="21"/>
      <c r="VC339" s="21"/>
      <c r="VD339" s="21"/>
      <c r="VE339" s="21"/>
      <c r="VF339" s="21"/>
      <c r="VG339" s="21"/>
      <c r="VH339" s="21"/>
      <c r="VI339" s="21"/>
      <c r="VJ339" s="21"/>
      <c r="VK339" s="21"/>
      <c r="VL339" s="21"/>
      <c r="VM339" s="21"/>
      <c r="VN339" s="21"/>
      <c r="VO339" s="21"/>
      <c r="VP339" s="21"/>
      <c r="VQ339" s="21"/>
      <c r="VR339" s="21"/>
      <c r="VS339" s="21"/>
      <c r="VT339" s="21"/>
      <c r="VU339" s="21"/>
      <c r="VV339" s="21"/>
      <c r="VW339" s="21"/>
      <c r="VX339" s="21"/>
      <c r="VY339" s="21"/>
      <c r="VZ339" s="21"/>
      <c r="WA339" s="21"/>
      <c r="WB339" s="21"/>
      <c r="WC339" s="21"/>
      <c r="WD339" s="21"/>
      <c r="WE339" s="21"/>
      <c r="WF339" s="21"/>
      <c r="WG339" s="21"/>
      <c r="WH339" s="21"/>
      <c r="WI339" s="21"/>
      <c r="WJ339" s="21"/>
      <c r="WK339" s="21"/>
      <c r="WL339" s="21"/>
      <c r="WM339" s="21"/>
      <c r="WN339" s="21"/>
      <c r="WO339" s="21"/>
      <c r="WP339" s="21"/>
      <c r="WQ339" s="21"/>
      <c r="WR339" s="21"/>
      <c r="WS339" s="21"/>
      <c r="WT339" s="21"/>
      <c r="WU339" s="21"/>
      <c r="WV339" s="21"/>
      <c r="WW339" s="21"/>
      <c r="WX339" s="21"/>
      <c r="WY339" s="21"/>
      <c r="WZ339" s="21"/>
      <c r="XA339" s="21"/>
      <c r="XB339" s="21"/>
      <c r="XC339" s="21"/>
      <c r="XD339" s="21"/>
      <c r="XE339" s="21"/>
      <c r="XF339" s="21"/>
      <c r="XG339" s="21"/>
      <c r="XH339" s="21"/>
      <c r="XI339" s="21"/>
      <c r="XJ339" s="21"/>
      <c r="XK339" s="21"/>
      <c r="XL339" s="21"/>
      <c r="XM339" s="21"/>
      <c r="XN339" s="21"/>
      <c r="XO339" s="21"/>
      <c r="XP339" s="21"/>
      <c r="XQ339" s="21"/>
      <c r="XR339" s="21"/>
      <c r="XS339" s="21"/>
      <c r="XT339" s="21"/>
      <c r="XU339" s="21"/>
      <c r="XV339" s="21"/>
      <c r="XW339" s="21"/>
      <c r="XX339" s="21"/>
      <c r="XY339" s="21"/>
      <c r="XZ339" s="21"/>
      <c r="YA339" s="21"/>
      <c r="YB339" s="21"/>
      <c r="YC339" s="21"/>
      <c r="YD339" s="21"/>
      <c r="YE339" s="21"/>
      <c r="YF339" s="21"/>
      <c r="YG339" s="21"/>
      <c r="YH339" s="21"/>
      <c r="YI339" s="21"/>
      <c r="YJ339" s="21"/>
      <c r="YK339" s="21"/>
      <c r="YL339" s="21"/>
      <c r="YM339" s="21"/>
      <c r="YN339" s="21"/>
      <c r="YO339" s="21"/>
      <c r="YP339" s="21"/>
      <c r="YQ339" s="21"/>
      <c r="YR339" s="21"/>
      <c r="YS339" s="21"/>
      <c r="YT339" s="21"/>
      <c r="YU339" s="21"/>
      <c r="YV339" s="21"/>
      <c r="YW339" s="21"/>
      <c r="YX339" s="21"/>
      <c r="YY339" s="21"/>
      <c r="YZ339" s="21"/>
      <c r="ZA339" s="21"/>
      <c r="ZB339" s="21"/>
      <c r="ZC339" s="21"/>
      <c r="ZD339" s="21"/>
      <c r="ZE339" s="21"/>
      <c r="ZF339" s="21"/>
      <c r="ZG339" s="21"/>
      <c r="ZH339" s="21"/>
      <c r="ZI339" s="21"/>
      <c r="ZJ339" s="21"/>
      <c r="ZK339" s="21"/>
      <c r="ZL339" s="21"/>
      <c r="ZM339" s="21"/>
      <c r="ZN339" s="21"/>
      <c r="ZO339" s="21"/>
      <c r="ZP339" s="21"/>
      <c r="ZQ339" s="21"/>
      <c r="ZR339" s="21"/>
      <c r="ZS339" s="21"/>
      <c r="ZT339" s="21"/>
      <c r="ZU339" s="21"/>
      <c r="ZV339" s="21"/>
      <c r="ZW339" s="21"/>
      <c r="ZX339" s="21"/>
      <c r="ZY339" s="21"/>
      <c r="ZZ339" s="21"/>
      <c r="AAA339" s="21"/>
      <c r="AAB339" s="21"/>
      <c r="AAC339" s="21"/>
      <c r="AAD339" s="21"/>
      <c r="AAE339" s="21"/>
      <c r="AAF339" s="21"/>
      <c r="AAG339" s="21"/>
      <c r="AAH339" s="21"/>
      <c r="AAI339" s="21"/>
      <c r="AAJ339" s="21"/>
      <c r="AAK339" s="21"/>
      <c r="AAL339" s="21"/>
      <c r="AAM339" s="21"/>
      <c r="AAN339" s="21"/>
      <c r="AAO339" s="21"/>
      <c r="AAP339" s="21"/>
      <c r="AAQ339" s="21"/>
      <c r="AAR339" s="21"/>
      <c r="AAS339" s="21"/>
      <c r="AAT339" s="21"/>
      <c r="AAU339" s="21"/>
      <c r="AAV339" s="21"/>
      <c r="AAW339" s="21"/>
      <c r="AAX339" s="21"/>
      <c r="AAY339" s="21"/>
      <c r="AAZ339" s="21"/>
      <c r="ABA339" s="21"/>
      <c r="ABB339" s="21"/>
      <c r="ABC339" s="21"/>
      <c r="ABD339" s="21"/>
      <c r="ABE339" s="21"/>
      <c r="ABF339" s="21"/>
      <c r="ABG339" s="21"/>
      <c r="ABH339" s="21"/>
      <c r="ABI339" s="21"/>
      <c r="ABJ339" s="21"/>
      <c r="ABK339" s="21"/>
      <c r="ABL339" s="21"/>
      <c r="ABM339" s="21"/>
      <c r="ABN339" s="21"/>
      <c r="ABO339" s="21"/>
      <c r="ABP339" s="21"/>
      <c r="ABQ339" s="21"/>
      <c r="ABR339" s="21"/>
      <c r="ABS339" s="21"/>
      <c r="ABT339" s="21"/>
      <c r="ABU339" s="21"/>
      <c r="ABV339" s="21"/>
      <c r="ABW339" s="21"/>
      <c r="ABX339" s="21"/>
      <c r="ABY339" s="21"/>
      <c r="ABZ339" s="21"/>
      <c r="ACA339" s="21"/>
      <c r="ACB339" s="21"/>
      <c r="ACC339" s="21"/>
      <c r="ACD339" s="21"/>
      <c r="ACE339" s="21"/>
      <c r="ACF339" s="21"/>
      <c r="ACG339" s="21"/>
      <c r="ACH339" s="21"/>
      <c r="ACI339" s="21"/>
      <c r="ACJ339" s="21"/>
      <c r="ACK339" s="21"/>
      <c r="ACL339" s="21"/>
      <c r="ACM339" s="21"/>
      <c r="ACN339" s="21"/>
      <c r="ACO339" s="21"/>
      <c r="ACP339" s="21"/>
      <c r="ACQ339" s="21"/>
      <c r="ACR339" s="21"/>
      <c r="ACS339" s="21"/>
      <c r="ACT339" s="21"/>
      <c r="ACU339" s="21"/>
      <c r="ACV339" s="21"/>
      <c r="ACW339" s="21"/>
      <c r="ACX339" s="21"/>
      <c r="ACY339" s="21"/>
      <c r="ACZ339" s="21"/>
      <c r="ADA339" s="21"/>
      <c r="ADB339" s="21"/>
      <c r="ADC339" s="21"/>
      <c r="ADD339" s="21"/>
      <c r="ADE339" s="21"/>
      <c r="ADF339" s="21"/>
      <c r="ADG339" s="21"/>
      <c r="ADH339" s="21"/>
      <c r="ADI339" s="21"/>
      <c r="ADJ339" s="21"/>
      <c r="ADK339" s="21"/>
      <c r="ADL339" s="21"/>
      <c r="ADM339" s="21"/>
      <c r="ADN339" s="21"/>
      <c r="ADO339" s="21"/>
      <c r="ADP339" s="21"/>
      <c r="ADQ339" s="21"/>
      <c r="ADR339" s="21"/>
      <c r="ADS339" s="21"/>
      <c r="ADT339" s="21"/>
      <c r="ADU339" s="21"/>
      <c r="ADV339" s="21"/>
      <c r="ADW339" s="21"/>
      <c r="ADX339" s="21"/>
      <c r="ADY339" s="21"/>
      <c r="ADZ339" s="21"/>
      <c r="AEA339" s="21"/>
      <c r="AEB339" s="21"/>
      <c r="AEC339" s="21"/>
      <c r="AED339" s="21"/>
      <c r="AEE339" s="21"/>
      <c r="AEF339" s="21"/>
      <c r="AEG339" s="21"/>
      <c r="AEH339" s="21"/>
      <c r="AEI339" s="21"/>
      <c r="AEJ339" s="21"/>
      <c r="AEK339" s="21"/>
    </row>
    <row r="340" spans="1:817" s="15" customFormat="1" ht="26.1" customHeight="1" x14ac:dyDescent="0.25">
      <c r="A340" s="626"/>
      <c r="B340" s="182">
        <v>2</v>
      </c>
      <c r="C340" s="595"/>
      <c r="D340" s="19">
        <v>1</v>
      </c>
      <c r="E340" s="309" t="s">
        <v>943</v>
      </c>
      <c r="F340" s="254"/>
      <c r="G340" s="19" t="s">
        <v>44</v>
      </c>
      <c r="H340" s="19"/>
      <c r="I340" s="19">
        <v>60</v>
      </c>
      <c r="J340" s="255"/>
      <c r="K340" s="19">
        <v>1</v>
      </c>
      <c r="L340" s="19"/>
      <c r="M340" s="437" t="s">
        <v>109</v>
      </c>
      <c r="N340" s="19"/>
      <c r="O340" s="19">
        <v>1956</v>
      </c>
      <c r="P340" s="310"/>
      <c r="Q340" s="255"/>
      <c r="R340" s="258"/>
      <c r="S340" s="259"/>
      <c r="T340" s="228" t="s">
        <v>940</v>
      </c>
      <c r="U340" s="369" t="s">
        <v>941</v>
      </c>
      <c r="V340" s="33"/>
      <c r="W340" s="18" t="s">
        <v>271</v>
      </c>
      <c r="X340" s="249" t="str">
        <f>F341</f>
        <v>Au</v>
      </c>
      <c r="Y340" s="19"/>
      <c r="Z340" s="19"/>
      <c r="AA340" s="19"/>
      <c r="AB340" s="19"/>
      <c r="AC340" s="19"/>
      <c r="AD340" s="19"/>
      <c r="AE340" s="19"/>
      <c r="AF340" s="1"/>
      <c r="AG340" s="1"/>
      <c r="AH340" s="252">
        <f>Q341/1896653</f>
        <v>0</v>
      </c>
      <c r="AI340" s="252">
        <f>(R341/39)</f>
        <v>0</v>
      </c>
      <c r="AJ340" s="252">
        <f>S341/14</f>
        <v>0</v>
      </c>
      <c r="AK340" s="252">
        <f t="shared" si="104"/>
        <v>0</v>
      </c>
      <c r="AL340" s="262"/>
      <c r="AM340" s="251">
        <f>IF(B341=1,AK340,0)</f>
        <v>0</v>
      </c>
      <c r="AN340" s="251">
        <f>IF(B341=2,AK340,0)</f>
        <v>0</v>
      </c>
      <c r="AO340" s="251">
        <f>IF(B341=3,AK340,0)</f>
        <v>0</v>
      </c>
      <c r="AP340" s="147"/>
      <c r="AQ340" s="147"/>
      <c r="AR340" s="147"/>
      <c r="AS340" s="147"/>
      <c r="AT340" s="147"/>
      <c r="AU340" s="147"/>
      <c r="AV340" s="147"/>
      <c r="AW340" s="147"/>
      <c r="AX340" s="147"/>
      <c r="AY340" s="147"/>
      <c r="AZ340" s="1"/>
      <c r="BD340" s="1"/>
      <c r="BE340" s="4"/>
      <c r="BF340" s="4"/>
      <c r="BG340" s="4"/>
      <c r="BH340" s="1"/>
      <c r="BI340" s="1"/>
      <c r="BJ340" s="4"/>
      <c r="BK340" s="4"/>
      <c r="BL340" s="4"/>
      <c r="BM340" s="4"/>
      <c r="BN340" s="4"/>
      <c r="BO340" s="4"/>
      <c r="BP340" s="4"/>
      <c r="BQ340" s="4"/>
      <c r="BR340" s="4"/>
      <c r="BS340" s="4"/>
      <c r="BT340" s="4"/>
      <c r="BU340" s="147"/>
      <c r="BV340" s="4"/>
      <c r="BW340" s="147"/>
      <c r="BX340" s="4"/>
      <c r="BY340" s="147"/>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20"/>
      <c r="FO340" s="20"/>
      <c r="FP340" s="20"/>
      <c r="FQ340" s="20"/>
      <c r="FR340" s="20"/>
      <c r="FS340" s="20"/>
      <c r="FT340" s="20"/>
      <c r="FU340" s="20"/>
      <c r="FV340" s="20"/>
      <c r="FW340" s="20"/>
      <c r="FX340" s="20"/>
      <c r="FY340" s="20"/>
      <c r="FZ340" s="20"/>
      <c r="GA340" s="20"/>
      <c r="GB340" s="20"/>
      <c r="GC340" s="20"/>
      <c r="GD340" s="20"/>
      <c r="GE340" s="20"/>
      <c r="GF340" s="20"/>
      <c r="GG340" s="20"/>
      <c r="GH340" s="20"/>
      <c r="GI340" s="20"/>
      <c r="GJ340" s="20"/>
      <c r="GK340" s="20"/>
      <c r="GL340" s="20"/>
      <c r="GM340" s="20"/>
      <c r="GN340" s="20"/>
      <c r="GO340" s="20"/>
      <c r="GP340" s="20"/>
      <c r="GQ340" s="20"/>
      <c r="GR340" s="20"/>
      <c r="GS340" s="20"/>
      <c r="GT340" s="20"/>
      <c r="GU340" s="20"/>
      <c r="GV340" s="20"/>
      <c r="GW340" s="20"/>
      <c r="GX340" s="20"/>
      <c r="GY340" s="20"/>
      <c r="GZ340" s="20"/>
      <c r="HA340" s="20"/>
      <c r="HB340" s="20"/>
      <c r="HC340" s="20"/>
      <c r="HD340" s="20"/>
      <c r="HE340" s="20"/>
      <c r="HF340" s="20"/>
      <c r="HG340" s="20"/>
      <c r="HH340" s="20"/>
      <c r="HI340" s="20"/>
      <c r="HJ340" s="20"/>
      <c r="HK340" s="20"/>
      <c r="HL340" s="20"/>
      <c r="HM340" s="20"/>
      <c r="HN340" s="20"/>
      <c r="HO340" s="20"/>
      <c r="HP340" s="20"/>
      <c r="HQ340" s="20"/>
      <c r="HR340" s="20"/>
      <c r="HS340" s="20"/>
      <c r="HT340" s="20"/>
      <c r="HU340" s="20"/>
      <c r="HV340" s="20"/>
      <c r="HW340" s="20"/>
      <c r="HX340" s="20"/>
      <c r="HY340" s="20"/>
      <c r="HZ340" s="20"/>
      <c r="IA340" s="20"/>
      <c r="IB340" s="20"/>
      <c r="IC340" s="20"/>
      <c r="ID340" s="20"/>
      <c r="IE340" s="20"/>
      <c r="IF340" s="20"/>
      <c r="IG340" s="20"/>
      <c r="IH340" s="20"/>
      <c r="II340" s="20"/>
      <c r="IJ340" s="20"/>
      <c r="IK340" s="20"/>
      <c r="IL340" s="20"/>
      <c r="IM340" s="20"/>
      <c r="IN340" s="20"/>
      <c r="IO340" s="20"/>
      <c r="IP340" s="20"/>
      <c r="IQ340" s="20"/>
      <c r="IR340" s="20"/>
      <c r="IS340" s="20"/>
      <c r="IT340" s="20"/>
      <c r="IU340" s="20"/>
      <c r="IV340" s="20"/>
      <c r="IW340" s="20"/>
      <c r="IX340" s="20"/>
      <c r="IY340" s="20"/>
      <c r="IZ340" s="20"/>
      <c r="JA340" s="20"/>
      <c r="JB340" s="20"/>
      <c r="JC340" s="20"/>
      <c r="JD340" s="20"/>
      <c r="JE340" s="20"/>
      <c r="JF340" s="20"/>
      <c r="JG340" s="20"/>
      <c r="JH340" s="20"/>
      <c r="JI340" s="20"/>
      <c r="JJ340" s="20"/>
      <c r="JK340" s="20"/>
      <c r="JL340" s="20"/>
      <c r="JM340" s="20"/>
      <c r="JN340" s="20"/>
      <c r="JO340" s="20"/>
      <c r="JP340" s="20"/>
      <c r="JQ340" s="20"/>
      <c r="JR340" s="20"/>
      <c r="JS340" s="20"/>
      <c r="JT340" s="20"/>
      <c r="JU340" s="20"/>
      <c r="JV340" s="20"/>
      <c r="JW340" s="20"/>
      <c r="JX340" s="20"/>
      <c r="JY340" s="20"/>
      <c r="JZ340" s="20"/>
      <c r="KA340" s="20"/>
      <c r="KB340" s="20"/>
      <c r="KC340" s="20"/>
      <c r="KD340" s="20"/>
      <c r="KE340" s="20"/>
      <c r="KF340" s="20"/>
      <c r="KG340" s="20"/>
      <c r="KH340" s="20"/>
      <c r="KI340" s="20"/>
      <c r="KJ340" s="20"/>
      <c r="KK340" s="20"/>
      <c r="KL340" s="20"/>
      <c r="KM340" s="20"/>
      <c r="KN340" s="20"/>
      <c r="KO340" s="20"/>
      <c r="KP340" s="20"/>
      <c r="KQ340" s="20"/>
      <c r="KR340" s="20"/>
      <c r="KS340" s="20"/>
      <c r="KT340" s="20"/>
      <c r="KU340" s="20"/>
      <c r="KV340" s="20"/>
      <c r="KW340" s="20"/>
      <c r="KX340" s="20"/>
      <c r="KY340" s="20"/>
      <c r="KZ340" s="20"/>
      <c r="LA340" s="20"/>
      <c r="LB340" s="20"/>
      <c r="LC340" s="20"/>
      <c r="LD340" s="20"/>
      <c r="LE340" s="20"/>
      <c r="LF340" s="20"/>
      <c r="LG340" s="20"/>
      <c r="LH340" s="20"/>
      <c r="LI340" s="20"/>
      <c r="LJ340" s="20"/>
      <c r="LK340" s="20"/>
      <c r="LL340" s="20"/>
      <c r="LM340" s="20"/>
      <c r="LN340" s="20"/>
      <c r="LO340" s="20"/>
      <c r="LP340" s="20"/>
      <c r="LQ340" s="20"/>
      <c r="LR340" s="20"/>
      <c r="LS340" s="20"/>
      <c r="LT340" s="20"/>
      <c r="LU340" s="20"/>
      <c r="LV340" s="20"/>
      <c r="LW340" s="20"/>
      <c r="LX340" s="20"/>
      <c r="LY340" s="20"/>
      <c r="LZ340" s="20"/>
      <c r="MA340" s="20"/>
      <c r="MB340" s="20"/>
      <c r="MC340" s="20"/>
      <c r="MD340" s="20"/>
      <c r="ME340" s="20"/>
      <c r="MF340" s="20"/>
      <c r="MG340" s="20"/>
      <c r="MH340" s="20"/>
      <c r="MI340" s="20"/>
      <c r="MJ340" s="20"/>
      <c r="MK340" s="20"/>
      <c r="ML340" s="20"/>
      <c r="MM340" s="20"/>
      <c r="MN340" s="20"/>
      <c r="MO340" s="20"/>
      <c r="MP340" s="20"/>
      <c r="MQ340" s="20"/>
      <c r="MR340" s="20"/>
      <c r="MS340" s="20"/>
      <c r="MT340" s="20"/>
      <c r="MU340" s="20"/>
      <c r="MV340" s="20"/>
      <c r="MW340" s="20"/>
      <c r="MX340" s="20"/>
      <c r="MY340" s="20"/>
      <c r="MZ340" s="20"/>
      <c r="NA340" s="20"/>
      <c r="NB340" s="20"/>
      <c r="NC340" s="20"/>
      <c r="ND340" s="20"/>
      <c r="NE340" s="20"/>
      <c r="NF340" s="20"/>
      <c r="NG340" s="20"/>
      <c r="NH340" s="20"/>
      <c r="NI340" s="20"/>
      <c r="NJ340" s="20"/>
      <c r="NK340" s="20"/>
      <c r="NL340" s="20"/>
      <c r="NM340" s="20"/>
      <c r="NN340" s="20"/>
      <c r="NO340" s="20"/>
      <c r="NP340" s="20"/>
      <c r="NQ340" s="20"/>
      <c r="NR340" s="20"/>
      <c r="NS340" s="20"/>
      <c r="NT340" s="20"/>
      <c r="NU340" s="20"/>
      <c r="NV340" s="20"/>
      <c r="NW340" s="20"/>
      <c r="NX340" s="20"/>
      <c r="NY340" s="20"/>
      <c r="NZ340" s="20"/>
      <c r="OA340" s="20"/>
      <c r="OB340" s="20"/>
      <c r="OC340" s="20"/>
      <c r="OD340" s="20"/>
      <c r="OE340" s="20"/>
      <c r="OF340" s="20"/>
      <c r="OG340" s="20"/>
      <c r="OH340" s="20"/>
      <c r="OI340" s="20"/>
      <c r="OJ340" s="20"/>
      <c r="OK340" s="20"/>
      <c r="OL340" s="20"/>
      <c r="OM340" s="20"/>
      <c r="ON340" s="20"/>
      <c r="OO340" s="20"/>
      <c r="OP340" s="20"/>
      <c r="OQ340" s="20"/>
      <c r="OR340" s="20"/>
      <c r="OS340" s="20"/>
      <c r="OT340" s="20"/>
      <c r="OU340" s="20"/>
      <c r="OV340" s="20"/>
      <c r="OW340" s="20"/>
      <c r="OX340" s="20"/>
      <c r="OY340" s="20"/>
      <c r="OZ340" s="20"/>
      <c r="PA340" s="20"/>
      <c r="PB340" s="20"/>
      <c r="PC340" s="20"/>
      <c r="PD340" s="20"/>
      <c r="PE340" s="20"/>
      <c r="PF340" s="20"/>
      <c r="PG340" s="20"/>
      <c r="PH340" s="20"/>
      <c r="PI340" s="20"/>
      <c r="PJ340" s="20"/>
      <c r="PK340" s="20"/>
      <c r="PL340" s="20"/>
      <c r="PM340" s="20"/>
      <c r="PN340" s="20"/>
      <c r="PO340" s="20"/>
      <c r="PP340" s="20"/>
      <c r="PQ340" s="20"/>
      <c r="PR340" s="20"/>
      <c r="PS340" s="20"/>
      <c r="PT340" s="20"/>
      <c r="PU340" s="20"/>
      <c r="PV340" s="20"/>
      <c r="PW340" s="20"/>
      <c r="PX340" s="20"/>
      <c r="PY340" s="20"/>
      <c r="PZ340" s="20"/>
      <c r="QA340" s="20"/>
      <c r="QB340" s="20"/>
      <c r="QC340" s="20"/>
      <c r="QD340" s="20"/>
      <c r="QE340" s="20"/>
      <c r="QF340" s="20"/>
      <c r="QG340" s="20"/>
      <c r="QH340" s="20"/>
      <c r="QI340" s="20"/>
      <c r="QJ340" s="20"/>
      <c r="QK340" s="20"/>
      <c r="QL340" s="20"/>
      <c r="QM340" s="20"/>
      <c r="QN340" s="20"/>
      <c r="QO340" s="20"/>
      <c r="QP340" s="20"/>
      <c r="QQ340" s="20"/>
      <c r="QR340" s="20"/>
      <c r="QS340" s="20"/>
      <c r="QT340" s="20"/>
      <c r="QU340" s="20"/>
      <c r="QV340" s="20"/>
      <c r="QW340" s="20"/>
      <c r="QX340" s="20"/>
      <c r="QY340" s="20"/>
      <c r="QZ340" s="20"/>
      <c r="RA340" s="20"/>
      <c r="RB340" s="20"/>
      <c r="RC340" s="20"/>
      <c r="RD340" s="20"/>
      <c r="RE340" s="20"/>
      <c r="RF340" s="20"/>
      <c r="RG340" s="20"/>
      <c r="RH340" s="20"/>
      <c r="RI340" s="20"/>
      <c r="RJ340" s="20"/>
      <c r="RK340" s="20"/>
      <c r="RL340" s="20"/>
      <c r="RM340" s="20"/>
      <c r="RN340" s="20"/>
      <c r="RO340" s="20"/>
      <c r="RP340" s="20"/>
      <c r="RQ340" s="20"/>
      <c r="RR340" s="20"/>
      <c r="RS340" s="20"/>
      <c r="RT340" s="20"/>
      <c r="RU340" s="20"/>
      <c r="RV340" s="20"/>
      <c r="RW340" s="20"/>
      <c r="RX340" s="20"/>
      <c r="RY340" s="20"/>
      <c r="RZ340" s="20"/>
      <c r="SA340" s="20"/>
      <c r="SB340" s="20"/>
      <c r="SC340" s="20"/>
      <c r="SD340" s="20"/>
      <c r="SE340" s="20"/>
      <c r="SF340" s="20"/>
      <c r="SG340" s="20"/>
      <c r="SH340" s="20"/>
      <c r="SI340" s="20"/>
      <c r="SJ340" s="20"/>
      <c r="SK340" s="20"/>
      <c r="SL340" s="20"/>
      <c r="SM340" s="20"/>
      <c r="SN340" s="20"/>
      <c r="SO340" s="20"/>
      <c r="SP340" s="20"/>
      <c r="SQ340" s="20"/>
      <c r="SR340" s="20"/>
      <c r="SS340" s="20"/>
      <c r="ST340" s="20"/>
      <c r="SU340" s="20"/>
      <c r="SV340" s="20"/>
      <c r="SW340" s="20"/>
      <c r="SX340" s="20"/>
      <c r="SY340" s="20"/>
      <c r="SZ340" s="20"/>
      <c r="TA340" s="20"/>
      <c r="TB340" s="20"/>
      <c r="TC340" s="20"/>
      <c r="TD340" s="20"/>
      <c r="TE340" s="20"/>
      <c r="TF340" s="20"/>
      <c r="TG340" s="20"/>
      <c r="TH340" s="20"/>
      <c r="TI340" s="20"/>
      <c r="TJ340" s="20"/>
      <c r="TK340" s="20"/>
      <c r="TL340" s="20"/>
      <c r="TM340" s="20"/>
      <c r="TN340" s="20"/>
      <c r="TO340" s="20"/>
      <c r="TP340" s="20"/>
      <c r="TQ340" s="20"/>
      <c r="TR340" s="20"/>
      <c r="TS340" s="20"/>
      <c r="TT340" s="20"/>
      <c r="TU340" s="20"/>
      <c r="TV340" s="20"/>
      <c r="TW340" s="20"/>
      <c r="TX340" s="20"/>
      <c r="TY340" s="20"/>
      <c r="TZ340" s="20"/>
      <c r="UA340" s="20"/>
      <c r="UB340" s="20"/>
      <c r="UC340" s="20"/>
      <c r="UD340" s="20"/>
      <c r="UE340" s="20"/>
      <c r="UF340" s="20"/>
      <c r="UG340" s="20"/>
      <c r="UH340" s="20"/>
      <c r="UI340" s="20"/>
      <c r="UJ340" s="20"/>
      <c r="UK340" s="20"/>
      <c r="UL340" s="20"/>
      <c r="UM340" s="20"/>
      <c r="UN340" s="20"/>
      <c r="UO340" s="20"/>
      <c r="UP340" s="20"/>
      <c r="UQ340" s="20"/>
      <c r="UR340" s="20"/>
      <c r="US340" s="20"/>
      <c r="UT340" s="20"/>
      <c r="UU340" s="20"/>
      <c r="UV340" s="20"/>
      <c r="UW340" s="20"/>
      <c r="UX340" s="20"/>
      <c r="UY340" s="20"/>
      <c r="UZ340" s="20"/>
      <c r="VA340" s="20"/>
      <c r="VB340" s="20"/>
      <c r="VC340" s="20"/>
      <c r="VD340" s="20"/>
      <c r="VE340" s="20"/>
      <c r="VF340" s="20"/>
      <c r="VG340" s="20"/>
      <c r="VH340" s="20"/>
      <c r="VI340" s="20"/>
      <c r="VJ340" s="20"/>
      <c r="VK340" s="20"/>
      <c r="VL340" s="20"/>
      <c r="VM340" s="20"/>
      <c r="VN340" s="20"/>
      <c r="VO340" s="20"/>
      <c r="VP340" s="20"/>
      <c r="VQ340" s="20"/>
      <c r="VR340" s="20"/>
      <c r="VS340" s="20"/>
      <c r="VT340" s="20"/>
      <c r="VU340" s="20"/>
      <c r="VV340" s="20"/>
      <c r="VW340" s="20"/>
      <c r="VX340" s="20"/>
      <c r="VY340" s="20"/>
      <c r="VZ340" s="20"/>
      <c r="WA340" s="20"/>
      <c r="WB340" s="20"/>
      <c r="WC340" s="20"/>
      <c r="WD340" s="20"/>
      <c r="WE340" s="20"/>
      <c r="WF340" s="20"/>
      <c r="WG340" s="20"/>
      <c r="WH340" s="20"/>
      <c r="WI340" s="20"/>
      <c r="WJ340" s="20"/>
      <c r="WK340" s="20"/>
      <c r="WL340" s="20"/>
      <c r="WM340" s="20"/>
      <c r="WN340" s="20"/>
      <c r="WO340" s="20"/>
      <c r="WP340" s="20"/>
      <c r="WQ340" s="20"/>
      <c r="WR340" s="20"/>
      <c r="WS340" s="20"/>
      <c r="WT340" s="20"/>
      <c r="WU340" s="20"/>
      <c r="WV340" s="20"/>
      <c r="WW340" s="20"/>
      <c r="WX340" s="20"/>
      <c r="WY340" s="20"/>
      <c r="WZ340" s="20"/>
      <c r="XA340" s="20"/>
      <c r="XB340" s="20"/>
      <c r="XC340" s="20"/>
      <c r="XD340" s="20"/>
      <c r="XE340" s="20"/>
      <c r="XF340" s="20"/>
      <c r="XG340" s="20"/>
      <c r="XH340" s="20"/>
      <c r="XI340" s="20"/>
      <c r="XJ340" s="20"/>
      <c r="XK340" s="20"/>
      <c r="XL340" s="20"/>
      <c r="XM340" s="20"/>
      <c r="XN340" s="20"/>
      <c r="XO340" s="20"/>
      <c r="XP340" s="20"/>
      <c r="XQ340" s="20"/>
      <c r="XR340" s="20"/>
      <c r="XS340" s="20"/>
      <c r="XT340" s="20"/>
      <c r="XU340" s="20"/>
      <c r="XV340" s="20"/>
      <c r="XW340" s="20"/>
      <c r="XX340" s="20"/>
      <c r="XY340" s="20"/>
      <c r="XZ340" s="20"/>
      <c r="YA340" s="20"/>
      <c r="YB340" s="20"/>
      <c r="YC340" s="20"/>
      <c r="YD340" s="20"/>
      <c r="YE340" s="20"/>
      <c r="YF340" s="20"/>
      <c r="YG340" s="20"/>
      <c r="YH340" s="20"/>
      <c r="YI340" s="20"/>
      <c r="YJ340" s="20"/>
      <c r="YK340" s="20"/>
      <c r="YL340" s="20"/>
      <c r="YM340" s="20"/>
      <c r="YN340" s="20"/>
      <c r="YO340" s="20"/>
      <c r="YP340" s="20"/>
      <c r="YQ340" s="20"/>
      <c r="YR340" s="20"/>
      <c r="YS340" s="20"/>
      <c r="YT340" s="20"/>
      <c r="YU340" s="20"/>
      <c r="YV340" s="20"/>
      <c r="YW340" s="20"/>
      <c r="YX340" s="20"/>
      <c r="YY340" s="20"/>
      <c r="YZ340" s="20"/>
      <c r="ZA340" s="20"/>
      <c r="ZB340" s="20"/>
      <c r="ZC340" s="20"/>
      <c r="ZD340" s="20"/>
      <c r="ZE340" s="20"/>
      <c r="ZF340" s="20"/>
      <c r="ZG340" s="20"/>
      <c r="ZH340" s="20"/>
      <c r="ZI340" s="20"/>
      <c r="ZJ340" s="20"/>
      <c r="ZK340" s="20"/>
      <c r="ZL340" s="20"/>
      <c r="ZM340" s="20"/>
      <c r="ZN340" s="20"/>
      <c r="ZO340" s="20"/>
      <c r="ZP340" s="20"/>
      <c r="ZQ340" s="20"/>
      <c r="ZR340" s="20"/>
      <c r="ZS340" s="20"/>
      <c r="ZT340" s="20"/>
      <c r="ZU340" s="20"/>
      <c r="ZV340" s="20"/>
      <c r="ZW340" s="20"/>
      <c r="ZX340" s="20"/>
      <c r="ZY340" s="20"/>
      <c r="ZZ340" s="20"/>
      <c r="AAA340" s="20"/>
      <c r="AAB340" s="20"/>
      <c r="AAC340" s="20"/>
      <c r="AAD340" s="20"/>
      <c r="AAE340" s="20"/>
      <c r="AAF340" s="20"/>
      <c r="AAG340" s="20"/>
      <c r="AAH340" s="20"/>
      <c r="AAI340" s="20"/>
      <c r="AAJ340" s="20"/>
      <c r="AAK340" s="20"/>
      <c r="AAL340" s="20"/>
      <c r="AAM340" s="20"/>
      <c r="AAN340" s="20"/>
      <c r="AAO340" s="20"/>
      <c r="AAP340" s="20"/>
      <c r="AAQ340" s="20"/>
      <c r="AAR340" s="20"/>
      <c r="AAS340" s="20"/>
      <c r="AAT340" s="20"/>
      <c r="AAU340" s="20"/>
      <c r="AAV340" s="20"/>
      <c r="AAW340" s="20"/>
      <c r="AAX340" s="20"/>
      <c r="AAY340" s="20"/>
      <c r="AAZ340" s="20"/>
      <c r="ABA340" s="20"/>
      <c r="ABB340" s="20"/>
      <c r="ABC340" s="20"/>
      <c r="ABD340" s="20"/>
      <c r="ABE340" s="20"/>
      <c r="ABF340" s="20"/>
      <c r="ABG340" s="20"/>
      <c r="ABH340" s="20"/>
      <c r="ABI340" s="20"/>
      <c r="ABJ340" s="20"/>
      <c r="ABK340" s="20"/>
      <c r="ABL340" s="20"/>
      <c r="ABM340" s="20"/>
      <c r="ABN340" s="20"/>
      <c r="ABO340" s="20"/>
      <c r="ABP340" s="20"/>
      <c r="ABQ340" s="20"/>
      <c r="ABR340" s="20"/>
      <c r="ABS340" s="20"/>
      <c r="ABT340" s="20"/>
      <c r="ABU340" s="20"/>
      <c r="ABV340" s="20"/>
      <c r="ABW340" s="20"/>
      <c r="ABX340" s="20"/>
      <c r="ABY340" s="20"/>
      <c r="ABZ340" s="20"/>
      <c r="ACA340" s="20"/>
      <c r="ACB340" s="20"/>
      <c r="ACC340" s="20"/>
      <c r="ACD340" s="20"/>
      <c r="ACE340" s="20"/>
      <c r="ACF340" s="20"/>
      <c r="ACG340" s="20"/>
      <c r="ACH340" s="20"/>
      <c r="ACI340" s="20"/>
      <c r="ACJ340" s="20"/>
      <c r="ACK340" s="20"/>
      <c r="ACL340" s="20"/>
      <c r="ACM340" s="20"/>
      <c r="ACN340" s="20"/>
      <c r="ACO340" s="20"/>
      <c r="ACP340" s="20"/>
      <c r="ACQ340" s="20"/>
      <c r="ACR340" s="20"/>
      <c r="ACS340" s="20"/>
      <c r="ACT340" s="20"/>
      <c r="ACU340" s="20"/>
      <c r="ACV340" s="20"/>
      <c r="ACW340" s="20"/>
      <c r="ACX340" s="20"/>
      <c r="ACY340" s="20"/>
      <c r="ACZ340" s="20"/>
      <c r="ADA340" s="20"/>
      <c r="ADB340" s="20"/>
      <c r="ADC340" s="20"/>
      <c r="ADD340" s="20"/>
      <c r="ADE340" s="20"/>
      <c r="ADF340" s="20"/>
      <c r="ADG340" s="20"/>
      <c r="ADH340" s="20"/>
      <c r="ADI340" s="20"/>
      <c r="ADJ340" s="20"/>
      <c r="ADK340" s="20"/>
      <c r="ADL340" s="20"/>
      <c r="ADM340" s="20"/>
      <c r="ADN340" s="20"/>
      <c r="ADO340" s="20"/>
      <c r="ADP340" s="20"/>
      <c r="ADQ340" s="20"/>
      <c r="ADR340" s="20"/>
      <c r="ADS340" s="20"/>
      <c r="ADT340" s="20"/>
      <c r="ADU340" s="20"/>
      <c r="ADV340" s="20"/>
      <c r="ADW340" s="20"/>
      <c r="ADX340" s="20"/>
      <c r="ADY340" s="20"/>
      <c r="ADZ340" s="20"/>
      <c r="AEA340" s="20"/>
      <c r="AEB340" s="20"/>
      <c r="AEC340" s="20"/>
      <c r="AED340" s="20"/>
      <c r="AEE340" s="20"/>
      <c r="AEF340" s="20"/>
      <c r="AEG340" s="20"/>
      <c r="AEH340" s="20"/>
      <c r="AEI340" s="20"/>
      <c r="AEJ340" s="20"/>
      <c r="AEK340" s="20"/>
    </row>
    <row r="341" spans="1:817" s="16" customFormat="1" ht="26.1" customHeight="1" x14ac:dyDescent="0.25">
      <c r="A341" s="627"/>
      <c r="B341" s="182"/>
      <c r="C341" s="595"/>
      <c r="D341" s="19">
        <v>1</v>
      </c>
      <c r="E341" s="253" t="s">
        <v>523</v>
      </c>
      <c r="F341" s="254" t="s">
        <v>47</v>
      </c>
      <c r="G341" s="19" t="s">
        <v>44</v>
      </c>
      <c r="H341" s="19" t="s">
        <v>154</v>
      </c>
      <c r="I341" s="19"/>
      <c r="J341" s="255"/>
      <c r="K341" s="19">
        <v>1</v>
      </c>
      <c r="L341" s="19" t="s">
        <v>27</v>
      </c>
      <c r="M341" s="19" t="s">
        <v>28</v>
      </c>
      <c r="N341" s="19">
        <v>54</v>
      </c>
      <c r="O341" s="19">
        <v>1956</v>
      </c>
      <c r="P341" s="290">
        <v>1956</v>
      </c>
      <c r="Q341" s="255"/>
      <c r="R341" s="258"/>
      <c r="S341" s="259"/>
      <c r="T341" s="228" t="s">
        <v>233</v>
      </c>
      <c r="U341" s="260"/>
      <c r="V341" s="33"/>
      <c r="W341" s="18" t="s">
        <v>128</v>
      </c>
      <c r="X341" s="249" t="str">
        <f>F342</f>
        <v>P</v>
      </c>
      <c r="Y341" s="19"/>
      <c r="Z341" s="19"/>
      <c r="AA341" s="19"/>
      <c r="AB341" s="19"/>
      <c r="AC341" s="19"/>
      <c r="AD341" s="19"/>
      <c r="AE341" s="19"/>
      <c r="AF341" s="1"/>
      <c r="AG341" s="1"/>
      <c r="AH341" s="252">
        <f>Q342/1896653</f>
        <v>0</v>
      </c>
      <c r="AI341" s="252">
        <f>(R342/39)</f>
        <v>0</v>
      </c>
      <c r="AJ341" s="252">
        <f>S342/14</f>
        <v>0</v>
      </c>
      <c r="AK341" s="252">
        <f t="shared" si="104"/>
        <v>0</v>
      </c>
      <c r="AL341" s="262"/>
      <c r="AM341" s="251">
        <f>IF(B342=1,AK341,0)</f>
        <v>0</v>
      </c>
      <c r="AN341" s="251">
        <f>IF(B342=2,AK341,0)</f>
        <v>0</v>
      </c>
      <c r="AO341" s="251">
        <f>IF(B342=3,AK341,0)</f>
        <v>0</v>
      </c>
      <c r="AP341" s="147"/>
      <c r="AQ341" s="147"/>
      <c r="AR341" s="147"/>
      <c r="AS341" s="147"/>
      <c r="AT341" s="147"/>
      <c r="AU341" s="147"/>
      <c r="AV341" s="147"/>
      <c r="AW341" s="147"/>
      <c r="AX341" s="147"/>
      <c r="AY341" s="147"/>
      <c r="AZ341" s="1"/>
      <c r="BD341" s="1"/>
      <c r="BE341" s="4"/>
      <c r="BF341" s="4"/>
      <c r="BG341" s="4"/>
      <c r="BH341" s="1"/>
      <c r="BI341" s="1"/>
      <c r="BJ341" s="4"/>
      <c r="BK341" s="4"/>
      <c r="BL341" s="4"/>
      <c r="BM341" s="4"/>
      <c r="BN341" s="4"/>
      <c r="BO341" s="4"/>
      <c r="BP341" s="4"/>
      <c r="BQ341" s="4"/>
      <c r="BR341" s="4"/>
      <c r="BS341" s="4"/>
      <c r="BT341" s="4"/>
      <c r="BU341" s="147"/>
      <c r="BV341" s="4"/>
      <c r="BW341" s="147"/>
      <c r="BX341" s="4"/>
      <c r="BY341" s="147"/>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20"/>
      <c r="FO341" s="20"/>
      <c r="FP341" s="20"/>
      <c r="FQ341" s="20"/>
      <c r="FR341" s="20"/>
      <c r="FS341" s="20"/>
      <c r="FT341" s="20"/>
      <c r="FU341" s="20"/>
      <c r="FV341" s="20"/>
      <c r="FW341" s="20"/>
      <c r="FX341" s="20"/>
      <c r="FY341" s="20"/>
      <c r="FZ341" s="20"/>
      <c r="GA341" s="20"/>
      <c r="GB341" s="20"/>
      <c r="GC341" s="20"/>
      <c r="GD341" s="20"/>
      <c r="GE341" s="20"/>
      <c r="GF341" s="20"/>
      <c r="GG341" s="20"/>
      <c r="GH341" s="20"/>
      <c r="GI341" s="20"/>
      <c r="GJ341" s="20"/>
      <c r="GK341" s="20"/>
      <c r="GL341" s="20"/>
      <c r="GM341" s="20"/>
      <c r="GN341" s="20"/>
      <c r="GO341" s="20"/>
      <c r="GP341" s="20"/>
      <c r="GQ341" s="20"/>
      <c r="GR341" s="20"/>
      <c r="GS341" s="20"/>
      <c r="GT341" s="20"/>
      <c r="GU341" s="20"/>
      <c r="GV341" s="20"/>
      <c r="GW341" s="20"/>
      <c r="GX341" s="20"/>
      <c r="GY341" s="20"/>
      <c r="GZ341" s="20"/>
      <c r="HA341" s="20"/>
      <c r="HB341" s="20"/>
      <c r="HC341" s="20"/>
      <c r="HD341" s="20"/>
      <c r="HE341" s="20"/>
      <c r="HF341" s="20"/>
      <c r="HG341" s="20"/>
      <c r="HH341" s="20"/>
      <c r="HI341" s="20"/>
      <c r="HJ341" s="20"/>
      <c r="HK341" s="20"/>
      <c r="HL341" s="20"/>
      <c r="HM341" s="20"/>
      <c r="HN341" s="20"/>
      <c r="HO341" s="20"/>
      <c r="HP341" s="20"/>
      <c r="HQ341" s="20"/>
      <c r="HR341" s="20"/>
      <c r="HS341" s="20"/>
      <c r="HT341" s="20"/>
      <c r="HU341" s="20"/>
      <c r="HV341" s="20"/>
      <c r="HW341" s="20"/>
      <c r="HX341" s="20"/>
      <c r="HY341" s="20"/>
      <c r="HZ341" s="20"/>
      <c r="IA341" s="20"/>
      <c r="IB341" s="20"/>
      <c r="IC341" s="20"/>
      <c r="ID341" s="20"/>
      <c r="IE341" s="20"/>
      <c r="IF341" s="20"/>
      <c r="IG341" s="20"/>
      <c r="IH341" s="20"/>
      <c r="II341" s="20"/>
      <c r="IJ341" s="20"/>
      <c r="IK341" s="20"/>
      <c r="IL341" s="20"/>
      <c r="IM341" s="20"/>
      <c r="IN341" s="20"/>
      <c r="IO341" s="20"/>
      <c r="IP341" s="20"/>
      <c r="IQ341" s="20"/>
      <c r="IR341" s="20"/>
      <c r="IS341" s="20"/>
      <c r="IT341" s="20"/>
      <c r="IU341" s="20"/>
      <c r="IV341" s="20"/>
      <c r="IW341" s="20"/>
      <c r="IX341" s="20"/>
      <c r="IY341" s="20"/>
      <c r="IZ341" s="20"/>
      <c r="JA341" s="20"/>
      <c r="JB341" s="20"/>
      <c r="JC341" s="20"/>
      <c r="JD341" s="20"/>
      <c r="JE341" s="20"/>
      <c r="JF341" s="20"/>
      <c r="JG341" s="20"/>
      <c r="JH341" s="20"/>
      <c r="JI341" s="20"/>
      <c r="JJ341" s="20"/>
      <c r="JK341" s="20"/>
      <c r="JL341" s="20"/>
      <c r="JM341" s="20"/>
      <c r="JN341" s="20"/>
      <c r="JO341" s="20"/>
      <c r="JP341" s="20"/>
      <c r="JQ341" s="20"/>
      <c r="JR341" s="20"/>
      <c r="JS341" s="20"/>
      <c r="JT341" s="20"/>
      <c r="JU341" s="20"/>
      <c r="JV341" s="20"/>
      <c r="JW341" s="20"/>
      <c r="JX341" s="20"/>
      <c r="JY341" s="20"/>
      <c r="JZ341" s="20"/>
      <c r="KA341" s="20"/>
      <c r="KB341" s="20"/>
      <c r="KC341" s="20"/>
      <c r="KD341" s="20"/>
      <c r="KE341" s="20"/>
      <c r="KF341" s="20"/>
      <c r="KG341" s="20"/>
      <c r="KH341" s="20"/>
      <c r="KI341" s="20"/>
      <c r="KJ341" s="20"/>
      <c r="KK341" s="20"/>
      <c r="KL341" s="20"/>
      <c r="KM341" s="20"/>
      <c r="KN341" s="20"/>
      <c r="KO341" s="20"/>
      <c r="KP341" s="20"/>
      <c r="KQ341" s="20"/>
      <c r="KR341" s="20"/>
      <c r="KS341" s="20"/>
      <c r="KT341" s="20"/>
      <c r="KU341" s="20"/>
      <c r="KV341" s="20"/>
      <c r="KW341" s="20"/>
      <c r="KX341" s="20"/>
      <c r="KY341" s="20"/>
      <c r="KZ341" s="20"/>
      <c r="LA341" s="20"/>
      <c r="LB341" s="20"/>
      <c r="LC341" s="20"/>
      <c r="LD341" s="20"/>
      <c r="LE341" s="20"/>
      <c r="LF341" s="20"/>
      <c r="LG341" s="20"/>
      <c r="LH341" s="20"/>
      <c r="LI341" s="20"/>
      <c r="LJ341" s="20"/>
      <c r="LK341" s="20"/>
      <c r="LL341" s="20"/>
      <c r="LM341" s="20"/>
      <c r="LN341" s="20"/>
      <c r="LO341" s="20"/>
      <c r="LP341" s="20"/>
      <c r="LQ341" s="20"/>
      <c r="LR341" s="20"/>
      <c r="LS341" s="20"/>
      <c r="LT341" s="20"/>
      <c r="LU341" s="20"/>
      <c r="LV341" s="20"/>
      <c r="LW341" s="20"/>
      <c r="LX341" s="20"/>
      <c r="LY341" s="20"/>
      <c r="LZ341" s="20"/>
      <c r="MA341" s="20"/>
      <c r="MB341" s="20"/>
      <c r="MC341" s="20"/>
      <c r="MD341" s="20"/>
      <c r="ME341" s="20"/>
      <c r="MF341" s="20"/>
      <c r="MG341" s="20"/>
      <c r="MH341" s="20"/>
      <c r="MI341" s="20"/>
      <c r="MJ341" s="20"/>
      <c r="MK341" s="20"/>
      <c r="ML341" s="20"/>
      <c r="MM341" s="20"/>
      <c r="MN341" s="20"/>
      <c r="MO341" s="20"/>
      <c r="MP341" s="20"/>
      <c r="MQ341" s="20"/>
      <c r="MR341" s="20"/>
      <c r="MS341" s="20"/>
      <c r="MT341" s="20"/>
      <c r="MU341" s="20"/>
      <c r="MV341" s="20"/>
      <c r="MW341" s="20"/>
      <c r="MX341" s="20"/>
      <c r="MY341" s="20"/>
      <c r="MZ341" s="20"/>
      <c r="NA341" s="20"/>
      <c r="NB341" s="20"/>
      <c r="NC341" s="20"/>
      <c r="ND341" s="20"/>
      <c r="NE341" s="20"/>
      <c r="NF341" s="20"/>
      <c r="NG341" s="20"/>
      <c r="NH341" s="20"/>
      <c r="NI341" s="20"/>
      <c r="NJ341" s="20"/>
      <c r="NK341" s="20"/>
      <c r="NL341" s="20"/>
      <c r="NM341" s="20"/>
      <c r="NN341" s="20"/>
      <c r="NO341" s="20"/>
      <c r="NP341" s="20"/>
      <c r="NQ341" s="20"/>
      <c r="NR341" s="20"/>
      <c r="NS341" s="20"/>
      <c r="NT341" s="20"/>
      <c r="NU341" s="20"/>
      <c r="NV341" s="20"/>
      <c r="NW341" s="20"/>
      <c r="NX341" s="20"/>
      <c r="NY341" s="20"/>
      <c r="NZ341" s="20"/>
      <c r="OA341" s="20"/>
      <c r="OB341" s="20"/>
      <c r="OC341" s="20"/>
      <c r="OD341" s="20"/>
      <c r="OE341" s="20"/>
      <c r="OF341" s="20"/>
      <c r="OG341" s="20"/>
      <c r="OH341" s="20"/>
      <c r="OI341" s="20"/>
      <c r="OJ341" s="20"/>
      <c r="OK341" s="20"/>
      <c r="OL341" s="20"/>
      <c r="OM341" s="20"/>
      <c r="ON341" s="20"/>
      <c r="OO341" s="20"/>
      <c r="OP341" s="20"/>
      <c r="OQ341" s="20"/>
      <c r="OR341" s="20"/>
      <c r="OS341" s="20"/>
      <c r="OT341" s="20"/>
      <c r="OU341" s="20"/>
      <c r="OV341" s="20"/>
      <c r="OW341" s="20"/>
      <c r="OX341" s="20"/>
      <c r="OY341" s="20"/>
      <c r="OZ341" s="20"/>
      <c r="PA341" s="20"/>
      <c r="PB341" s="20"/>
      <c r="PC341" s="20"/>
      <c r="PD341" s="20"/>
      <c r="PE341" s="20"/>
      <c r="PF341" s="20"/>
      <c r="PG341" s="20"/>
      <c r="PH341" s="20"/>
      <c r="PI341" s="20"/>
      <c r="PJ341" s="20"/>
      <c r="PK341" s="20"/>
      <c r="PL341" s="20"/>
      <c r="PM341" s="20"/>
      <c r="PN341" s="20"/>
      <c r="PO341" s="20"/>
      <c r="PP341" s="20"/>
      <c r="PQ341" s="20"/>
      <c r="PR341" s="20"/>
      <c r="PS341" s="20"/>
      <c r="PT341" s="20"/>
      <c r="PU341" s="20"/>
      <c r="PV341" s="20"/>
      <c r="PW341" s="20"/>
      <c r="PX341" s="20"/>
      <c r="PY341" s="20"/>
      <c r="PZ341" s="20"/>
      <c r="QA341" s="20"/>
      <c r="QB341" s="20"/>
      <c r="QC341" s="20"/>
      <c r="QD341" s="20"/>
      <c r="QE341" s="20"/>
      <c r="QF341" s="20"/>
      <c r="QG341" s="20"/>
      <c r="QH341" s="20"/>
      <c r="QI341" s="20"/>
      <c r="QJ341" s="20"/>
      <c r="QK341" s="20"/>
      <c r="QL341" s="20"/>
      <c r="QM341" s="20"/>
      <c r="QN341" s="20"/>
      <c r="QO341" s="20"/>
      <c r="QP341" s="20"/>
      <c r="QQ341" s="20"/>
      <c r="QR341" s="20"/>
      <c r="QS341" s="20"/>
      <c r="QT341" s="20"/>
      <c r="QU341" s="20"/>
      <c r="QV341" s="20"/>
      <c r="QW341" s="20"/>
      <c r="QX341" s="20"/>
      <c r="QY341" s="20"/>
      <c r="QZ341" s="20"/>
      <c r="RA341" s="20"/>
      <c r="RB341" s="20"/>
      <c r="RC341" s="20"/>
      <c r="RD341" s="20"/>
      <c r="RE341" s="20"/>
      <c r="RF341" s="20"/>
      <c r="RG341" s="20"/>
      <c r="RH341" s="20"/>
      <c r="RI341" s="20"/>
      <c r="RJ341" s="20"/>
      <c r="RK341" s="20"/>
      <c r="RL341" s="20"/>
      <c r="RM341" s="20"/>
      <c r="RN341" s="20"/>
      <c r="RO341" s="20"/>
      <c r="RP341" s="20"/>
      <c r="RQ341" s="20"/>
      <c r="RR341" s="20"/>
      <c r="RS341" s="20"/>
      <c r="RT341" s="20"/>
      <c r="RU341" s="20"/>
      <c r="RV341" s="20"/>
      <c r="RW341" s="20"/>
      <c r="RX341" s="20"/>
      <c r="RY341" s="20"/>
      <c r="RZ341" s="20"/>
      <c r="SA341" s="20"/>
      <c r="SB341" s="20"/>
      <c r="SC341" s="20"/>
      <c r="SD341" s="20"/>
      <c r="SE341" s="20"/>
      <c r="SF341" s="20"/>
      <c r="SG341" s="20"/>
      <c r="SH341" s="20"/>
      <c r="SI341" s="20"/>
      <c r="SJ341" s="20"/>
      <c r="SK341" s="20"/>
      <c r="SL341" s="20"/>
      <c r="SM341" s="20"/>
      <c r="SN341" s="20"/>
      <c r="SO341" s="20"/>
      <c r="SP341" s="20"/>
      <c r="SQ341" s="20"/>
      <c r="SR341" s="20"/>
      <c r="SS341" s="20"/>
      <c r="ST341" s="20"/>
      <c r="SU341" s="20"/>
      <c r="SV341" s="20"/>
      <c r="SW341" s="20"/>
      <c r="SX341" s="20"/>
      <c r="SY341" s="20"/>
      <c r="SZ341" s="20"/>
      <c r="TA341" s="20"/>
      <c r="TB341" s="20"/>
      <c r="TC341" s="20"/>
      <c r="TD341" s="20"/>
      <c r="TE341" s="20"/>
      <c r="TF341" s="20"/>
      <c r="TG341" s="20"/>
      <c r="TH341" s="20"/>
      <c r="TI341" s="20"/>
      <c r="TJ341" s="20"/>
      <c r="TK341" s="20"/>
      <c r="TL341" s="20"/>
      <c r="TM341" s="20"/>
      <c r="TN341" s="20"/>
      <c r="TO341" s="20"/>
      <c r="TP341" s="20"/>
      <c r="TQ341" s="20"/>
      <c r="TR341" s="20"/>
      <c r="TS341" s="20"/>
      <c r="TT341" s="20"/>
      <c r="TU341" s="20"/>
      <c r="TV341" s="20"/>
      <c r="TW341" s="20"/>
      <c r="TX341" s="20"/>
      <c r="TY341" s="20"/>
      <c r="TZ341" s="20"/>
      <c r="UA341" s="20"/>
      <c r="UB341" s="20"/>
      <c r="UC341" s="20"/>
      <c r="UD341" s="20"/>
      <c r="UE341" s="20"/>
      <c r="UF341" s="20"/>
      <c r="UG341" s="20"/>
      <c r="UH341" s="20"/>
      <c r="UI341" s="20"/>
      <c r="UJ341" s="20"/>
      <c r="UK341" s="20"/>
      <c r="UL341" s="20"/>
      <c r="UM341" s="20"/>
      <c r="UN341" s="20"/>
      <c r="UO341" s="20"/>
      <c r="UP341" s="20"/>
      <c r="UQ341" s="20"/>
      <c r="UR341" s="20"/>
      <c r="US341" s="20"/>
      <c r="UT341" s="20"/>
      <c r="UU341" s="20"/>
      <c r="UV341" s="20"/>
      <c r="UW341" s="20"/>
      <c r="UX341" s="20"/>
      <c r="UY341" s="20"/>
      <c r="UZ341" s="20"/>
      <c r="VA341" s="20"/>
      <c r="VB341" s="20"/>
      <c r="VC341" s="20"/>
      <c r="VD341" s="20"/>
      <c r="VE341" s="20"/>
      <c r="VF341" s="20"/>
      <c r="VG341" s="20"/>
      <c r="VH341" s="20"/>
      <c r="VI341" s="20"/>
      <c r="VJ341" s="20"/>
      <c r="VK341" s="20"/>
      <c r="VL341" s="20"/>
      <c r="VM341" s="20"/>
      <c r="VN341" s="20"/>
      <c r="VO341" s="20"/>
      <c r="VP341" s="20"/>
      <c r="VQ341" s="20"/>
      <c r="VR341" s="20"/>
      <c r="VS341" s="20"/>
      <c r="VT341" s="20"/>
      <c r="VU341" s="20"/>
      <c r="VV341" s="20"/>
      <c r="VW341" s="20"/>
      <c r="VX341" s="20"/>
      <c r="VY341" s="20"/>
      <c r="VZ341" s="20"/>
      <c r="WA341" s="20"/>
      <c r="WB341" s="20"/>
      <c r="WC341" s="20"/>
      <c r="WD341" s="20"/>
      <c r="WE341" s="20"/>
      <c r="WF341" s="20"/>
      <c r="WG341" s="20"/>
      <c r="WH341" s="20"/>
      <c r="WI341" s="20"/>
      <c r="WJ341" s="20"/>
      <c r="WK341" s="20"/>
      <c r="WL341" s="20"/>
      <c r="WM341" s="20"/>
      <c r="WN341" s="20"/>
      <c r="WO341" s="20"/>
      <c r="WP341" s="20"/>
      <c r="WQ341" s="20"/>
      <c r="WR341" s="20"/>
      <c r="WS341" s="20"/>
      <c r="WT341" s="20"/>
      <c r="WU341" s="20"/>
      <c r="WV341" s="20"/>
      <c r="WW341" s="20"/>
      <c r="WX341" s="20"/>
      <c r="WY341" s="20"/>
      <c r="WZ341" s="20"/>
      <c r="XA341" s="20"/>
      <c r="XB341" s="20"/>
      <c r="XC341" s="20"/>
      <c r="XD341" s="20"/>
      <c r="XE341" s="20"/>
      <c r="XF341" s="20"/>
      <c r="XG341" s="20"/>
      <c r="XH341" s="20"/>
      <c r="XI341" s="20"/>
      <c r="XJ341" s="20"/>
      <c r="XK341" s="20"/>
      <c r="XL341" s="20"/>
      <c r="XM341" s="20"/>
      <c r="XN341" s="20"/>
      <c r="XO341" s="20"/>
      <c r="XP341" s="20"/>
      <c r="XQ341" s="20"/>
      <c r="XR341" s="20"/>
      <c r="XS341" s="20"/>
      <c r="XT341" s="20"/>
      <c r="XU341" s="20"/>
      <c r="XV341" s="20"/>
      <c r="XW341" s="20"/>
      <c r="XX341" s="20"/>
      <c r="XY341" s="20"/>
      <c r="XZ341" s="20"/>
      <c r="YA341" s="20"/>
      <c r="YB341" s="20"/>
      <c r="YC341" s="20"/>
      <c r="YD341" s="20"/>
      <c r="YE341" s="20"/>
      <c r="YF341" s="20"/>
      <c r="YG341" s="20"/>
      <c r="YH341" s="20"/>
      <c r="YI341" s="20"/>
      <c r="YJ341" s="20"/>
      <c r="YK341" s="20"/>
      <c r="YL341" s="20"/>
      <c r="YM341" s="20"/>
      <c r="YN341" s="20"/>
      <c r="YO341" s="20"/>
      <c r="YP341" s="20"/>
      <c r="YQ341" s="20"/>
      <c r="YR341" s="20"/>
      <c r="YS341" s="20"/>
      <c r="YT341" s="20"/>
      <c r="YU341" s="20"/>
      <c r="YV341" s="20"/>
      <c r="YW341" s="20"/>
      <c r="YX341" s="20"/>
      <c r="YY341" s="20"/>
      <c r="YZ341" s="20"/>
      <c r="ZA341" s="20"/>
      <c r="ZB341" s="20"/>
      <c r="ZC341" s="20"/>
      <c r="ZD341" s="20"/>
      <c r="ZE341" s="20"/>
      <c r="ZF341" s="20"/>
      <c r="ZG341" s="20"/>
      <c r="ZH341" s="20"/>
      <c r="ZI341" s="20"/>
      <c r="ZJ341" s="20"/>
      <c r="ZK341" s="20"/>
      <c r="ZL341" s="20"/>
      <c r="ZM341" s="20"/>
      <c r="ZN341" s="20"/>
      <c r="ZO341" s="20"/>
      <c r="ZP341" s="20"/>
      <c r="ZQ341" s="20"/>
      <c r="ZR341" s="20"/>
      <c r="ZS341" s="20"/>
      <c r="ZT341" s="20"/>
      <c r="ZU341" s="20"/>
      <c r="ZV341" s="20"/>
      <c r="ZW341" s="20"/>
      <c r="ZX341" s="20"/>
      <c r="ZY341" s="20"/>
      <c r="ZZ341" s="20"/>
      <c r="AAA341" s="20"/>
      <c r="AAB341" s="20"/>
      <c r="AAC341" s="20"/>
      <c r="AAD341" s="20"/>
      <c r="AAE341" s="20"/>
      <c r="AAF341" s="20"/>
      <c r="AAG341" s="20"/>
      <c r="AAH341" s="20"/>
      <c r="AAI341" s="20"/>
      <c r="AAJ341" s="20"/>
      <c r="AAK341" s="20"/>
      <c r="AAL341" s="20"/>
      <c r="AAM341" s="20"/>
      <c r="AAN341" s="20"/>
      <c r="AAO341" s="20"/>
      <c r="AAP341" s="20"/>
      <c r="AAQ341" s="20"/>
      <c r="AAR341" s="20"/>
      <c r="AAS341" s="20"/>
      <c r="AAT341" s="20"/>
      <c r="AAU341" s="20"/>
      <c r="AAV341" s="20"/>
      <c r="AAW341" s="20"/>
      <c r="AAX341" s="20"/>
      <c r="AAY341" s="20"/>
      <c r="AAZ341" s="20"/>
      <c r="ABA341" s="20"/>
      <c r="ABB341" s="20"/>
      <c r="ABC341" s="20"/>
      <c r="ABD341" s="20"/>
      <c r="ABE341" s="20"/>
      <c r="ABF341" s="20"/>
      <c r="ABG341" s="20"/>
      <c r="ABH341" s="20"/>
      <c r="ABI341" s="20"/>
      <c r="ABJ341" s="20"/>
      <c r="ABK341" s="20"/>
      <c r="ABL341" s="20"/>
      <c r="ABM341" s="20"/>
      <c r="ABN341" s="20"/>
      <c r="ABO341" s="20"/>
      <c r="ABP341" s="20"/>
      <c r="ABQ341" s="20"/>
      <c r="ABR341" s="20"/>
      <c r="ABS341" s="20"/>
      <c r="ABT341" s="20"/>
      <c r="ABU341" s="20"/>
      <c r="ABV341" s="20"/>
      <c r="ABW341" s="20"/>
      <c r="ABX341" s="20"/>
      <c r="ABY341" s="20"/>
      <c r="ABZ341" s="20"/>
      <c r="ACA341" s="20"/>
      <c r="ACB341" s="20"/>
      <c r="ACC341" s="20"/>
      <c r="ACD341" s="20"/>
      <c r="ACE341" s="20"/>
      <c r="ACF341" s="20"/>
      <c r="ACG341" s="20"/>
      <c r="ACH341" s="20"/>
      <c r="ACI341" s="20"/>
      <c r="ACJ341" s="20"/>
      <c r="ACK341" s="20"/>
      <c r="ACL341" s="20"/>
      <c r="ACM341" s="20"/>
      <c r="ACN341" s="20"/>
      <c r="ACO341" s="20"/>
      <c r="ACP341" s="20"/>
      <c r="ACQ341" s="20"/>
      <c r="ACR341" s="20"/>
      <c r="ACS341" s="20"/>
      <c r="ACT341" s="20"/>
      <c r="ACU341" s="20"/>
      <c r="ACV341" s="20"/>
      <c r="ACW341" s="20"/>
      <c r="ACX341" s="20"/>
      <c r="ACY341" s="20"/>
      <c r="ACZ341" s="20"/>
      <c r="ADA341" s="20"/>
      <c r="ADB341" s="20"/>
      <c r="ADC341" s="20"/>
      <c r="ADD341" s="20"/>
      <c r="ADE341" s="20"/>
      <c r="ADF341" s="20"/>
      <c r="ADG341" s="20"/>
      <c r="ADH341" s="20"/>
      <c r="ADI341" s="20"/>
      <c r="ADJ341" s="20"/>
      <c r="ADK341" s="20"/>
      <c r="ADL341" s="20"/>
      <c r="ADM341" s="20"/>
      <c r="ADN341" s="20"/>
      <c r="ADO341" s="20"/>
      <c r="ADP341" s="20"/>
      <c r="ADQ341" s="20"/>
      <c r="ADR341" s="20"/>
      <c r="ADS341" s="20"/>
      <c r="ADT341" s="20"/>
      <c r="ADU341" s="20"/>
      <c r="ADV341" s="20"/>
      <c r="ADW341" s="20"/>
      <c r="ADX341" s="20"/>
      <c r="ADY341" s="20"/>
      <c r="ADZ341" s="20"/>
      <c r="AEA341" s="20"/>
      <c r="AEB341" s="20"/>
      <c r="AEC341" s="20"/>
      <c r="AED341" s="20"/>
      <c r="AEE341" s="20"/>
      <c r="AEF341" s="20"/>
      <c r="AEG341" s="20"/>
      <c r="AEH341" s="20"/>
      <c r="AEI341" s="20"/>
      <c r="AEJ341" s="20"/>
      <c r="AEK341" s="20"/>
    </row>
    <row r="342" spans="1:817" s="471" customFormat="1" ht="26.1" customHeight="1" x14ac:dyDescent="0.25">
      <c r="A342" s="627"/>
      <c r="B342" s="182"/>
      <c r="C342" s="595"/>
      <c r="D342" s="19">
        <v>1</v>
      </c>
      <c r="E342" s="253" t="s">
        <v>524</v>
      </c>
      <c r="F342" s="254" t="s">
        <v>26</v>
      </c>
      <c r="G342" s="19" t="s">
        <v>145</v>
      </c>
      <c r="H342" s="19" t="s">
        <v>78</v>
      </c>
      <c r="I342" s="19">
        <v>8</v>
      </c>
      <c r="J342" s="255"/>
      <c r="K342" s="19">
        <v>1</v>
      </c>
      <c r="L342" s="19" t="s">
        <v>27</v>
      </c>
      <c r="M342" s="19" t="s">
        <v>28</v>
      </c>
      <c r="N342" s="19">
        <v>165</v>
      </c>
      <c r="O342" s="19">
        <v>1952</v>
      </c>
      <c r="P342" s="277">
        <v>19054</v>
      </c>
      <c r="Q342" s="255"/>
      <c r="R342" s="258"/>
      <c r="S342" s="259"/>
      <c r="T342" s="228" t="s">
        <v>233</v>
      </c>
      <c r="U342" s="260"/>
      <c r="V342" s="33"/>
      <c r="W342" s="18"/>
      <c r="X342" s="249" t="str">
        <f>F343</f>
        <v>PB/ZN</v>
      </c>
      <c r="Y342" s="19"/>
      <c r="Z342" s="19"/>
      <c r="AA342" s="19"/>
      <c r="AB342" s="19"/>
      <c r="AC342" s="19"/>
      <c r="AD342" s="19"/>
      <c r="AE342" s="19"/>
      <c r="AF342" s="1"/>
      <c r="AG342" s="1"/>
      <c r="AH342" s="252"/>
      <c r="AI342" s="252"/>
      <c r="AJ342" s="252"/>
      <c r="AK342" s="252"/>
      <c r="AL342" s="262"/>
      <c r="AM342" s="251"/>
      <c r="AN342" s="251"/>
      <c r="AO342" s="251"/>
      <c r="AP342" s="147"/>
      <c r="AQ342" s="147"/>
      <c r="AR342" s="147"/>
      <c r="AS342" s="147"/>
      <c r="AT342" s="147"/>
      <c r="AU342" s="147"/>
      <c r="AV342" s="147"/>
      <c r="AW342" s="147"/>
      <c r="AX342" s="147"/>
      <c r="AY342" s="147"/>
      <c r="AZ342" s="1"/>
      <c r="BD342" s="1"/>
      <c r="BE342" s="4"/>
      <c r="BF342" s="4"/>
      <c r="BG342" s="4"/>
      <c r="BH342" s="1"/>
      <c r="BI342" s="1"/>
      <c r="BJ342" s="4"/>
      <c r="BK342" s="4"/>
      <c r="BL342" s="4"/>
      <c r="BM342" s="4"/>
      <c r="BN342" s="4"/>
      <c r="BO342" s="4"/>
      <c r="BP342" s="4"/>
      <c r="BQ342" s="4"/>
      <c r="BR342" s="4"/>
      <c r="BS342" s="4"/>
      <c r="BT342" s="4"/>
      <c r="BU342" s="147"/>
      <c r="BV342" s="4"/>
      <c r="BW342" s="147"/>
      <c r="BX342" s="4"/>
      <c r="BY342" s="147"/>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21"/>
      <c r="FO342" s="21"/>
      <c r="FP342" s="21"/>
      <c r="FQ342" s="21"/>
      <c r="FR342" s="21"/>
      <c r="FS342" s="21"/>
      <c r="FT342" s="21"/>
      <c r="FU342" s="21"/>
      <c r="FV342" s="21"/>
      <c r="FW342" s="21"/>
      <c r="FX342" s="21"/>
      <c r="FY342" s="21"/>
      <c r="FZ342" s="21"/>
      <c r="GA342" s="21"/>
      <c r="GB342" s="21"/>
      <c r="GC342" s="21"/>
      <c r="GD342" s="21"/>
      <c r="GE342" s="21"/>
      <c r="GF342" s="21"/>
      <c r="GG342" s="21"/>
      <c r="GH342" s="21"/>
      <c r="GI342" s="21"/>
      <c r="GJ342" s="21"/>
      <c r="GK342" s="21"/>
      <c r="GL342" s="21"/>
      <c r="GM342" s="21"/>
      <c r="GN342" s="21"/>
      <c r="GO342" s="21"/>
      <c r="GP342" s="21"/>
      <c r="GQ342" s="21"/>
      <c r="GR342" s="21"/>
      <c r="GS342" s="21"/>
      <c r="GT342" s="21"/>
      <c r="GU342" s="21"/>
      <c r="GV342" s="21"/>
      <c r="GW342" s="21"/>
      <c r="GX342" s="21"/>
      <c r="GY342" s="21"/>
      <c r="GZ342" s="21"/>
      <c r="HA342" s="21"/>
      <c r="HB342" s="21"/>
      <c r="HC342" s="21"/>
      <c r="HD342" s="21"/>
      <c r="HE342" s="21"/>
      <c r="HF342" s="21"/>
      <c r="HG342" s="21"/>
      <c r="HH342" s="21"/>
      <c r="HI342" s="21"/>
      <c r="HJ342" s="21"/>
      <c r="HK342" s="21"/>
      <c r="HL342" s="21"/>
      <c r="HM342" s="21"/>
      <c r="HN342" s="21"/>
      <c r="HO342" s="21"/>
      <c r="HP342" s="21"/>
      <c r="HQ342" s="21"/>
      <c r="HR342" s="21"/>
      <c r="HS342" s="21"/>
      <c r="HT342" s="21"/>
      <c r="HU342" s="21"/>
      <c r="HV342" s="21"/>
      <c r="HW342" s="21"/>
      <c r="HX342" s="21"/>
      <c r="HY342" s="21"/>
      <c r="HZ342" s="21"/>
      <c r="IA342" s="21"/>
      <c r="IB342" s="21"/>
      <c r="IC342" s="21"/>
      <c r="ID342" s="21"/>
      <c r="IE342" s="21"/>
      <c r="IF342" s="21"/>
      <c r="IG342" s="21"/>
      <c r="IH342" s="21"/>
      <c r="II342" s="21"/>
      <c r="IJ342" s="21"/>
      <c r="IK342" s="21"/>
      <c r="IL342" s="21"/>
      <c r="IM342" s="21"/>
      <c r="IN342" s="21"/>
      <c r="IO342" s="21"/>
      <c r="IP342" s="21"/>
      <c r="IQ342" s="21"/>
      <c r="IR342" s="21"/>
      <c r="IS342" s="21"/>
      <c r="IT342" s="21"/>
      <c r="IU342" s="21"/>
      <c r="IV342" s="21"/>
      <c r="IW342" s="21"/>
      <c r="IX342" s="21"/>
      <c r="IY342" s="21"/>
      <c r="IZ342" s="21"/>
      <c r="JA342" s="21"/>
      <c r="JB342" s="21"/>
      <c r="JC342" s="21"/>
      <c r="JD342" s="21"/>
      <c r="JE342" s="21"/>
      <c r="JF342" s="21"/>
      <c r="JG342" s="21"/>
      <c r="JH342" s="21"/>
      <c r="JI342" s="21"/>
      <c r="JJ342" s="21"/>
      <c r="JK342" s="21"/>
      <c r="JL342" s="21"/>
      <c r="JM342" s="21"/>
      <c r="JN342" s="21"/>
      <c r="JO342" s="21"/>
      <c r="JP342" s="21"/>
      <c r="JQ342" s="21"/>
      <c r="JR342" s="21"/>
      <c r="JS342" s="21"/>
      <c r="JT342" s="21"/>
      <c r="JU342" s="21"/>
      <c r="JV342" s="21"/>
      <c r="JW342" s="21"/>
      <c r="JX342" s="21"/>
      <c r="JY342" s="21"/>
      <c r="JZ342" s="21"/>
      <c r="KA342" s="21"/>
      <c r="KB342" s="21"/>
      <c r="KC342" s="21"/>
      <c r="KD342" s="21"/>
      <c r="KE342" s="21"/>
      <c r="KF342" s="21"/>
      <c r="KG342" s="21"/>
      <c r="KH342" s="21"/>
      <c r="KI342" s="21"/>
      <c r="KJ342" s="21"/>
      <c r="KK342" s="21"/>
      <c r="KL342" s="21"/>
      <c r="KM342" s="21"/>
      <c r="KN342" s="21"/>
      <c r="KO342" s="21"/>
      <c r="KP342" s="21"/>
      <c r="KQ342" s="21"/>
      <c r="KR342" s="21"/>
      <c r="KS342" s="21"/>
      <c r="KT342" s="21"/>
      <c r="KU342" s="21"/>
      <c r="KV342" s="21"/>
      <c r="KW342" s="21"/>
      <c r="KX342" s="21"/>
      <c r="KY342" s="21"/>
      <c r="KZ342" s="21"/>
      <c r="LA342" s="21"/>
      <c r="LB342" s="21"/>
      <c r="LC342" s="21"/>
      <c r="LD342" s="21"/>
      <c r="LE342" s="21"/>
      <c r="LF342" s="21"/>
      <c r="LG342" s="21"/>
      <c r="LH342" s="21"/>
      <c r="LI342" s="21"/>
      <c r="LJ342" s="21"/>
      <c r="LK342" s="21"/>
      <c r="LL342" s="21"/>
      <c r="LM342" s="21"/>
      <c r="LN342" s="21"/>
      <c r="LO342" s="21"/>
      <c r="LP342" s="21"/>
      <c r="LQ342" s="21"/>
      <c r="LR342" s="21"/>
      <c r="LS342" s="21"/>
      <c r="LT342" s="21"/>
      <c r="LU342" s="21"/>
      <c r="LV342" s="21"/>
      <c r="LW342" s="21"/>
      <c r="LX342" s="21"/>
      <c r="LY342" s="21"/>
      <c r="LZ342" s="21"/>
      <c r="MA342" s="21"/>
      <c r="MB342" s="21"/>
      <c r="MC342" s="21"/>
      <c r="MD342" s="21"/>
      <c r="ME342" s="21"/>
      <c r="MF342" s="21"/>
      <c r="MG342" s="21"/>
      <c r="MH342" s="21"/>
      <c r="MI342" s="21"/>
      <c r="MJ342" s="21"/>
      <c r="MK342" s="21"/>
      <c r="ML342" s="21"/>
      <c r="MM342" s="21"/>
      <c r="MN342" s="21"/>
      <c r="MO342" s="21"/>
      <c r="MP342" s="21"/>
      <c r="MQ342" s="21"/>
      <c r="MR342" s="21"/>
      <c r="MS342" s="21"/>
      <c r="MT342" s="21"/>
      <c r="MU342" s="21"/>
      <c r="MV342" s="21"/>
      <c r="MW342" s="21"/>
      <c r="MX342" s="21"/>
      <c r="MY342" s="21"/>
      <c r="MZ342" s="21"/>
      <c r="NA342" s="21"/>
      <c r="NB342" s="21"/>
      <c r="NC342" s="21"/>
      <c r="ND342" s="21"/>
      <c r="NE342" s="21"/>
      <c r="NF342" s="21"/>
      <c r="NG342" s="21"/>
      <c r="NH342" s="21"/>
      <c r="NI342" s="21"/>
      <c r="NJ342" s="21"/>
      <c r="NK342" s="21"/>
      <c r="NL342" s="21"/>
      <c r="NM342" s="21"/>
      <c r="NN342" s="21"/>
      <c r="NO342" s="21"/>
      <c r="NP342" s="21"/>
      <c r="NQ342" s="21"/>
      <c r="NR342" s="21"/>
      <c r="NS342" s="21"/>
      <c r="NT342" s="21"/>
      <c r="NU342" s="21"/>
      <c r="NV342" s="21"/>
      <c r="NW342" s="21"/>
      <c r="NX342" s="21"/>
      <c r="NY342" s="21"/>
      <c r="NZ342" s="21"/>
      <c r="OA342" s="21"/>
      <c r="OB342" s="21"/>
      <c r="OC342" s="21"/>
      <c r="OD342" s="21"/>
      <c r="OE342" s="21"/>
      <c r="OF342" s="21"/>
      <c r="OG342" s="21"/>
      <c r="OH342" s="21"/>
      <c r="OI342" s="21"/>
      <c r="OJ342" s="21"/>
      <c r="OK342" s="21"/>
      <c r="OL342" s="21"/>
      <c r="OM342" s="21"/>
      <c r="ON342" s="21"/>
      <c r="OO342" s="21"/>
      <c r="OP342" s="21"/>
      <c r="OQ342" s="21"/>
      <c r="OR342" s="21"/>
      <c r="OS342" s="21"/>
      <c r="OT342" s="21"/>
      <c r="OU342" s="21"/>
      <c r="OV342" s="21"/>
      <c r="OW342" s="21"/>
      <c r="OX342" s="21"/>
      <c r="OY342" s="21"/>
      <c r="OZ342" s="21"/>
      <c r="PA342" s="21"/>
      <c r="PB342" s="21"/>
      <c r="PC342" s="21"/>
      <c r="PD342" s="21"/>
      <c r="PE342" s="21"/>
      <c r="PF342" s="21"/>
      <c r="PG342" s="21"/>
      <c r="PH342" s="21"/>
      <c r="PI342" s="21"/>
      <c r="PJ342" s="21"/>
      <c r="PK342" s="21"/>
      <c r="PL342" s="21"/>
      <c r="PM342" s="21"/>
      <c r="PN342" s="21"/>
      <c r="PO342" s="21"/>
      <c r="PP342" s="21"/>
      <c r="PQ342" s="21"/>
      <c r="PR342" s="21"/>
      <c r="PS342" s="21"/>
      <c r="PT342" s="21"/>
      <c r="PU342" s="21"/>
      <c r="PV342" s="21"/>
      <c r="PW342" s="21"/>
      <c r="PX342" s="21"/>
      <c r="PY342" s="21"/>
      <c r="PZ342" s="21"/>
      <c r="QA342" s="21"/>
      <c r="QB342" s="21"/>
      <c r="QC342" s="21"/>
      <c r="QD342" s="21"/>
      <c r="QE342" s="21"/>
      <c r="QF342" s="21"/>
      <c r="QG342" s="21"/>
      <c r="QH342" s="21"/>
      <c r="QI342" s="21"/>
      <c r="QJ342" s="21"/>
      <c r="QK342" s="21"/>
      <c r="QL342" s="21"/>
      <c r="QM342" s="21"/>
      <c r="QN342" s="21"/>
      <c r="QO342" s="21"/>
      <c r="QP342" s="21"/>
      <c r="QQ342" s="21"/>
      <c r="QR342" s="21"/>
      <c r="QS342" s="21"/>
      <c r="QT342" s="21"/>
      <c r="QU342" s="21"/>
      <c r="QV342" s="21"/>
      <c r="QW342" s="21"/>
      <c r="QX342" s="21"/>
      <c r="QY342" s="21"/>
      <c r="QZ342" s="21"/>
      <c r="RA342" s="21"/>
      <c r="RB342" s="21"/>
      <c r="RC342" s="21"/>
      <c r="RD342" s="21"/>
      <c r="RE342" s="21"/>
      <c r="RF342" s="21"/>
      <c r="RG342" s="21"/>
      <c r="RH342" s="21"/>
      <c r="RI342" s="21"/>
      <c r="RJ342" s="21"/>
      <c r="RK342" s="21"/>
      <c r="RL342" s="21"/>
      <c r="RM342" s="21"/>
      <c r="RN342" s="21"/>
      <c r="RO342" s="21"/>
      <c r="RP342" s="21"/>
      <c r="RQ342" s="21"/>
      <c r="RR342" s="21"/>
      <c r="RS342" s="21"/>
      <c r="RT342" s="21"/>
      <c r="RU342" s="21"/>
      <c r="RV342" s="21"/>
      <c r="RW342" s="21"/>
      <c r="RX342" s="21"/>
      <c r="RY342" s="21"/>
      <c r="RZ342" s="21"/>
      <c r="SA342" s="21"/>
      <c r="SB342" s="21"/>
      <c r="SC342" s="21"/>
      <c r="SD342" s="21"/>
      <c r="SE342" s="21"/>
      <c r="SF342" s="21"/>
      <c r="SG342" s="21"/>
      <c r="SH342" s="21"/>
      <c r="SI342" s="21"/>
      <c r="SJ342" s="21"/>
      <c r="SK342" s="21"/>
      <c r="SL342" s="21"/>
      <c r="SM342" s="21"/>
      <c r="SN342" s="21"/>
      <c r="SO342" s="21"/>
      <c r="SP342" s="21"/>
      <c r="SQ342" s="21"/>
      <c r="SR342" s="21"/>
      <c r="SS342" s="21"/>
      <c r="ST342" s="21"/>
      <c r="SU342" s="21"/>
      <c r="SV342" s="21"/>
      <c r="SW342" s="21"/>
      <c r="SX342" s="21"/>
      <c r="SY342" s="21"/>
      <c r="SZ342" s="21"/>
      <c r="TA342" s="21"/>
      <c r="TB342" s="21"/>
      <c r="TC342" s="21"/>
      <c r="TD342" s="21"/>
      <c r="TE342" s="21"/>
      <c r="TF342" s="21"/>
      <c r="TG342" s="21"/>
      <c r="TH342" s="21"/>
      <c r="TI342" s="21"/>
      <c r="TJ342" s="21"/>
      <c r="TK342" s="21"/>
      <c r="TL342" s="21"/>
      <c r="TM342" s="21"/>
      <c r="TN342" s="21"/>
      <c r="TO342" s="21"/>
      <c r="TP342" s="21"/>
      <c r="TQ342" s="21"/>
      <c r="TR342" s="21"/>
      <c r="TS342" s="21"/>
      <c r="TT342" s="21"/>
      <c r="TU342" s="21"/>
      <c r="TV342" s="21"/>
      <c r="TW342" s="21"/>
      <c r="TX342" s="21"/>
      <c r="TY342" s="21"/>
      <c r="TZ342" s="21"/>
      <c r="UA342" s="21"/>
      <c r="UB342" s="21"/>
      <c r="UC342" s="21"/>
      <c r="UD342" s="21"/>
      <c r="UE342" s="21"/>
      <c r="UF342" s="21"/>
      <c r="UG342" s="21"/>
      <c r="UH342" s="21"/>
      <c r="UI342" s="21"/>
      <c r="UJ342" s="21"/>
      <c r="UK342" s="21"/>
      <c r="UL342" s="21"/>
      <c r="UM342" s="21"/>
      <c r="UN342" s="21"/>
      <c r="UO342" s="21"/>
      <c r="UP342" s="21"/>
      <c r="UQ342" s="21"/>
      <c r="UR342" s="21"/>
      <c r="US342" s="21"/>
      <c r="UT342" s="21"/>
      <c r="UU342" s="21"/>
      <c r="UV342" s="21"/>
      <c r="UW342" s="21"/>
      <c r="UX342" s="21"/>
      <c r="UY342" s="21"/>
      <c r="UZ342" s="21"/>
      <c r="VA342" s="21"/>
      <c r="VB342" s="21"/>
      <c r="VC342" s="21"/>
      <c r="VD342" s="21"/>
      <c r="VE342" s="21"/>
      <c r="VF342" s="21"/>
      <c r="VG342" s="21"/>
      <c r="VH342" s="21"/>
      <c r="VI342" s="21"/>
      <c r="VJ342" s="21"/>
      <c r="VK342" s="21"/>
      <c r="VL342" s="21"/>
      <c r="VM342" s="21"/>
      <c r="VN342" s="21"/>
      <c r="VO342" s="21"/>
      <c r="VP342" s="21"/>
      <c r="VQ342" s="21"/>
      <c r="VR342" s="21"/>
      <c r="VS342" s="21"/>
      <c r="VT342" s="21"/>
      <c r="VU342" s="21"/>
      <c r="VV342" s="21"/>
      <c r="VW342" s="21"/>
      <c r="VX342" s="21"/>
      <c r="VY342" s="21"/>
      <c r="VZ342" s="21"/>
      <c r="WA342" s="21"/>
      <c r="WB342" s="21"/>
      <c r="WC342" s="21"/>
      <c r="WD342" s="21"/>
      <c r="WE342" s="21"/>
      <c r="WF342" s="21"/>
      <c r="WG342" s="21"/>
      <c r="WH342" s="21"/>
      <c r="WI342" s="21"/>
      <c r="WJ342" s="21"/>
      <c r="WK342" s="21"/>
      <c r="WL342" s="21"/>
      <c r="WM342" s="21"/>
      <c r="WN342" s="21"/>
      <c r="WO342" s="21"/>
      <c r="WP342" s="21"/>
      <c r="WQ342" s="21"/>
      <c r="WR342" s="21"/>
      <c r="WS342" s="21"/>
      <c r="WT342" s="21"/>
      <c r="WU342" s="21"/>
      <c r="WV342" s="21"/>
      <c r="WW342" s="21"/>
      <c r="WX342" s="21"/>
      <c r="WY342" s="21"/>
      <c r="WZ342" s="21"/>
      <c r="XA342" s="21"/>
      <c r="XB342" s="21"/>
      <c r="XC342" s="21"/>
      <c r="XD342" s="21"/>
      <c r="XE342" s="21"/>
      <c r="XF342" s="21"/>
      <c r="XG342" s="21"/>
      <c r="XH342" s="21"/>
      <c r="XI342" s="21"/>
      <c r="XJ342" s="21"/>
      <c r="XK342" s="21"/>
      <c r="XL342" s="21"/>
      <c r="XM342" s="21"/>
      <c r="XN342" s="21"/>
      <c r="XO342" s="21"/>
      <c r="XP342" s="21"/>
      <c r="XQ342" s="21"/>
      <c r="XR342" s="21"/>
      <c r="XS342" s="21"/>
      <c r="XT342" s="21"/>
      <c r="XU342" s="21"/>
      <c r="XV342" s="21"/>
      <c r="XW342" s="21"/>
      <c r="XX342" s="21"/>
      <c r="XY342" s="21"/>
      <c r="XZ342" s="21"/>
      <c r="YA342" s="21"/>
      <c r="YB342" s="21"/>
      <c r="YC342" s="21"/>
      <c r="YD342" s="21"/>
      <c r="YE342" s="21"/>
      <c r="YF342" s="21"/>
      <c r="YG342" s="21"/>
      <c r="YH342" s="21"/>
      <c r="YI342" s="21"/>
      <c r="YJ342" s="21"/>
      <c r="YK342" s="21"/>
      <c r="YL342" s="21"/>
      <c r="YM342" s="21"/>
      <c r="YN342" s="21"/>
      <c r="YO342" s="21"/>
      <c r="YP342" s="21"/>
      <c r="YQ342" s="21"/>
      <c r="YR342" s="21"/>
      <c r="YS342" s="21"/>
      <c r="YT342" s="21"/>
      <c r="YU342" s="21"/>
      <c r="YV342" s="21"/>
      <c r="YW342" s="21"/>
      <c r="YX342" s="21"/>
      <c r="YY342" s="21"/>
      <c r="YZ342" s="21"/>
      <c r="ZA342" s="21"/>
      <c r="ZB342" s="21"/>
      <c r="ZC342" s="21"/>
      <c r="ZD342" s="21"/>
      <c r="ZE342" s="21"/>
      <c r="ZF342" s="21"/>
      <c r="ZG342" s="21"/>
      <c r="ZH342" s="21"/>
      <c r="ZI342" s="21"/>
      <c r="ZJ342" s="21"/>
      <c r="ZK342" s="21"/>
      <c r="ZL342" s="21"/>
      <c r="ZM342" s="21"/>
      <c r="ZN342" s="21"/>
      <c r="ZO342" s="21"/>
      <c r="ZP342" s="21"/>
      <c r="ZQ342" s="21"/>
      <c r="ZR342" s="21"/>
      <c r="ZS342" s="21"/>
      <c r="ZT342" s="21"/>
      <c r="ZU342" s="21"/>
      <c r="ZV342" s="21"/>
      <c r="ZW342" s="21"/>
      <c r="ZX342" s="21"/>
      <c r="ZY342" s="21"/>
      <c r="ZZ342" s="21"/>
      <c r="AAA342" s="21"/>
      <c r="AAB342" s="21"/>
      <c r="AAC342" s="21"/>
      <c r="AAD342" s="21"/>
      <c r="AAE342" s="21"/>
      <c r="AAF342" s="21"/>
      <c r="AAG342" s="21"/>
      <c r="AAH342" s="21"/>
      <c r="AAI342" s="21"/>
      <c r="AAJ342" s="21"/>
      <c r="AAK342" s="21"/>
      <c r="AAL342" s="21"/>
      <c r="AAM342" s="21"/>
      <c r="AAN342" s="21"/>
      <c r="AAO342" s="21"/>
      <c r="AAP342" s="21"/>
      <c r="AAQ342" s="21"/>
      <c r="AAR342" s="21"/>
      <c r="AAS342" s="21"/>
      <c r="AAT342" s="21"/>
      <c r="AAU342" s="21"/>
      <c r="AAV342" s="21"/>
      <c r="AAW342" s="21"/>
      <c r="AAX342" s="21"/>
      <c r="AAY342" s="21"/>
      <c r="AAZ342" s="21"/>
      <c r="ABA342" s="21"/>
      <c r="ABB342" s="21"/>
      <c r="ABC342" s="21"/>
      <c r="ABD342" s="21"/>
      <c r="ABE342" s="21"/>
      <c r="ABF342" s="21"/>
      <c r="ABG342" s="21"/>
      <c r="ABH342" s="21"/>
      <c r="ABI342" s="21"/>
      <c r="ABJ342" s="21"/>
      <c r="ABK342" s="21"/>
      <c r="ABL342" s="21"/>
      <c r="ABM342" s="21"/>
      <c r="ABN342" s="21"/>
      <c r="ABO342" s="21"/>
      <c r="ABP342" s="21"/>
      <c r="ABQ342" s="21"/>
      <c r="ABR342" s="21"/>
      <c r="ABS342" s="21"/>
      <c r="ABT342" s="21"/>
      <c r="ABU342" s="21"/>
      <c r="ABV342" s="21"/>
      <c r="ABW342" s="21"/>
      <c r="ABX342" s="21"/>
      <c r="ABY342" s="21"/>
      <c r="ABZ342" s="21"/>
      <c r="ACA342" s="21"/>
      <c r="ACB342" s="21"/>
      <c r="ACC342" s="21"/>
      <c r="ACD342" s="21"/>
      <c r="ACE342" s="21"/>
      <c r="ACF342" s="21"/>
      <c r="ACG342" s="21"/>
      <c r="ACH342" s="21"/>
      <c r="ACI342" s="21"/>
      <c r="ACJ342" s="21"/>
      <c r="ACK342" s="21"/>
      <c r="ACL342" s="21"/>
      <c r="ACM342" s="21"/>
      <c r="ACN342" s="21"/>
      <c r="ACO342" s="21"/>
      <c r="ACP342" s="21"/>
      <c r="ACQ342" s="21"/>
      <c r="ACR342" s="21"/>
      <c r="ACS342" s="21"/>
      <c r="ACT342" s="21"/>
      <c r="ACU342" s="21"/>
      <c r="ACV342" s="21"/>
      <c r="ACW342" s="21"/>
      <c r="ACX342" s="21"/>
      <c r="ACY342" s="21"/>
      <c r="ACZ342" s="21"/>
      <c r="ADA342" s="21"/>
      <c r="ADB342" s="21"/>
      <c r="ADC342" s="21"/>
      <c r="ADD342" s="21"/>
      <c r="ADE342" s="21"/>
      <c r="ADF342" s="21"/>
      <c r="ADG342" s="21"/>
      <c r="ADH342" s="21"/>
      <c r="ADI342" s="21"/>
      <c r="ADJ342" s="21"/>
      <c r="ADK342" s="21"/>
      <c r="ADL342" s="21"/>
      <c r="ADM342" s="21"/>
      <c r="ADN342" s="21"/>
      <c r="ADO342" s="21"/>
      <c r="ADP342" s="21"/>
      <c r="ADQ342" s="21"/>
      <c r="ADR342" s="21"/>
      <c r="ADS342" s="21"/>
      <c r="ADT342" s="21"/>
      <c r="ADU342" s="21"/>
      <c r="ADV342" s="21"/>
      <c r="ADW342" s="21"/>
      <c r="ADX342" s="21"/>
      <c r="ADY342" s="21"/>
      <c r="ADZ342" s="21"/>
      <c r="AEA342" s="21"/>
      <c r="AEB342" s="21"/>
      <c r="AEC342" s="21"/>
      <c r="AED342" s="21"/>
      <c r="AEE342" s="21"/>
      <c r="AEF342" s="21"/>
      <c r="AEG342" s="21"/>
      <c r="AEH342" s="21"/>
      <c r="AEI342" s="21"/>
      <c r="AEJ342" s="21"/>
      <c r="AEK342" s="21"/>
    </row>
    <row r="343" spans="1:817" s="471" customFormat="1" ht="26.1" customHeight="1" x14ac:dyDescent="0.25">
      <c r="A343" s="626"/>
      <c r="B343" s="182">
        <v>2</v>
      </c>
      <c r="C343" s="595"/>
      <c r="D343" s="19">
        <v>1</v>
      </c>
      <c r="E343" s="253" t="s">
        <v>958</v>
      </c>
      <c r="F343" s="254" t="s">
        <v>959</v>
      </c>
      <c r="G343" s="19" t="s">
        <v>44</v>
      </c>
      <c r="H343" s="19" t="s">
        <v>154</v>
      </c>
      <c r="I343" s="19">
        <v>60</v>
      </c>
      <c r="J343" s="255"/>
      <c r="K343" s="19">
        <v>1</v>
      </c>
      <c r="L343" s="19" t="s">
        <v>33</v>
      </c>
      <c r="M343" s="437" t="s">
        <v>109</v>
      </c>
      <c r="N343" s="19">
        <v>107</v>
      </c>
      <c r="O343" s="19">
        <v>1952</v>
      </c>
      <c r="P343" s="277"/>
      <c r="Q343" s="255"/>
      <c r="R343" s="258"/>
      <c r="S343" s="259"/>
      <c r="T343" s="228" t="s">
        <v>940</v>
      </c>
      <c r="U343" s="260" t="s">
        <v>942</v>
      </c>
      <c r="V343" s="33"/>
      <c r="W343" s="18"/>
      <c r="X343" s="249"/>
      <c r="Y343" s="19"/>
      <c r="Z343" s="19"/>
      <c r="AA343" s="19"/>
      <c r="AB343" s="19"/>
      <c r="AC343" s="19"/>
      <c r="AD343" s="19"/>
      <c r="AE343" s="19"/>
      <c r="AF343" s="1"/>
      <c r="AG343" s="1"/>
      <c r="AH343" s="252"/>
      <c r="AI343" s="252"/>
      <c r="AJ343" s="252"/>
      <c r="AK343" s="252"/>
      <c r="AL343" s="262"/>
      <c r="AM343" s="251"/>
      <c r="AN343" s="251"/>
      <c r="AO343" s="251"/>
      <c r="AP343" s="147"/>
      <c r="AQ343" s="147"/>
      <c r="AR343" s="147"/>
      <c r="AS343" s="147"/>
      <c r="AT343" s="147"/>
      <c r="AU343" s="147"/>
      <c r="AV343" s="147"/>
      <c r="AW343" s="147"/>
      <c r="AX343" s="147"/>
      <c r="AY343" s="147"/>
      <c r="AZ343" s="1"/>
      <c r="BD343" s="1"/>
      <c r="BE343" s="4"/>
      <c r="BF343" s="4"/>
      <c r="BG343" s="4"/>
      <c r="BH343" s="1"/>
      <c r="BI343" s="1"/>
      <c r="BJ343" s="4"/>
      <c r="BK343" s="4"/>
      <c r="BL343" s="4"/>
      <c r="BM343" s="4"/>
      <c r="BN343" s="4"/>
      <c r="BO343" s="4"/>
      <c r="BP343" s="4"/>
      <c r="BQ343" s="4"/>
      <c r="BR343" s="4"/>
      <c r="BS343" s="4"/>
      <c r="BT343" s="4"/>
      <c r="BU343" s="147"/>
      <c r="BV343" s="4"/>
      <c r="BW343" s="147"/>
      <c r="BX343" s="4"/>
      <c r="BY343" s="147"/>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21"/>
      <c r="FO343" s="21"/>
      <c r="FP343" s="21"/>
      <c r="FQ343" s="21"/>
      <c r="FR343" s="21"/>
      <c r="FS343" s="21"/>
      <c r="FT343" s="21"/>
      <c r="FU343" s="21"/>
      <c r="FV343" s="21"/>
      <c r="FW343" s="21"/>
      <c r="FX343" s="21"/>
      <c r="FY343" s="21"/>
      <c r="FZ343" s="21"/>
      <c r="GA343" s="21"/>
      <c r="GB343" s="21"/>
      <c r="GC343" s="21"/>
      <c r="GD343" s="21"/>
      <c r="GE343" s="21"/>
      <c r="GF343" s="21"/>
      <c r="GG343" s="21"/>
      <c r="GH343" s="21"/>
      <c r="GI343" s="21"/>
      <c r="GJ343" s="21"/>
      <c r="GK343" s="21"/>
      <c r="GL343" s="21"/>
      <c r="GM343" s="21"/>
      <c r="GN343" s="21"/>
      <c r="GO343" s="21"/>
      <c r="GP343" s="21"/>
      <c r="GQ343" s="21"/>
      <c r="GR343" s="21"/>
      <c r="GS343" s="21"/>
      <c r="GT343" s="21"/>
      <c r="GU343" s="21"/>
      <c r="GV343" s="21"/>
      <c r="GW343" s="21"/>
      <c r="GX343" s="21"/>
      <c r="GY343" s="21"/>
      <c r="GZ343" s="21"/>
      <c r="HA343" s="21"/>
      <c r="HB343" s="21"/>
      <c r="HC343" s="21"/>
      <c r="HD343" s="21"/>
      <c r="HE343" s="21"/>
      <c r="HF343" s="21"/>
      <c r="HG343" s="21"/>
      <c r="HH343" s="21"/>
      <c r="HI343" s="21"/>
      <c r="HJ343" s="21"/>
      <c r="HK343" s="21"/>
      <c r="HL343" s="21"/>
      <c r="HM343" s="21"/>
      <c r="HN343" s="21"/>
      <c r="HO343" s="21"/>
      <c r="HP343" s="21"/>
      <c r="HQ343" s="21"/>
      <c r="HR343" s="21"/>
      <c r="HS343" s="21"/>
      <c r="HT343" s="21"/>
      <c r="HU343" s="21"/>
      <c r="HV343" s="21"/>
      <c r="HW343" s="21"/>
      <c r="HX343" s="21"/>
      <c r="HY343" s="21"/>
      <c r="HZ343" s="21"/>
      <c r="IA343" s="21"/>
      <c r="IB343" s="21"/>
      <c r="IC343" s="21"/>
      <c r="ID343" s="21"/>
      <c r="IE343" s="21"/>
      <c r="IF343" s="21"/>
      <c r="IG343" s="21"/>
      <c r="IH343" s="21"/>
      <c r="II343" s="21"/>
      <c r="IJ343" s="21"/>
      <c r="IK343" s="21"/>
      <c r="IL343" s="21"/>
      <c r="IM343" s="21"/>
      <c r="IN343" s="21"/>
      <c r="IO343" s="21"/>
      <c r="IP343" s="21"/>
      <c r="IQ343" s="21"/>
      <c r="IR343" s="21"/>
      <c r="IS343" s="21"/>
      <c r="IT343" s="21"/>
      <c r="IU343" s="21"/>
      <c r="IV343" s="21"/>
      <c r="IW343" s="21"/>
      <c r="IX343" s="21"/>
      <c r="IY343" s="21"/>
      <c r="IZ343" s="21"/>
      <c r="JA343" s="21"/>
      <c r="JB343" s="21"/>
      <c r="JC343" s="21"/>
      <c r="JD343" s="21"/>
      <c r="JE343" s="21"/>
      <c r="JF343" s="21"/>
      <c r="JG343" s="21"/>
      <c r="JH343" s="21"/>
      <c r="JI343" s="21"/>
      <c r="JJ343" s="21"/>
      <c r="JK343" s="21"/>
      <c r="JL343" s="21"/>
      <c r="JM343" s="21"/>
      <c r="JN343" s="21"/>
      <c r="JO343" s="21"/>
      <c r="JP343" s="21"/>
      <c r="JQ343" s="21"/>
      <c r="JR343" s="21"/>
      <c r="JS343" s="21"/>
      <c r="JT343" s="21"/>
      <c r="JU343" s="21"/>
      <c r="JV343" s="21"/>
      <c r="JW343" s="21"/>
      <c r="JX343" s="21"/>
      <c r="JY343" s="21"/>
      <c r="JZ343" s="21"/>
      <c r="KA343" s="21"/>
      <c r="KB343" s="21"/>
      <c r="KC343" s="21"/>
      <c r="KD343" s="21"/>
      <c r="KE343" s="21"/>
      <c r="KF343" s="21"/>
      <c r="KG343" s="21"/>
      <c r="KH343" s="21"/>
      <c r="KI343" s="21"/>
      <c r="KJ343" s="21"/>
      <c r="KK343" s="21"/>
      <c r="KL343" s="21"/>
      <c r="KM343" s="21"/>
      <c r="KN343" s="21"/>
      <c r="KO343" s="21"/>
      <c r="KP343" s="21"/>
      <c r="KQ343" s="21"/>
      <c r="KR343" s="21"/>
      <c r="KS343" s="21"/>
      <c r="KT343" s="21"/>
      <c r="KU343" s="21"/>
      <c r="KV343" s="21"/>
      <c r="KW343" s="21"/>
      <c r="KX343" s="21"/>
      <c r="KY343" s="21"/>
      <c r="KZ343" s="21"/>
      <c r="LA343" s="21"/>
      <c r="LB343" s="21"/>
      <c r="LC343" s="21"/>
      <c r="LD343" s="21"/>
      <c r="LE343" s="21"/>
      <c r="LF343" s="21"/>
      <c r="LG343" s="21"/>
      <c r="LH343" s="21"/>
      <c r="LI343" s="21"/>
      <c r="LJ343" s="21"/>
      <c r="LK343" s="21"/>
      <c r="LL343" s="21"/>
      <c r="LM343" s="21"/>
      <c r="LN343" s="21"/>
      <c r="LO343" s="21"/>
      <c r="LP343" s="21"/>
      <c r="LQ343" s="21"/>
      <c r="LR343" s="21"/>
      <c r="LS343" s="21"/>
      <c r="LT343" s="21"/>
      <c r="LU343" s="21"/>
      <c r="LV343" s="21"/>
      <c r="LW343" s="21"/>
      <c r="LX343" s="21"/>
      <c r="LY343" s="21"/>
      <c r="LZ343" s="21"/>
      <c r="MA343" s="21"/>
      <c r="MB343" s="21"/>
      <c r="MC343" s="21"/>
      <c r="MD343" s="21"/>
      <c r="ME343" s="21"/>
      <c r="MF343" s="21"/>
      <c r="MG343" s="21"/>
      <c r="MH343" s="21"/>
      <c r="MI343" s="21"/>
      <c r="MJ343" s="21"/>
      <c r="MK343" s="21"/>
      <c r="ML343" s="21"/>
      <c r="MM343" s="21"/>
      <c r="MN343" s="21"/>
      <c r="MO343" s="21"/>
      <c r="MP343" s="21"/>
      <c r="MQ343" s="21"/>
      <c r="MR343" s="21"/>
      <c r="MS343" s="21"/>
      <c r="MT343" s="21"/>
      <c r="MU343" s="21"/>
      <c r="MV343" s="21"/>
      <c r="MW343" s="21"/>
      <c r="MX343" s="21"/>
      <c r="MY343" s="21"/>
      <c r="MZ343" s="21"/>
      <c r="NA343" s="21"/>
      <c r="NB343" s="21"/>
      <c r="NC343" s="21"/>
      <c r="ND343" s="21"/>
      <c r="NE343" s="21"/>
      <c r="NF343" s="21"/>
      <c r="NG343" s="21"/>
      <c r="NH343" s="21"/>
      <c r="NI343" s="21"/>
      <c r="NJ343" s="21"/>
      <c r="NK343" s="21"/>
      <c r="NL343" s="21"/>
      <c r="NM343" s="21"/>
      <c r="NN343" s="21"/>
      <c r="NO343" s="21"/>
      <c r="NP343" s="21"/>
      <c r="NQ343" s="21"/>
      <c r="NR343" s="21"/>
      <c r="NS343" s="21"/>
      <c r="NT343" s="21"/>
      <c r="NU343" s="21"/>
      <c r="NV343" s="21"/>
      <c r="NW343" s="21"/>
      <c r="NX343" s="21"/>
      <c r="NY343" s="21"/>
      <c r="NZ343" s="21"/>
      <c r="OA343" s="21"/>
      <c r="OB343" s="21"/>
      <c r="OC343" s="21"/>
      <c r="OD343" s="21"/>
      <c r="OE343" s="21"/>
      <c r="OF343" s="21"/>
      <c r="OG343" s="21"/>
      <c r="OH343" s="21"/>
      <c r="OI343" s="21"/>
      <c r="OJ343" s="21"/>
      <c r="OK343" s="21"/>
      <c r="OL343" s="21"/>
      <c r="OM343" s="21"/>
      <c r="ON343" s="21"/>
      <c r="OO343" s="21"/>
      <c r="OP343" s="21"/>
      <c r="OQ343" s="21"/>
      <c r="OR343" s="21"/>
      <c r="OS343" s="21"/>
      <c r="OT343" s="21"/>
      <c r="OU343" s="21"/>
      <c r="OV343" s="21"/>
      <c r="OW343" s="21"/>
      <c r="OX343" s="21"/>
      <c r="OY343" s="21"/>
      <c r="OZ343" s="21"/>
      <c r="PA343" s="21"/>
      <c r="PB343" s="21"/>
      <c r="PC343" s="21"/>
      <c r="PD343" s="21"/>
      <c r="PE343" s="21"/>
      <c r="PF343" s="21"/>
      <c r="PG343" s="21"/>
      <c r="PH343" s="21"/>
      <c r="PI343" s="21"/>
      <c r="PJ343" s="21"/>
      <c r="PK343" s="21"/>
      <c r="PL343" s="21"/>
      <c r="PM343" s="21"/>
      <c r="PN343" s="21"/>
      <c r="PO343" s="21"/>
      <c r="PP343" s="21"/>
      <c r="PQ343" s="21"/>
      <c r="PR343" s="21"/>
      <c r="PS343" s="21"/>
      <c r="PT343" s="21"/>
      <c r="PU343" s="21"/>
      <c r="PV343" s="21"/>
      <c r="PW343" s="21"/>
      <c r="PX343" s="21"/>
      <c r="PY343" s="21"/>
      <c r="PZ343" s="21"/>
      <c r="QA343" s="21"/>
      <c r="QB343" s="21"/>
      <c r="QC343" s="21"/>
      <c r="QD343" s="21"/>
      <c r="QE343" s="21"/>
      <c r="QF343" s="21"/>
      <c r="QG343" s="21"/>
      <c r="QH343" s="21"/>
      <c r="QI343" s="21"/>
      <c r="QJ343" s="21"/>
      <c r="QK343" s="21"/>
      <c r="QL343" s="21"/>
      <c r="QM343" s="21"/>
      <c r="QN343" s="21"/>
      <c r="QO343" s="21"/>
      <c r="QP343" s="21"/>
      <c r="QQ343" s="21"/>
      <c r="QR343" s="21"/>
      <c r="QS343" s="21"/>
      <c r="QT343" s="21"/>
      <c r="QU343" s="21"/>
      <c r="QV343" s="21"/>
      <c r="QW343" s="21"/>
      <c r="QX343" s="21"/>
      <c r="QY343" s="21"/>
      <c r="QZ343" s="21"/>
      <c r="RA343" s="21"/>
      <c r="RB343" s="21"/>
      <c r="RC343" s="21"/>
      <c r="RD343" s="21"/>
      <c r="RE343" s="21"/>
      <c r="RF343" s="21"/>
      <c r="RG343" s="21"/>
      <c r="RH343" s="21"/>
      <c r="RI343" s="21"/>
      <c r="RJ343" s="21"/>
      <c r="RK343" s="21"/>
      <c r="RL343" s="21"/>
      <c r="RM343" s="21"/>
      <c r="RN343" s="21"/>
      <c r="RO343" s="21"/>
      <c r="RP343" s="21"/>
      <c r="RQ343" s="21"/>
      <c r="RR343" s="21"/>
      <c r="RS343" s="21"/>
      <c r="RT343" s="21"/>
      <c r="RU343" s="21"/>
      <c r="RV343" s="21"/>
      <c r="RW343" s="21"/>
      <c r="RX343" s="21"/>
      <c r="RY343" s="21"/>
      <c r="RZ343" s="21"/>
      <c r="SA343" s="21"/>
      <c r="SB343" s="21"/>
      <c r="SC343" s="21"/>
      <c r="SD343" s="21"/>
      <c r="SE343" s="21"/>
      <c r="SF343" s="21"/>
      <c r="SG343" s="21"/>
      <c r="SH343" s="21"/>
      <c r="SI343" s="21"/>
      <c r="SJ343" s="21"/>
      <c r="SK343" s="21"/>
      <c r="SL343" s="21"/>
      <c r="SM343" s="21"/>
      <c r="SN343" s="21"/>
      <c r="SO343" s="21"/>
      <c r="SP343" s="21"/>
      <c r="SQ343" s="21"/>
      <c r="SR343" s="21"/>
      <c r="SS343" s="21"/>
      <c r="ST343" s="21"/>
      <c r="SU343" s="21"/>
      <c r="SV343" s="21"/>
      <c r="SW343" s="21"/>
      <c r="SX343" s="21"/>
      <c r="SY343" s="21"/>
      <c r="SZ343" s="21"/>
      <c r="TA343" s="21"/>
      <c r="TB343" s="21"/>
      <c r="TC343" s="21"/>
      <c r="TD343" s="21"/>
      <c r="TE343" s="21"/>
      <c r="TF343" s="21"/>
      <c r="TG343" s="21"/>
      <c r="TH343" s="21"/>
      <c r="TI343" s="21"/>
      <c r="TJ343" s="21"/>
      <c r="TK343" s="21"/>
      <c r="TL343" s="21"/>
      <c r="TM343" s="21"/>
      <c r="TN343" s="21"/>
      <c r="TO343" s="21"/>
      <c r="TP343" s="21"/>
      <c r="TQ343" s="21"/>
      <c r="TR343" s="21"/>
      <c r="TS343" s="21"/>
      <c r="TT343" s="21"/>
      <c r="TU343" s="21"/>
      <c r="TV343" s="21"/>
      <c r="TW343" s="21"/>
      <c r="TX343" s="21"/>
      <c r="TY343" s="21"/>
      <c r="TZ343" s="21"/>
      <c r="UA343" s="21"/>
      <c r="UB343" s="21"/>
      <c r="UC343" s="21"/>
      <c r="UD343" s="21"/>
      <c r="UE343" s="21"/>
      <c r="UF343" s="21"/>
      <c r="UG343" s="21"/>
      <c r="UH343" s="21"/>
      <c r="UI343" s="21"/>
      <c r="UJ343" s="21"/>
      <c r="UK343" s="21"/>
      <c r="UL343" s="21"/>
      <c r="UM343" s="21"/>
      <c r="UN343" s="21"/>
      <c r="UO343" s="21"/>
      <c r="UP343" s="21"/>
      <c r="UQ343" s="21"/>
      <c r="UR343" s="21"/>
      <c r="US343" s="21"/>
      <c r="UT343" s="21"/>
      <c r="UU343" s="21"/>
      <c r="UV343" s="21"/>
      <c r="UW343" s="21"/>
      <c r="UX343" s="21"/>
      <c r="UY343" s="21"/>
      <c r="UZ343" s="21"/>
      <c r="VA343" s="21"/>
      <c r="VB343" s="21"/>
      <c r="VC343" s="21"/>
      <c r="VD343" s="21"/>
      <c r="VE343" s="21"/>
      <c r="VF343" s="21"/>
      <c r="VG343" s="21"/>
      <c r="VH343" s="21"/>
      <c r="VI343" s="21"/>
      <c r="VJ343" s="21"/>
      <c r="VK343" s="21"/>
      <c r="VL343" s="21"/>
      <c r="VM343" s="21"/>
      <c r="VN343" s="21"/>
      <c r="VO343" s="21"/>
      <c r="VP343" s="21"/>
      <c r="VQ343" s="21"/>
      <c r="VR343" s="21"/>
      <c r="VS343" s="21"/>
      <c r="VT343" s="21"/>
      <c r="VU343" s="21"/>
      <c r="VV343" s="21"/>
      <c r="VW343" s="21"/>
      <c r="VX343" s="21"/>
      <c r="VY343" s="21"/>
      <c r="VZ343" s="21"/>
      <c r="WA343" s="21"/>
      <c r="WB343" s="21"/>
      <c r="WC343" s="21"/>
      <c r="WD343" s="21"/>
      <c r="WE343" s="21"/>
      <c r="WF343" s="21"/>
      <c r="WG343" s="21"/>
      <c r="WH343" s="21"/>
      <c r="WI343" s="21"/>
      <c r="WJ343" s="21"/>
      <c r="WK343" s="21"/>
      <c r="WL343" s="21"/>
      <c r="WM343" s="21"/>
      <c r="WN343" s="21"/>
      <c r="WO343" s="21"/>
      <c r="WP343" s="21"/>
      <c r="WQ343" s="21"/>
      <c r="WR343" s="21"/>
      <c r="WS343" s="21"/>
      <c r="WT343" s="21"/>
      <c r="WU343" s="21"/>
      <c r="WV343" s="21"/>
      <c r="WW343" s="21"/>
      <c r="WX343" s="21"/>
      <c r="WY343" s="21"/>
      <c r="WZ343" s="21"/>
      <c r="XA343" s="21"/>
      <c r="XB343" s="21"/>
      <c r="XC343" s="21"/>
      <c r="XD343" s="21"/>
      <c r="XE343" s="21"/>
      <c r="XF343" s="21"/>
      <c r="XG343" s="21"/>
      <c r="XH343" s="21"/>
      <c r="XI343" s="21"/>
      <c r="XJ343" s="21"/>
      <c r="XK343" s="21"/>
      <c r="XL343" s="21"/>
      <c r="XM343" s="21"/>
      <c r="XN343" s="21"/>
      <c r="XO343" s="21"/>
      <c r="XP343" s="21"/>
      <c r="XQ343" s="21"/>
      <c r="XR343" s="21"/>
      <c r="XS343" s="21"/>
      <c r="XT343" s="21"/>
      <c r="XU343" s="21"/>
      <c r="XV343" s="21"/>
      <c r="XW343" s="21"/>
      <c r="XX343" s="21"/>
      <c r="XY343" s="21"/>
      <c r="XZ343" s="21"/>
      <c r="YA343" s="21"/>
      <c r="YB343" s="21"/>
      <c r="YC343" s="21"/>
      <c r="YD343" s="21"/>
      <c r="YE343" s="21"/>
      <c r="YF343" s="21"/>
      <c r="YG343" s="21"/>
      <c r="YH343" s="21"/>
      <c r="YI343" s="21"/>
      <c r="YJ343" s="21"/>
      <c r="YK343" s="21"/>
      <c r="YL343" s="21"/>
      <c r="YM343" s="21"/>
      <c r="YN343" s="21"/>
      <c r="YO343" s="21"/>
      <c r="YP343" s="21"/>
      <c r="YQ343" s="21"/>
      <c r="YR343" s="21"/>
      <c r="YS343" s="21"/>
      <c r="YT343" s="21"/>
      <c r="YU343" s="21"/>
      <c r="YV343" s="21"/>
      <c r="YW343" s="21"/>
      <c r="YX343" s="21"/>
      <c r="YY343" s="21"/>
      <c r="YZ343" s="21"/>
      <c r="ZA343" s="21"/>
      <c r="ZB343" s="21"/>
      <c r="ZC343" s="21"/>
      <c r="ZD343" s="21"/>
      <c r="ZE343" s="21"/>
      <c r="ZF343" s="21"/>
      <c r="ZG343" s="21"/>
      <c r="ZH343" s="21"/>
      <c r="ZI343" s="21"/>
      <c r="ZJ343" s="21"/>
      <c r="ZK343" s="21"/>
      <c r="ZL343" s="21"/>
      <c r="ZM343" s="21"/>
      <c r="ZN343" s="21"/>
      <c r="ZO343" s="21"/>
      <c r="ZP343" s="21"/>
      <c r="ZQ343" s="21"/>
      <c r="ZR343" s="21"/>
      <c r="ZS343" s="21"/>
      <c r="ZT343" s="21"/>
      <c r="ZU343" s="21"/>
      <c r="ZV343" s="21"/>
      <c r="ZW343" s="21"/>
      <c r="ZX343" s="21"/>
      <c r="ZY343" s="21"/>
      <c r="ZZ343" s="21"/>
      <c r="AAA343" s="21"/>
      <c r="AAB343" s="21"/>
      <c r="AAC343" s="21"/>
      <c r="AAD343" s="21"/>
      <c r="AAE343" s="21"/>
      <c r="AAF343" s="21"/>
      <c r="AAG343" s="21"/>
      <c r="AAH343" s="21"/>
      <c r="AAI343" s="21"/>
      <c r="AAJ343" s="21"/>
      <c r="AAK343" s="21"/>
      <c r="AAL343" s="21"/>
      <c r="AAM343" s="21"/>
      <c r="AAN343" s="21"/>
      <c r="AAO343" s="21"/>
      <c r="AAP343" s="21"/>
      <c r="AAQ343" s="21"/>
      <c r="AAR343" s="21"/>
      <c r="AAS343" s="21"/>
      <c r="AAT343" s="21"/>
      <c r="AAU343" s="21"/>
      <c r="AAV343" s="21"/>
      <c r="AAW343" s="21"/>
      <c r="AAX343" s="21"/>
      <c r="AAY343" s="21"/>
      <c r="AAZ343" s="21"/>
      <c r="ABA343" s="21"/>
      <c r="ABB343" s="21"/>
      <c r="ABC343" s="21"/>
      <c r="ABD343" s="21"/>
      <c r="ABE343" s="21"/>
      <c r="ABF343" s="21"/>
      <c r="ABG343" s="21"/>
      <c r="ABH343" s="21"/>
      <c r="ABI343" s="21"/>
      <c r="ABJ343" s="21"/>
      <c r="ABK343" s="21"/>
      <c r="ABL343" s="21"/>
      <c r="ABM343" s="21"/>
      <c r="ABN343" s="21"/>
      <c r="ABO343" s="21"/>
      <c r="ABP343" s="21"/>
      <c r="ABQ343" s="21"/>
      <c r="ABR343" s="21"/>
      <c r="ABS343" s="21"/>
      <c r="ABT343" s="21"/>
      <c r="ABU343" s="21"/>
      <c r="ABV343" s="21"/>
      <c r="ABW343" s="21"/>
      <c r="ABX343" s="21"/>
      <c r="ABY343" s="21"/>
      <c r="ABZ343" s="21"/>
      <c r="ACA343" s="21"/>
      <c r="ACB343" s="21"/>
      <c r="ACC343" s="21"/>
      <c r="ACD343" s="21"/>
      <c r="ACE343" s="21"/>
      <c r="ACF343" s="21"/>
      <c r="ACG343" s="21"/>
      <c r="ACH343" s="21"/>
      <c r="ACI343" s="21"/>
      <c r="ACJ343" s="21"/>
      <c r="ACK343" s="21"/>
      <c r="ACL343" s="21"/>
      <c r="ACM343" s="21"/>
      <c r="ACN343" s="21"/>
      <c r="ACO343" s="21"/>
      <c r="ACP343" s="21"/>
      <c r="ACQ343" s="21"/>
      <c r="ACR343" s="21"/>
      <c r="ACS343" s="21"/>
      <c r="ACT343" s="21"/>
      <c r="ACU343" s="21"/>
      <c r="ACV343" s="21"/>
      <c r="ACW343" s="21"/>
      <c r="ACX343" s="21"/>
      <c r="ACY343" s="21"/>
      <c r="ACZ343" s="21"/>
      <c r="ADA343" s="21"/>
      <c r="ADB343" s="21"/>
      <c r="ADC343" s="21"/>
      <c r="ADD343" s="21"/>
      <c r="ADE343" s="21"/>
      <c r="ADF343" s="21"/>
      <c r="ADG343" s="21"/>
      <c r="ADH343" s="21"/>
      <c r="ADI343" s="21"/>
      <c r="ADJ343" s="21"/>
      <c r="ADK343" s="21"/>
      <c r="ADL343" s="21"/>
      <c r="ADM343" s="21"/>
      <c r="ADN343" s="21"/>
      <c r="ADO343" s="21"/>
      <c r="ADP343" s="21"/>
      <c r="ADQ343" s="21"/>
      <c r="ADR343" s="21"/>
      <c r="ADS343" s="21"/>
      <c r="ADT343" s="21"/>
      <c r="ADU343" s="21"/>
      <c r="ADV343" s="21"/>
      <c r="ADW343" s="21"/>
      <c r="ADX343" s="21"/>
      <c r="ADY343" s="21"/>
      <c r="ADZ343" s="21"/>
      <c r="AEA343" s="21"/>
      <c r="AEB343" s="21"/>
      <c r="AEC343" s="21"/>
      <c r="AED343" s="21"/>
      <c r="AEE343" s="21"/>
      <c r="AEF343" s="21"/>
      <c r="AEG343" s="21"/>
      <c r="AEH343" s="21"/>
      <c r="AEI343" s="21"/>
      <c r="AEJ343" s="21"/>
      <c r="AEK343" s="21"/>
    </row>
    <row r="344" spans="1:817" s="183" customFormat="1" ht="26.1" customHeight="1" x14ac:dyDescent="0.25">
      <c r="A344" s="627"/>
      <c r="B344" s="182"/>
      <c r="C344" s="595"/>
      <c r="D344" s="19">
        <v>1</v>
      </c>
      <c r="E344" s="253" t="s">
        <v>957</v>
      </c>
      <c r="F344" s="254" t="s">
        <v>435</v>
      </c>
      <c r="G344" s="19"/>
      <c r="H344" s="19"/>
      <c r="I344" s="19"/>
      <c r="J344" s="255"/>
      <c r="K344" s="19"/>
      <c r="L344" s="19"/>
      <c r="M344" s="437"/>
      <c r="N344" s="19">
        <v>135</v>
      </c>
      <c r="O344" s="19">
        <v>1962</v>
      </c>
      <c r="P344" s="277"/>
      <c r="Q344" s="255"/>
      <c r="R344" s="258"/>
      <c r="S344" s="259"/>
      <c r="T344" s="228" t="s">
        <v>233</v>
      </c>
      <c r="U344" s="260"/>
      <c r="V344" s="33"/>
      <c r="W344" s="18" t="s">
        <v>128</v>
      </c>
      <c r="X344" s="249" t="str">
        <f t="shared" ref="X344:X359" si="111">F345</f>
        <v>P</v>
      </c>
      <c r="Y344" s="19"/>
      <c r="Z344" s="19"/>
      <c r="AA344" s="19"/>
      <c r="AB344" s="19"/>
      <c r="AC344" s="19"/>
      <c r="AD344" s="19"/>
      <c r="AE344" s="19"/>
      <c r="AF344" s="1"/>
      <c r="AG344" s="1"/>
      <c r="AH344" s="252">
        <f t="shared" ref="AH344:AH359" si="112">Q345/1896653</f>
        <v>0</v>
      </c>
      <c r="AI344" s="252">
        <f t="shared" ref="AI344:AI359" si="113">(R345/39)</f>
        <v>0</v>
      </c>
      <c r="AJ344" s="252">
        <f t="shared" ref="AJ344:AJ359" si="114">S345/14</f>
        <v>0</v>
      </c>
      <c r="AK344" s="252">
        <f t="shared" si="104"/>
        <v>0</v>
      </c>
      <c r="AL344" s="262"/>
      <c r="AM344" s="251">
        <f t="shared" ref="AM344:AM359" si="115">IF(B345=1,AK344,0)</f>
        <v>0</v>
      </c>
      <c r="AN344" s="251">
        <f t="shared" ref="AN344:AN359" si="116">IF(B345=2,AK344,0)</f>
        <v>0</v>
      </c>
      <c r="AO344" s="251">
        <f t="shared" ref="AO344:AO359" si="117">IF(B345=3,AK344,0)</f>
        <v>0</v>
      </c>
      <c r="AP344" s="147"/>
      <c r="AQ344" s="147"/>
      <c r="AR344" s="147"/>
      <c r="AS344" s="147"/>
      <c r="AT344" s="147"/>
      <c r="AU344" s="147"/>
      <c r="AV344" s="147"/>
      <c r="AW344" s="147"/>
      <c r="AX344" s="147"/>
      <c r="AY344" s="147"/>
      <c r="AZ344" s="1"/>
      <c r="BD344" s="1"/>
      <c r="BE344" s="4"/>
      <c r="BF344" s="4"/>
      <c r="BG344" s="4"/>
      <c r="BH344" s="1"/>
      <c r="BI344" s="1"/>
      <c r="BJ344" s="4"/>
      <c r="BK344" s="4"/>
      <c r="BL344" s="4"/>
      <c r="BM344" s="4"/>
      <c r="BN344" s="4"/>
      <c r="BO344" s="4"/>
      <c r="BP344" s="4"/>
      <c r="BQ344" s="4"/>
      <c r="BR344" s="4"/>
      <c r="BS344" s="4"/>
      <c r="BT344" s="4"/>
      <c r="BU344" s="147"/>
      <c r="BV344" s="4"/>
      <c r="BW344" s="147"/>
      <c r="BX344" s="4"/>
      <c r="BY344" s="147"/>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21"/>
      <c r="FO344" s="21"/>
      <c r="FP344" s="21"/>
      <c r="FQ344" s="21"/>
      <c r="FR344" s="21"/>
      <c r="FS344" s="21"/>
      <c r="FT344" s="21"/>
      <c r="FU344" s="21"/>
      <c r="FV344" s="21"/>
      <c r="FW344" s="21"/>
      <c r="FX344" s="21"/>
      <c r="FY344" s="21"/>
      <c r="FZ344" s="21"/>
      <c r="GA344" s="21"/>
      <c r="GB344" s="21"/>
      <c r="GC344" s="21"/>
      <c r="GD344" s="21"/>
      <c r="GE344" s="21"/>
      <c r="GF344" s="21"/>
      <c r="GG344" s="21"/>
      <c r="GH344" s="21"/>
      <c r="GI344" s="21"/>
      <c r="GJ344" s="21"/>
      <c r="GK344" s="21"/>
      <c r="GL344" s="21"/>
      <c r="GM344" s="21"/>
      <c r="GN344" s="21"/>
      <c r="GO344" s="21"/>
      <c r="GP344" s="21"/>
      <c r="GQ344" s="21"/>
      <c r="GR344" s="21"/>
      <c r="GS344" s="21"/>
      <c r="GT344" s="21"/>
      <c r="GU344" s="21"/>
      <c r="GV344" s="21"/>
      <c r="GW344" s="21"/>
      <c r="GX344" s="21"/>
      <c r="GY344" s="21"/>
      <c r="GZ344" s="21"/>
      <c r="HA344" s="21"/>
      <c r="HB344" s="21"/>
      <c r="HC344" s="21"/>
      <c r="HD344" s="21"/>
      <c r="HE344" s="21"/>
      <c r="HF344" s="21"/>
      <c r="HG344" s="21"/>
      <c r="HH344" s="21"/>
      <c r="HI344" s="21"/>
      <c r="HJ344" s="21"/>
      <c r="HK344" s="21"/>
      <c r="HL344" s="21"/>
      <c r="HM344" s="21"/>
      <c r="HN344" s="21"/>
      <c r="HO344" s="21"/>
      <c r="HP344" s="21"/>
      <c r="HQ344" s="21"/>
      <c r="HR344" s="21"/>
      <c r="HS344" s="21"/>
      <c r="HT344" s="21"/>
      <c r="HU344" s="21"/>
      <c r="HV344" s="21"/>
      <c r="HW344" s="21"/>
      <c r="HX344" s="21"/>
      <c r="HY344" s="21"/>
      <c r="HZ344" s="21"/>
      <c r="IA344" s="21"/>
      <c r="IB344" s="21"/>
      <c r="IC344" s="21"/>
      <c r="ID344" s="21"/>
      <c r="IE344" s="21"/>
      <c r="IF344" s="21"/>
      <c r="IG344" s="21"/>
      <c r="IH344" s="21"/>
      <c r="II344" s="21"/>
      <c r="IJ344" s="21"/>
      <c r="IK344" s="21"/>
      <c r="IL344" s="21"/>
      <c r="IM344" s="21"/>
      <c r="IN344" s="21"/>
      <c r="IO344" s="21"/>
      <c r="IP344" s="21"/>
      <c r="IQ344" s="21"/>
      <c r="IR344" s="21"/>
      <c r="IS344" s="21"/>
      <c r="IT344" s="21"/>
      <c r="IU344" s="21"/>
      <c r="IV344" s="21"/>
      <c r="IW344" s="21"/>
      <c r="IX344" s="21"/>
      <c r="IY344" s="21"/>
      <c r="IZ344" s="21"/>
      <c r="JA344" s="21"/>
      <c r="JB344" s="21"/>
      <c r="JC344" s="21"/>
      <c r="JD344" s="21"/>
      <c r="JE344" s="21"/>
      <c r="JF344" s="21"/>
      <c r="JG344" s="21"/>
      <c r="JH344" s="21"/>
      <c r="JI344" s="21"/>
      <c r="JJ344" s="21"/>
      <c r="JK344" s="21"/>
      <c r="JL344" s="21"/>
      <c r="JM344" s="21"/>
      <c r="JN344" s="21"/>
      <c r="JO344" s="21"/>
      <c r="JP344" s="21"/>
      <c r="JQ344" s="21"/>
      <c r="JR344" s="21"/>
      <c r="JS344" s="21"/>
      <c r="JT344" s="21"/>
      <c r="JU344" s="21"/>
      <c r="JV344" s="21"/>
      <c r="JW344" s="21"/>
      <c r="JX344" s="21"/>
      <c r="JY344" s="21"/>
      <c r="JZ344" s="21"/>
      <c r="KA344" s="21"/>
      <c r="KB344" s="21"/>
      <c r="KC344" s="21"/>
      <c r="KD344" s="21"/>
      <c r="KE344" s="21"/>
      <c r="KF344" s="21"/>
      <c r="KG344" s="21"/>
      <c r="KH344" s="21"/>
      <c r="KI344" s="21"/>
      <c r="KJ344" s="21"/>
      <c r="KK344" s="21"/>
      <c r="KL344" s="21"/>
      <c r="KM344" s="21"/>
      <c r="KN344" s="21"/>
      <c r="KO344" s="21"/>
      <c r="KP344" s="21"/>
      <c r="KQ344" s="21"/>
      <c r="KR344" s="21"/>
      <c r="KS344" s="21"/>
      <c r="KT344" s="21"/>
      <c r="KU344" s="21"/>
      <c r="KV344" s="21"/>
      <c r="KW344" s="21"/>
      <c r="KX344" s="21"/>
      <c r="KY344" s="21"/>
      <c r="KZ344" s="21"/>
      <c r="LA344" s="21"/>
      <c r="LB344" s="21"/>
      <c r="LC344" s="21"/>
      <c r="LD344" s="21"/>
      <c r="LE344" s="21"/>
      <c r="LF344" s="21"/>
      <c r="LG344" s="21"/>
      <c r="LH344" s="21"/>
      <c r="LI344" s="21"/>
      <c r="LJ344" s="21"/>
      <c r="LK344" s="21"/>
      <c r="LL344" s="21"/>
      <c r="LM344" s="21"/>
      <c r="LN344" s="21"/>
      <c r="LO344" s="21"/>
      <c r="LP344" s="21"/>
      <c r="LQ344" s="21"/>
      <c r="LR344" s="21"/>
      <c r="LS344" s="21"/>
      <c r="LT344" s="21"/>
      <c r="LU344" s="21"/>
      <c r="LV344" s="21"/>
      <c r="LW344" s="21"/>
      <c r="LX344" s="21"/>
      <c r="LY344" s="21"/>
      <c r="LZ344" s="21"/>
      <c r="MA344" s="21"/>
      <c r="MB344" s="21"/>
      <c r="MC344" s="21"/>
      <c r="MD344" s="21"/>
      <c r="ME344" s="21"/>
      <c r="MF344" s="21"/>
      <c r="MG344" s="21"/>
      <c r="MH344" s="21"/>
      <c r="MI344" s="21"/>
      <c r="MJ344" s="21"/>
      <c r="MK344" s="21"/>
      <c r="ML344" s="21"/>
      <c r="MM344" s="21"/>
      <c r="MN344" s="21"/>
      <c r="MO344" s="21"/>
      <c r="MP344" s="21"/>
      <c r="MQ344" s="21"/>
      <c r="MR344" s="21"/>
      <c r="MS344" s="21"/>
      <c r="MT344" s="21"/>
      <c r="MU344" s="21"/>
      <c r="MV344" s="21"/>
      <c r="MW344" s="21"/>
      <c r="MX344" s="21"/>
      <c r="MY344" s="21"/>
      <c r="MZ344" s="21"/>
      <c r="NA344" s="21"/>
      <c r="NB344" s="21"/>
      <c r="NC344" s="21"/>
      <c r="ND344" s="21"/>
      <c r="NE344" s="21"/>
      <c r="NF344" s="21"/>
      <c r="NG344" s="21"/>
      <c r="NH344" s="21"/>
      <c r="NI344" s="21"/>
      <c r="NJ344" s="21"/>
      <c r="NK344" s="21"/>
      <c r="NL344" s="21"/>
      <c r="NM344" s="21"/>
      <c r="NN344" s="21"/>
      <c r="NO344" s="21"/>
      <c r="NP344" s="21"/>
      <c r="NQ344" s="21"/>
      <c r="NR344" s="21"/>
      <c r="NS344" s="21"/>
      <c r="NT344" s="21"/>
      <c r="NU344" s="21"/>
      <c r="NV344" s="21"/>
      <c r="NW344" s="21"/>
      <c r="NX344" s="21"/>
      <c r="NY344" s="21"/>
      <c r="NZ344" s="21"/>
      <c r="OA344" s="21"/>
      <c r="OB344" s="21"/>
      <c r="OC344" s="21"/>
      <c r="OD344" s="21"/>
      <c r="OE344" s="21"/>
      <c r="OF344" s="21"/>
      <c r="OG344" s="21"/>
      <c r="OH344" s="21"/>
      <c r="OI344" s="21"/>
      <c r="OJ344" s="21"/>
      <c r="OK344" s="21"/>
      <c r="OL344" s="21"/>
      <c r="OM344" s="21"/>
      <c r="ON344" s="21"/>
      <c r="OO344" s="21"/>
      <c r="OP344" s="21"/>
      <c r="OQ344" s="21"/>
      <c r="OR344" s="21"/>
      <c r="OS344" s="21"/>
      <c r="OT344" s="21"/>
      <c r="OU344" s="21"/>
      <c r="OV344" s="21"/>
      <c r="OW344" s="21"/>
      <c r="OX344" s="21"/>
      <c r="OY344" s="21"/>
      <c r="OZ344" s="21"/>
      <c r="PA344" s="21"/>
      <c r="PB344" s="21"/>
      <c r="PC344" s="21"/>
      <c r="PD344" s="21"/>
      <c r="PE344" s="21"/>
      <c r="PF344" s="21"/>
      <c r="PG344" s="21"/>
      <c r="PH344" s="21"/>
      <c r="PI344" s="21"/>
      <c r="PJ344" s="21"/>
      <c r="PK344" s="21"/>
      <c r="PL344" s="21"/>
      <c r="PM344" s="21"/>
      <c r="PN344" s="21"/>
      <c r="PO344" s="21"/>
      <c r="PP344" s="21"/>
      <c r="PQ344" s="21"/>
      <c r="PR344" s="21"/>
      <c r="PS344" s="21"/>
      <c r="PT344" s="21"/>
      <c r="PU344" s="21"/>
      <c r="PV344" s="21"/>
      <c r="PW344" s="21"/>
      <c r="PX344" s="21"/>
      <c r="PY344" s="21"/>
      <c r="PZ344" s="21"/>
      <c r="QA344" s="21"/>
      <c r="QB344" s="21"/>
      <c r="QC344" s="21"/>
      <c r="QD344" s="21"/>
      <c r="QE344" s="21"/>
      <c r="QF344" s="21"/>
      <c r="QG344" s="21"/>
      <c r="QH344" s="21"/>
      <c r="QI344" s="21"/>
      <c r="QJ344" s="21"/>
      <c r="QK344" s="21"/>
      <c r="QL344" s="21"/>
      <c r="QM344" s="21"/>
      <c r="QN344" s="21"/>
      <c r="QO344" s="21"/>
      <c r="QP344" s="21"/>
      <c r="QQ344" s="21"/>
      <c r="QR344" s="21"/>
      <c r="QS344" s="21"/>
      <c r="QT344" s="21"/>
      <c r="QU344" s="21"/>
      <c r="QV344" s="21"/>
      <c r="QW344" s="21"/>
      <c r="QX344" s="21"/>
      <c r="QY344" s="21"/>
      <c r="QZ344" s="21"/>
      <c r="RA344" s="21"/>
      <c r="RB344" s="21"/>
      <c r="RC344" s="21"/>
      <c r="RD344" s="21"/>
      <c r="RE344" s="21"/>
      <c r="RF344" s="21"/>
      <c r="RG344" s="21"/>
      <c r="RH344" s="21"/>
      <c r="RI344" s="21"/>
      <c r="RJ344" s="21"/>
      <c r="RK344" s="21"/>
      <c r="RL344" s="21"/>
      <c r="RM344" s="21"/>
      <c r="RN344" s="21"/>
      <c r="RO344" s="21"/>
      <c r="RP344" s="21"/>
      <c r="RQ344" s="21"/>
      <c r="RR344" s="21"/>
      <c r="RS344" s="21"/>
      <c r="RT344" s="21"/>
      <c r="RU344" s="21"/>
      <c r="RV344" s="21"/>
      <c r="RW344" s="21"/>
      <c r="RX344" s="21"/>
      <c r="RY344" s="21"/>
      <c r="RZ344" s="21"/>
      <c r="SA344" s="21"/>
      <c r="SB344" s="21"/>
      <c r="SC344" s="21"/>
      <c r="SD344" s="21"/>
      <c r="SE344" s="21"/>
      <c r="SF344" s="21"/>
      <c r="SG344" s="21"/>
      <c r="SH344" s="21"/>
      <c r="SI344" s="21"/>
      <c r="SJ344" s="21"/>
      <c r="SK344" s="21"/>
      <c r="SL344" s="21"/>
      <c r="SM344" s="21"/>
      <c r="SN344" s="21"/>
      <c r="SO344" s="21"/>
      <c r="SP344" s="21"/>
      <c r="SQ344" s="21"/>
      <c r="SR344" s="21"/>
      <c r="SS344" s="21"/>
      <c r="ST344" s="21"/>
      <c r="SU344" s="21"/>
      <c r="SV344" s="21"/>
      <c r="SW344" s="21"/>
      <c r="SX344" s="21"/>
      <c r="SY344" s="21"/>
      <c r="SZ344" s="21"/>
      <c r="TA344" s="21"/>
      <c r="TB344" s="21"/>
      <c r="TC344" s="21"/>
      <c r="TD344" s="21"/>
      <c r="TE344" s="21"/>
      <c r="TF344" s="21"/>
      <c r="TG344" s="21"/>
      <c r="TH344" s="21"/>
      <c r="TI344" s="21"/>
      <c r="TJ344" s="21"/>
      <c r="TK344" s="21"/>
      <c r="TL344" s="21"/>
      <c r="TM344" s="21"/>
      <c r="TN344" s="21"/>
      <c r="TO344" s="21"/>
      <c r="TP344" s="21"/>
      <c r="TQ344" s="21"/>
      <c r="TR344" s="21"/>
      <c r="TS344" s="21"/>
      <c r="TT344" s="21"/>
      <c r="TU344" s="21"/>
      <c r="TV344" s="21"/>
      <c r="TW344" s="21"/>
      <c r="TX344" s="21"/>
      <c r="TY344" s="21"/>
      <c r="TZ344" s="21"/>
      <c r="UA344" s="21"/>
      <c r="UB344" s="21"/>
      <c r="UC344" s="21"/>
      <c r="UD344" s="21"/>
      <c r="UE344" s="21"/>
      <c r="UF344" s="21"/>
      <c r="UG344" s="21"/>
      <c r="UH344" s="21"/>
      <c r="UI344" s="21"/>
      <c r="UJ344" s="21"/>
      <c r="UK344" s="21"/>
      <c r="UL344" s="21"/>
      <c r="UM344" s="21"/>
      <c r="UN344" s="21"/>
      <c r="UO344" s="21"/>
      <c r="UP344" s="21"/>
      <c r="UQ344" s="21"/>
      <c r="UR344" s="21"/>
      <c r="US344" s="21"/>
      <c r="UT344" s="21"/>
      <c r="UU344" s="21"/>
      <c r="UV344" s="21"/>
      <c r="UW344" s="21"/>
      <c r="UX344" s="21"/>
      <c r="UY344" s="21"/>
      <c r="UZ344" s="21"/>
      <c r="VA344" s="21"/>
      <c r="VB344" s="21"/>
      <c r="VC344" s="21"/>
      <c r="VD344" s="21"/>
      <c r="VE344" s="21"/>
      <c r="VF344" s="21"/>
      <c r="VG344" s="21"/>
      <c r="VH344" s="21"/>
      <c r="VI344" s="21"/>
      <c r="VJ344" s="21"/>
      <c r="VK344" s="21"/>
      <c r="VL344" s="21"/>
      <c r="VM344" s="21"/>
      <c r="VN344" s="21"/>
      <c r="VO344" s="21"/>
      <c r="VP344" s="21"/>
      <c r="VQ344" s="21"/>
      <c r="VR344" s="21"/>
      <c r="VS344" s="21"/>
      <c r="VT344" s="21"/>
      <c r="VU344" s="21"/>
      <c r="VV344" s="21"/>
      <c r="VW344" s="21"/>
      <c r="VX344" s="21"/>
      <c r="VY344" s="21"/>
      <c r="VZ344" s="21"/>
      <c r="WA344" s="21"/>
      <c r="WB344" s="21"/>
      <c r="WC344" s="21"/>
      <c r="WD344" s="21"/>
      <c r="WE344" s="21"/>
      <c r="WF344" s="21"/>
      <c r="WG344" s="21"/>
      <c r="WH344" s="21"/>
      <c r="WI344" s="21"/>
      <c r="WJ344" s="21"/>
      <c r="WK344" s="21"/>
      <c r="WL344" s="21"/>
      <c r="WM344" s="21"/>
      <c r="WN344" s="21"/>
      <c r="WO344" s="21"/>
      <c r="WP344" s="21"/>
      <c r="WQ344" s="21"/>
      <c r="WR344" s="21"/>
      <c r="WS344" s="21"/>
      <c r="WT344" s="21"/>
      <c r="WU344" s="21"/>
      <c r="WV344" s="21"/>
      <c r="WW344" s="21"/>
      <c r="WX344" s="21"/>
      <c r="WY344" s="21"/>
      <c r="WZ344" s="21"/>
      <c r="XA344" s="21"/>
      <c r="XB344" s="21"/>
      <c r="XC344" s="21"/>
      <c r="XD344" s="21"/>
      <c r="XE344" s="21"/>
      <c r="XF344" s="21"/>
      <c r="XG344" s="21"/>
      <c r="XH344" s="21"/>
      <c r="XI344" s="21"/>
      <c r="XJ344" s="21"/>
      <c r="XK344" s="21"/>
      <c r="XL344" s="21"/>
      <c r="XM344" s="21"/>
      <c r="XN344" s="21"/>
      <c r="XO344" s="21"/>
      <c r="XP344" s="21"/>
      <c r="XQ344" s="21"/>
      <c r="XR344" s="21"/>
      <c r="XS344" s="21"/>
      <c r="XT344" s="21"/>
      <c r="XU344" s="21"/>
      <c r="XV344" s="21"/>
      <c r="XW344" s="21"/>
      <c r="XX344" s="21"/>
      <c r="XY344" s="21"/>
      <c r="XZ344" s="21"/>
      <c r="YA344" s="21"/>
      <c r="YB344" s="21"/>
      <c r="YC344" s="21"/>
      <c r="YD344" s="21"/>
      <c r="YE344" s="21"/>
      <c r="YF344" s="21"/>
      <c r="YG344" s="21"/>
      <c r="YH344" s="21"/>
      <c r="YI344" s="21"/>
      <c r="YJ344" s="21"/>
      <c r="YK344" s="21"/>
      <c r="YL344" s="21"/>
      <c r="YM344" s="21"/>
      <c r="YN344" s="21"/>
      <c r="YO344" s="21"/>
      <c r="YP344" s="21"/>
      <c r="YQ344" s="21"/>
      <c r="YR344" s="21"/>
      <c r="YS344" s="21"/>
      <c r="YT344" s="21"/>
      <c r="YU344" s="21"/>
      <c r="YV344" s="21"/>
      <c r="YW344" s="21"/>
      <c r="YX344" s="21"/>
      <c r="YY344" s="21"/>
      <c r="YZ344" s="21"/>
      <c r="ZA344" s="21"/>
      <c r="ZB344" s="21"/>
      <c r="ZC344" s="21"/>
      <c r="ZD344" s="21"/>
      <c r="ZE344" s="21"/>
      <c r="ZF344" s="21"/>
      <c r="ZG344" s="21"/>
      <c r="ZH344" s="21"/>
      <c r="ZI344" s="21"/>
      <c r="ZJ344" s="21"/>
      <c r="ZK344" s="21"/>
      <c r="ZL344" s="21"/>
      <c r="ZM344" s="21"/>
      <c r="ZN344" s="21"/>
      <c r="ZO344" s="21"/>
      <c r="ZP344" s="21"/>
      <c r="ZQ344" s="21"/>
      <c r="ZR344" s="21"/>
      <c r="ZS344" s="21"/>
      <c r="ZT344" s="21"/>
      <c r="ZU344" s="21"/>
      <c r="ZV344" s="21"/>
      <c r="ZW344" s="21"/>
      <c r="ZX344" s="21"/>
      <c r="ZY344" s="21"/>
      <c r="ZZ344" s="21"/>
      <c r="AAA344" s="21"/>
      <c r="AAB344" s="21"/>
      <c r="AAC344" s="21"/>
      <c r="AAD344" s="21"/>
      <c r="AAE344" s="21"/>
      <c r="AAF344" s="21"/>
      <c r="AAG344" s="21"/>
      <c r="AAH344" s="21"/>
      <c r="AAI344" s="21"/>
      <c r="AAJ344" s="21"/>
      <c r="AAK344" s="21"/>
      <c r="AAL344" s="21"/>
      <c r="AAM344" s="21"/>
      <c r="AAN344" s="21"/>
      <c r="AAO344" s="21"/>
      <c r="AAP344" s="21"/>
      <c r="AAQ344" s="21"/>
      <c r="AAR344" s="21"/>
      <c r="AAS344" s="21"/>
      <c r="AAT344" s="21"/>
      <c r="AAU344" s="21"/>
      <c r="AAV344" s="21"/>
      <c r="AAW344" s="21"/>
      <c r="AAX344" s="21"/>
      <c r="AAY344" s="21"/>
      <c r="AAZ344" s="21"/>
      <c r="ABA344" s="21"/>
      <c r="ABB344" s="21"/>
      <c r="ABC344" s="21"/>
      <c r="ABD344" s="21"/>
      <c r="ABE344" s="21"/>
      <c r="ABF344" s="21"/>
      <c r="ABG344" s="21"/>
      <c r="ABH344" s="21"/>
      <c r="ABI344" s="21"/>
      <c r="ABJ344" s="21"/>
      <c r="ABK344" s="21"/>
      <c r="ABL344" s="21"/>
      <c r="ABM344" s="21"/>
      <c r="ABN344" s="21"/>
      <c r="ABO344" s="21"/>
      <c r="ABP344" s="21"/>
      <c r="ABQ344" s="21"/>
      <c r="ABR344" s="21"/>
      <c r="ABS344" s="21"/>
      <c r="ABT344" s="21"/>
      <c r="ABU344" s="21"/>
      <c r="ABV344" s="21"/>
      <c r="ABW344" s="21"/>
      <c r="ABX344" s="21"/>
      <c r="ABY344" s="21"/>
      <c r="ABZ344" s="21"/>
      <c r="ACA344" s="21"/>
      <c r="ACB344" s="21"/>
      <c r="ACC344" s="21"/>
      <c r="ACD344" s="21"/>
      <c r="ACE344" s="21"/>
      <c r="ACF344" s="21"/>
      <c r="ACG344" s="21"/>
      <c r="ACH344" s="21"/>
      <c r="ACI344" s="21"/>
      <c r="ACJ344" s="21"/>
      <c r="ACK344" s="21"/>
      <c r="ACL344" s="21"/>
      <c r="ACM344" s="21"/>
      <c r="ACN344" s="21"/>
      <c r="ACO344" s="21"/>
      <c r="ACP344" s="21"/>
      <c r="ACQ344" s="21"/>
      <c r="ACR344" s="21"/>
      <c r="ACS344" s="21"/>
      <c r="ACT344" s="21"/>
      <c r="ACU344" s="21"/>
      <c r="ACV344" s="21"/>
      <c r="ACW344" s="21"/>
      <c r="ACX344" s="21"/>
      <c r="ACY344" s="21"/>
      <c r="ACZ344" s="21"/>
      <c r="ADA344" s="21"/>
      <c r="ADB344" s="21"/>
      <c r="ADC344" s="21"/>
      <c r="ADD344" s="21"/>
      <c r="ADE344" s="21"/>
      <c r="ADF344" s="21"/>
      <c r="ADG344" s="21"/>
      <c r="ADH344" s="21"/>
      <c r="ADI344" s="21"/>
      <c r="ADJ344" s="21"/>
      <c r="ADK344" s="21"/>
      <c r="ADL344" s="21"/>
      <c r="ADM344" s="21"/>
      <c r="ADN344" s="21"/>
      <c r="ADO344" s="21"/>
      <c r="ADP344" s="21"/>
      <c r="ADQ344" s="21"/>
      <c r="ADR344" s="21"/>
      <c r="ADS344" s="21"/>
      <c r="ADT344" s="21"/>
      <c r="ADU344" s="21"/>
      <c r="ADV344" s="21"/>
      <c r="ADW344" s="21"/>
      <c r="ADX344" s="21"/>
      <c r="ADY344" s="21"/>
      <c r="ADZ344" s="21"/>
      <c r="AEA344" s="21"/>
      <c r="AEB344" s="21"/>
      <c r="AEC344" s="21"/>
      <c r="AED344" s="21"/>
      <c r="AEE344" s="21"/>
      <c r="AEF344" s="21"/>
      <c r="AEG344" s="21"/>
      <c r="AEH344" s="21"/>
      <c r="AEI344" s="21"/>
      <c r="AEJ344" s="21"/>
      <c r="AEK344" s="21"/>
    </row>
    <row r="345" spans="1:817" s="15" customFormat="1" ht="26.1" customHeight="1" x14ac:dyDescent="0.25">
      <c r="A345" s="627"/>
      <c r="B345" s="182"/>
      <c r="C345" s="595"/>
      <c r="D345" s="19">
        <v>1</v>
      </c>
      <c r="E345" s="253" t="s">
        <v>525</v>
      </c>
      <c r="F345" s="254" t="s">
        <v>26</v>
      </c>
      <c r="G345" s="19" t="s">
        <v>145</v>
      </c>
      <c r="H345" s="19" t="s">
        <v>78</v>
      </c>
      <c r="I345" s="19">
        <v>8</v>
      </c>
      <c r="J345" s="255"/>
      <c r="K345" s="19">
        <v>1</v>
      </c>
      <c r="L345" s="19" t="s">
        <v>27</v>
      </c>
      <c r="M345" s="19" t="s">
        <v>28</v>
      </c>
      <c r="N345" s="19">
        <v>156</v>
      </c>
      <c r="O345" s="19">
        <v>1952</v>
      </c>
      <c r="P345" s="277">
        <v>19025</v>
      </c>
      <c r="Q345" s="255"/>
      <c r="R345" s="258"/>
      <c r="S345" s="259"/>
      <c r="T345" s="228" t="s">
        <v>233</v>
      </c>
      <c r="U345" s="260"/>
      <c r="V345" s="33"/>
      <c r="W345" s="18" t="s">
        <v>128</v>
      </c>
      <c r="X345" s="249" t="str">
        <f t="shared" si="111"/>
        <v>P</v>
      </c>
      <c r="Y345" s="19"/>
      <c r="Z345" s="19"/>
      <c r="AA345" s="19"/>
      <c r="AB345" s="19"/>
      <c r="AC345" s="19"/>
      <c r="AD345" s="19"/>
      <c r="AE345" s="19"/>
      <c r="AF345" s="1"/>
      <c r="AG345" s="1"/>
      <c r="AH345" s="252">
        <f t="shared" si="112"/>
        <v>0</v>
      </c>
      <c r="AI345" s="252">
        <f t="shared" si="113"/>
        <v>0</v>
      </c>
      <c r="AJ345" s="252">
        <f t="shared" si="114"/>
        <v>0</v>
      </c>
      <c r="AK345" s="252">
        <f t="shared" si="104"/>
        <v>0</v>
      </c>
      <c r="AL345" s="262"/>
      <c r="AM345" s="251">
        <f t="shared" si="115"/>
        <v>0</v>
      </c>
      <c r="AN345" s="251">
        <f t="shared" si="116"/>
        <v>0</v>
      </c>
      <c r="AO345" s="251">
        <f t="shared" si="117"/>
        <v>0</v>
      </c>
      <c r="AP345" s="147"/>
      <c r="AQ345" s="147"/>
      <c r="AR345" s="147"/>
      <c r="AS345" s="147"/>
      <c r="AT345" s="147"/>
      <c r="AU345" s="147"/>
      <c r="AV345" s="147"/>
      <c r="AW345" s="147"/>
      <c r="AX345" s="147"/>
      <c r="AY345" s="147"/>
      <c r="AZ345" s="1"/>
      <c r="BD345" s="1"/>
      <c r="BE345" s="4"/>
      <c r="BF345" s="4"/>
      <c r="BG345" s="4"/>
      <c r="BH345" s="1"/>
      <c r="BI345" s="1"/>
      <c r="BJ345" s="4"/>
      <c r="BK345" s="4"/>
      <c r="BL345" s="4"/>
      <c r="BM345" s="4"/>
      <c r="BN345" s="4"/>
      <c r="BO345" s="4"/>
      <c r="BP345" s="4"/>
      <c r="BQ345" s="4"/>
      <c r="BR345" s="4"/>
      <c r="BS345" s="4"/>
      <c r="BT345" s="4"/>
      <c r="BU345" s="147"/>
      <c r="BV345" s="4"/>
      <c r="BW345" s="147"/>
      <c r="BX345" s="4"/>
      <c r="BY345" s="147"/>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20"/>
      <c r="FO345" s="20"/>
      <c r="FP345" s="20"/>
      <c r="FQ345" s="20"/>
      <c r="FR345" s="20"/>
      <c r="FS345" s="20"/>
      <c r="FT345" s="20"/>
      <c r="FU345" s="20"/>
      <c r="FV345" s="20"/>
      <c r="FW345" s="20"/>
      <c r="FX345" s="20"/>
      <c r="FY345" s="20"/>
      <c r="FZ345" s="20"/>
      <c r="GA345" s="20"/>
      <c r="GB345" s="20"/>
      <c r="GC345" s="20"/>
      <c r="GD345" s="20"/>
      <c r="GE345" s="20"/>
      <c r="GF345" s="20"/>
      <c r="GG345" s="20"/>
      <c r="GH345" s="20"/>
      <c r="GI345" s="20"/>
      <c r="GJ345" s="20"/>
      <c r="GK345" s="20"/>
      <c r="GL345" s="20"/>
      <c r="GM345" s="20"/>
      <c r="GN345" s="20"/>
      <c r="GO345" s="20"/>
      <c r="GP345" s="20"/>
      <c r="GQ345" s="20"/>
      <c r="GR345" s="20"/>
      <c r="GS345" s="20"/>
      <c r="GT345" s="20"/>
      <c r="GU345" s="20"/>
      <c r="GV345" s="20"/>
      <c r="GW345" s="20"/>
      <c r="GX345" s="20"/>
      <c r="GY345" s="20"/>
      <c r="GZ345" s="20"/>
      <c r="HA345" s="20"/>
      <c r="HB345" s="20"/>
      <c r="HC345" s="20"/>
      <c r="HD345" s="20"/>
      <c r="HE345" s="20"/>
      <c r="HF345" s="20"/>
      <c r="HG345" s="20"/>
      <c r="HH345" s="20"/>
      <c r="HI345" s="20"/>
      <c r="HJ345" s="20"/>
      <c r="HK345" s="20"/>
      <c r="HL345" s="20"/>
      <c r="HM345" s="20"/>
      <c r="HN345" s="20"/>
      <c r="HO345" s="20"/>
      <c r="HP345" s="20"/>
      <c r="HQ345" s="20"/>
      <c r="HR345" s="20"/>
      <c r="HS345" s="20"/>
      <c r="HT345" s="20"/>
      <c r="HU345" s="20"/>
      <c r="HV345" s="20"/>
      <c r="HW345" s="20"/>
      <c r="HX345" s="20"/>
      <c r="HY345" s="20"/>
      <c r="HZ345" s="20"/>
      <c r="IA345" s="20"/>
      <c r="IB345" s="20"/>
      <c r="IC345" s="20"/>
      <c r="ID345" s="20"/>
      <c r="IE345" s="20"/>
      <c r="IF345" s="20"/>
      <c r="IG345" s="20"/>
      <c r="IH345" s="20"/>
      <c r="II345" s="20"/>
      <c r="IJ345" s="20"/>
      <c r="IK345" s="20"/>
      <c r="IL345" s="20"/>
      <c r="IM345" s="20"/>
      <c r="IN345" s="20"/>
      <c r="IO345" s="20"/>
      <c r="IP345" s="20"/>
      <c r="IQ345" s="20"/>
      <c r="IR345" s="20"/>
      <c r="IS345" s="20"/>
      <c r="IT345" s="20"/>
      <c r="IU345" s="20"/>
      <c r="IV345" s="20"/>
      <c r="IW345" s="20"/>
      <c r="IX345" s="20"/>
      <c r="IY345" s="20"/>
      <c r="IZ345" s="20"/>
      <c r="JA345" s="20"/>
      <c r="JB345" s="20"/>
      <c r="JC345" s="20"/>
      <c r="JD345" s="20"/>
      <c r="JE345" s="20"/>
      <c r="JF345" s="20"/>
      <c r="JG345" s="20"/>
      <c r="JH345" s="20"/>
      <c r="JI345" s="20"/>
      <c r="JJ345" s="20"/>
      <c r="JK345" s="20"/>
      <c r="JL345" s="20"/>
      <c r="JM345" s="20"/>
      <c r="JN345" s="20"/>
      <c r="JO345" s="20"/>
      <c r="JP345" s="20"/>
      <c r="JQ345" s="20"/>
      <c r="JR345" s="20"/>
      <c r="JS345" s="20"/>
      <c r="JT345" s="20"/>
      <c r="JU345" s="20"/>
      <c r="JV345" s="20"/>
      <c r="JW345" s="20"/>
      <c r="JX345" s="20"/>
      <c r="JY345" s="20"/>
      <c r="JZ345" s="20"/>
      <c r="KA345" s="20"/>
      <c r="KB345" s="20"/>
      <c r="KC345" s="20"/>
      <c r="KD345" s="20"/>
      <c r="KE345" s="20"/>
      <c r="KF345" s="20"/>
      <c r="KG345" s="20"/>
      <c r="KH345" s="20"/>
      <c r="KI345" s="20"/>
      <c r="KJ345" s="20"/>
      <c r="KK345" s="20"/>
      <c r="KL345" s="20"/>
      <c r="KM345" s="20"/>
      <c r="KN345" s="20"/>
      <c r="KO345" s="20"/>
      <c r="KP345" s="20"/>
      <c r="KQ345" s="20"/>
      <c r="KR345" s="20"/>
      <c r="KS345" s="20"/>
      <c r="KT345" s="20"/>
      <c r="KU345" s="20"/>
      <c r="KV345" s="20"/>
      <c r="KW345" s="20"/>
      <c r="KX345" s="20"/>
      <c r="KY345" s="20"/>
      <c r="KZ345" s="20"/>
      <c r="LA345" s="20"/>
      <c r="LB345" s="20"/>
      <c r="LC345" s="20"/>
      <c r="LD345" s="20"/>
      <c r="LE345" s="20"/>
      <c r="LF345" s="20"/>
      <c r="LG345" s="20"/>
      <c r="LH345" s="20"/>
      <c r="LI345" s="20"/>
      <c r="LJ345" s="20"/>
      <c r="LK345" s="20"/>
      <c r="LL345" s="20"/>
      <c r="LM345" s="20"/>
      <c r="LN345" s="20"/>
      <c r="LO345" s="20"/>
      <c r="LP345" s="20"/>
      <c r="LQ345" s="20"/>
      <c r="LR345" s="20"/>
      <c r="LS345" s="20"/>
      <c r="LT345" s="20"/>
      <c r="LU345" s="20"/>
      <c r="LV345" s="20"/>
      <c r="LW345" s="20"/>
      <c r="LX345" s="20"/>
      <c r="LY345" s="20"/>
      <c r="LZ345" s="20"/>
      <c r="MA345" s="20"/>
      <c r="MB345" s="20"/>
      <c r="MC345" s="20"/>
      <c r="MD345" s="20"/>
      <c r="ME345" s="20"/>
      <c r="MF345" s="20"/>
      <c r="MG345" s="20"/>
      <c r="MH345" s="20"/>
      <c r="MI345" s="20"/>
      <c r="MJ345" s="20"/>
      <c r="MK345" s="20"/>
      <c r="ML345" s="20"/>
      <c r="MM345" s="20"/>
      <c r="MN345" s="20"/>
      <c r="MO345" s="20"/>
      <c r="MP345" s="20"/>
      <c r="MQ345" s="20"/>
      <c r="MR345" s="20"/>
      <c r="MS345" s="20"/>
      <c r="MT345" s="20"/>
      <c r="MU345" s="20"/>
      <c r="MV345" s="20"/>
      <c r="MW345" s="20"/>
      <c r="MX345" s="20"/>
      <c r="MY345" s="20"/>
      <c r="MZ345" s="20"/>
      <c r="NA345" s="20"/>
      <c r="NB345" s="20"/>
      <c r="NC345" s="20"/>
      <c r="ND345" s="20"/>
      <c r="NE345" s="20"/>
      <c r="NF345" s="20"/>
      <c r="NG345" s="20"/>
      <c r="NH345" s="20"/>
      <c r="NI345" s="20"/>
      <c r="NJ345" s="20"/>
      <c r="NK345" s="20"/>
      <c r="NL345" s="20"/>
      <c r="NM345" s="20"/>
      <c r="NN345" s="20"/>
      <c r="NO345" s="20"/>
      <c r="NP345" s="20"/>
      <c r="NQ345" s="20"/>
      <c r="NR345" s="20"/>
      <c r="NS345" s="20"/>
      <c r="NT345" s="20"/>
      <c r="NU345" s="20"/>
      <c r="NV345" s="20"/>
      <c r="NW345" s="20"/>
      <c r="NX345" s="20"/>
      <c r="NY345" s="20"/>
      <c r="NZ345" s="20"/>
      <c r="OA345" s="20"/>
      <c r="OB345" s="20"/>
      <c r="OC345" s="20"/>
      <c r="OD345" s="20"/>
      <c r="OE345" s="20"/>
      <c r="OF345" s="20"/>
      <c r="OG345" s="20"/>
      <c r="OH345" s="20"/>
      <c r="OI345" s="20"/>
      <c r="OJ345" s="20"/>
      <c r="OK345" s="20"/>
      <c r="OL345" s="20"/>
      <c r="OM345" s="20"/>
      <c r="ON345" s="20"/>
      <c r="OO345" s="20"/>
      <c r="OP345" s="20"/>
      <c r="OQ345" s="20"/>
      <c r="OR345" s="20"/>
      <c r="OS345" s="20"/>
      <c r="OT345" s="20"/>
      <c r="OU345" s="20"/>
      <c r="OV345" s="20"/>
      <c r="OW345" s="20"/>
      <c r="OX345" s="20"/>
      <c r="OY345" s="20"/>
      <c r="OZ345" s="20"/>
      <c r="PA345" s="20"/>
      <c r="PB345" s="20"/>
      <c r="PC345" s="20"/>
      <c r="PD345" s="20"/>
      <c r="PE345" s="20"/>
      <c r="PF345" s="20"/>
      <c r="PG345" s="20"/>
      <c r="PH345" s="20"/>
      <c r="PI345" s="20"/>
      <c r="PJ345" s="20"/>
      <c r="PK345" s="20"/>
      <c r="PL345" s="20"/>
      <c r="PM345" s="20"/>
      <c r="PN345" s="20"/>
      <c r="PO345" s="20"/>
      <c r="PP345" s="20"/>
      <c r="PQ345" s="20"/>
      <c r="PR345" s="20"/>
      <c r="PS345" s="20"/>
      <c r="PT345" s="20"/>
      <c r="PU345" s="20"/>
      <c r="PV345" s="20"/>
      <c r="PW345" s="20"/>
      <c r="PX345" s="20"/>
      <c r="PY345" s="20"/>
      <c r="PZ345" s="20"/>
      <c r="QA345" s="20"/>
      <c r="QB345" s="20"/>
      <c r="QC345" s="20"/>
      <c r="QD345" s="20"/>
      <c r="QE345" s="20"/>
      <c r="QF345" s="20"/>
      <c r="QG345" s="20"/>
      <c r="QH345" s="20"/>
      <c r="QI345" s="20"/>
      <c r="QJ345" s="20"/>
      <c r="QK345" s="20"/>
      <c r="QL345" s="20"/>
      <c r="QM345" s="20"/>
      <c r="QN345" s="20"/>
      <c r="QO345" s="20"/>
      <c r="QP345" s="20"/>
      <c r="QQ345" s="20"/>
      <c r="QR345" s="20"/>
      <c r="QS345" s="20"/>
      <c r="QT345" s="20"/>
      <c r="QU345" s="20"/>
      <c r="QV345" s="20"/>
      <c r="QW345" s="20"/>
      <c r="QX345" s="20"/>
      <c r="QY345" s="20"/>
      <c r="QZ345" s="20"/>
      <c r="RA345" s="20"/>
      <c r="RB345" s="20"/>
      <c r="RC345" s="20"/>
      <c r="RD345" s="20"/>
      <c r="RE345" s="20"/>
      <c r="RF345" s="20"/>
      <c r="RG345" s="20"/>
      <c r="RH345" s="20"/>
      <c r="RI345" s="20"/>
      <c r="RJ345" s="20"/>
      <c r="RK345" s="20"/>
      <c r="RL345" s="20"/>
      <c r="RM345" s="20"/>
      <c r="RN345" s="20"/>
      <c r="RO345" s="20"/>
      <c r="RP345" s="20"/>
      <c r="RQ345" s="20"/>
      <c r="RR345" s="20"/>
      <c r="RS345" s="20"/>
      <c r="RT345" s="20"/>
      <c r="RU345" s="20"/>
      <c r="RV345" s="20"/>
      <c r="RW345" s="20"/>
      <c r="RX345" s="20"/>
      <c r="RY345" s="20"/>
      <c r="RZ345" s="20"/>
      <c r="SA345" s="20"/>
      <c r="SB345" s="20"/>
      <c r="SC345" s="20"/>
      <c r="SD345" s="20"/>
      <c r="SE345" s="20"/>
      <c r="SF345" s="20"/>
      <c r="SG345" s="20"/>
      <c r="SH345" s="20"/>
      <c r="SI345" s="20"/>
      <c r="SJ345" s="20"/>
      <c r="SK345" s="20"/>
      <c r="SL345" s="20"/>
      <c r="SM345" s="20"/>
      <c r="SN345" s="20"/>
      <c r="SO345" s="20"/>
      <c r="SP345" s="20"/>
      <c r="SQ345" s="20"/>
      <c r="SR345" s="20"/>
      <c r="SS345" s="20"/>
      <c r="ST345" s="20"/>
      <c r="SU345" s="20"/>
      <c r="SV345" s="20"/>
      <c r="SW345" s="20"/>
      <c r="SX345" s="20"/>
      <c r="SY345" s="20"/>
      <c r="SZ345" s="20"/>
      <c r="TA345" s="20"/>
      <c r="TB345" s="20"/>
      <c r="TC345" s="20"/>
      <c r="TD345" s="20"/>
      <c r="TE345" s="20"/>
      <c r="TF345" s="20"/>
      <c r="TG345" s="20"/>
      <c r="TH345" s="20"/>
      <c r="TI345" s="20"/>
      <c r="TJ345" s="20"/>
      <c r="TK345" s="20"/>
      <c r="TL345" s="20"/>
      <c r="TM345" s="20"/>
      <c r="TN345" s="20"/>
      <c r="TO345" s="20"/>
      <c r="TP345" s="20"/>
      <c r="TQ345" s="20"/>
      <c r="TR345" s="20"/>
      <c r="TS345" s="20"/>
      <c r="TT345" s="20"/>
      <c r="TU345" s="20"/>
      <c r="TV345" s="20"/>
      <c r="TW345" s="20"/>
      <c r="TX345" s="20"/>
      <c r="TY345" s="20"/>
      <c r="TZ345" s="20"/>
      <c r="UA345" s="20"/>
      <c r="UB345" s="20"/>
      <c r="UC345" s="20"/>
      <c r="UD345" s="20"/>
      <c r="UE345" s="20"/>
      <c r="UF345" s="20"/>
      <c r="UG345" s="20"/>
      <c r="UH345" s="20"/>
      <c r="UI345" s="20"/>
      <c r="UJ345" s="20"/>
      <c r="UK345" s="20"/>
      <c r="UL345" s="20"/>
      <c r="UM345" s="20"/>
      <c r="UN345" s="20"/>
      <c r="UO345" s="20"/>
      <c r="UP345" s="20"/>
      <c r="UQ345" s="20"/>
      <c r="UR345" s="20"/>
      <c r="US345" s="20"/>
      <c r="UT345" s="20"/>
      <c r="UU345" s="20"/>
      <c r="UV345" s="20"/>
      <c r="UW345" s="20"/>
      <c r="UX345" s="20"/>
      <c r="UY345" s="20"/>
      <c r="UZ345" s="20"/>
      <c r="VA345" s="20"/>
      <c r="VB345" s="20"/>
      <c r="VC345" s="20"/>
      <c r="VD345" s="20"/>
      <c r="VE345" s="20"/>
      <c r="VF345" s="20"/>
      <c r="VG345" s="20"/>
      <c r="VH345" s="20"/>
      <c r="VI345" s="20"/>
      <c r="VJ345" s="20"/>
      <c r="VK345" s="20"/>
      <c r="VL345" s="20"/>
      <c r="VM345" s="20"/>
      <c r="VN345" s="20"/>
      <c r="VO345" s="20"/>
      <c r="VP345" s="20"/>
      <c r="VQ345" s="20"/>
      <c r="VR345" s="20"/>
      <c r="VS345" s="20"/>
      <c r="VT345" s="20"/>
      <c r="VU345" s="20"/>
      <c r="VV345" s="20"/>
      <c r="VW345" s="20"/>
      <c r="VX345" s="20"/>
      <c r="VY345" s="20"/>
      <c r="VZ345" s="20"/>
      <c r="WA345" s="20"/>
      <c r="WB345" s="20"/>
      <c r="WC345" s="20"/>
      <c r="WD345" s="20"/>
      <c r="WE345" s="20"/>
      <c r="WF345" s="20"/>
      <c r="WG345" s="20"/>
      <c r="WH345" s="20"/>
      <c r="WI345" s="20"/>
      <c r="WJ345" s="20"/>
      <c r="WK345" s="20"/>
      <c r="WL345" s="20"/>
      <c r="WM345" s="20"/>
      <c r="WN345" s="20"/>
      <c r="WO345" s="20"/>
      <c r="WP345" s="20"/>
      <c r="WQ345" s="20"/>
      <c r="WR345" s="20"/>
      <c r="WS345" s="20"/>
      <c r="WT345" s="20"/>
      <c r="WU345" s="20"/>
      <c r="WV345" s="20"/>
      <c r="WW345" s="20"/>
      <c r="WX345" s="20"/>
      <c r="WY345" s="20"/>
      <c r="WZ345" s="20"/>
      <c r="XA345" s="20"/>
      <c r="XB345" s="20"/>
      <c r="XC345" s="20"/>
      <c r="XD345" s="20"/>
      <c r="XE345" s="20"/>
      <c r="XF345" s="20"/>
      <c r="XG345" s="20"/>
      <c r="XH345" s="20"/>
      <c r="XI345" s="20"/>
      <c r="XJ345" s="20"/>
      <c r="XK345" s="20"/>
      <c r="XL345" s="20"/>
      <c r="XM345" s="20"/>
      <c r="XN345" s="20"/>
      <c r="XO345" s="20"/>
      <c r="XP345" s="20"/>
      <c r="XQ345" s="20"/>
      <c r="XR345" s="20"/>
      <c r="XS345" s="20"/>
      <c r="XT345" s="20"/>
      <c r="XU345" s="20"/>
      <c r="XV345" s="20"/>
      <c r="XW345" s="20"/>
      <c r="XX345" s="20"/>
      <c r="XY345" s="20"/>
      <c r="XZ345" s="20"/>
      <c r="YA345" s="20"/>
      <c r="YB345" s="20"/>
      <c r="YC345" s="20"/>
      <c r="YD345" s="20"/>
      <c r="YE345" s="20"/>
      <c r="YF345" s="20"/>
      <c r="YG345" s="20"/>
      <c r="YH345" s="20"/>
      <c r="YI345" s="20"/>
      <c r="YJ345" s="20"/>
      <c r="YK345" s="20"/>
      <c r="YL345" s="20"/>
      <c r="YM345" s="20"/>
      <c r="YN345" s="20"/>
      <c r="YO345" s="20"/>
      <c r="YP345" s="20"/>
      <c r="YQ345" s="20"/>
      <c r="YR345" s="20"/>
      <c r="YS345" s="20"/>
      <c r="YT345" s="20"/>
      <c r="YU345" s="20"/>
      <c r="YV345" s="20"/>
      <c r="YW345" s="20"/>
      <c r="YX345" s="20"/>
      <c r="YY345" s="20"/>
      <c r="YZ345" s="20"/>
      <c r="ZA345" s="20"/>
      <c r="ZB345" s="20"/>
      <c r="ZC345" s="20"/>
      <c r="ZD345" s="20"/>
      <c r="ZE345" s="20"/>
      <c r="ZF345" s="20"/>
      <c r="ZG345" s="20"/>
      <c r="ZH345" s="20"/>
      <c r="ZI345" s="20"/>
      <c r="ZJ345" s="20"/>
      <c r="ZK345" s="20"/>
      <c r="ZL345" s="20"/>
      <c r="ZM345" s="20"/>
      <c r="ZN345" s="20"/>
      <c r="ZO345" s="20"/>
      <c r="ZP345" s="20"/>
      <c r="ZQ345" s="20"/>
      <c r="ZR345" s="20"/>
      <c r="ZS345" s="20"/>
      <c r="ZT345" s="20"/>
      <c r="ZU345" s="20"/>
      <c r="ZV345" s="20"/>
      <c r="ZW345" s="20"/>
      <c r="ZX345" s="20"/>
      <c r="ZY345" s="20"/>
      <c r="ZZ345" s="20"/>
      <c r="AAA345" s="20"/>
      <c r="AAB345" s="20"/>
      <c r="AAC345" s="20"/>
      <c r="AAD345" s="20"/>
      <c r="AAE345" s="20"/>
      <c r="AAF345" s="20"/>
      <c r="AAG345" s="20"/>
      <c r="AAH345" s="20"/>
      <c r="AAI345" s="20"/>
      <c r="AAJ345" s="20"/>
      <c r="AAK345" s="20"/>
      <c r="AAL345" s="20"/>
      <c r="AAM345" s="20"/>
      <c r="AAN345" s="20"/>
      <c r="AAO345" s="20"/>
      <c r="AAP345" s="20"/>
      <c r="AAQ345" s="20"/>
      <c r="AAR345" s="20"/>
      <c r="AAS345" s="20"/>
      <c r="AAT345" s="20"/>
      <c r="AAU345" s="20"/>
      <c r="AAV345" s="20"/>
      <c r="AAW345" s="20"/>
      <c r="AAX345" s="20"/>
      <c r="AAY345" s="20"/>
      <c r="AAZ345" s="20"/>
      <c r="ABA345" s="20"/>
      <c r="ABB345" s="20"/>
      <c r="ABC345" s="20"/>
      <c r="ABD345" s="20"/>
      <c r="ABE345" s="20"/>
      <c r="ABF345" s="20"/>
      <c r="ABG345" s="20"/>
      <c r="ABH345" s="20"/>
      <c r="ABI345" s="20"/>
      <c r="ABJ345" s="20"/>
      <c r="ABK345" s="20"/>
      <c r="ABL345" s="20"/>
      <c r="ABM345" s="20"/>
      <c r="ABN345" s="20"/>
      <c r="ABO345" s="20"/>
      <c r="ABP345" s="20"/>
      <c r="ABQ345" s="20"/>
      <c r="ABR345" s="20"/>
      <c r="ABS345" s="20"/>
      <c r="ABT345" s="20"/>
      <c r="ABU345" s="20"/>
      <c r="ABV345" s="20"/>
      <c r="ABW345" s="20"/>
      <c r="ABX345" s="20"/>
      <c r="ABY345" s="20"/>
      <c r="ABZ345" s="20"/>
      <c r="ACA345" s="20"/>
      <c r="ACB345" s="20"/>
      <c r="ACC345" s="20"/>
      <c r="ACD345" s="20"/>
      <c r="ACE345" s="20"/>
      <c r="ACF345" s="20"/>
      <c r="ACG345" s="20"/>
      <c r="ACH345" s="20"/>
      <c r="ACI345" s="20"/>
      <c r="ACJ345" s="20"/>
      <c r="ACK345" s="20"/>
      <c r="ACL345" s="20"/>
      <c r="ACM345" s="20"/>
      <c r="ACN345" s="20"/>
      <c r="ACO345" s="20"/>
      <c r="ACP345" s="20"/>
      <c r="ACQ345" s="20"/>
      <c r="ACR345" s="20"/>
      <c r="ACS345" s="20"/>
      <c r="ACT345" s="20"/>
      <c r="ACU345" s="20"/>
      <c r="ACV345" s="20"/>
      <c r="ACW345" s="20"/>
      <c r="ACX345" s="20"/>
      <c r="ACY345" s="20"/>
      <c r="ACZ345" s="20"/>
      <c r="ADA345" s="20"/>
      <c r="ADB345" s="20"/>
      <c r="ADC345" s="20"/>
      <c r="ADD345" s="20"/>
      <c r="ADE345" s="20"/>
      <c r="ADF345" s="20"/>
      <c r="ADG345" s="20"/>
      <c r="ADH345" s="20"/>
      <c r="ADI345" s="20"/>
      <c r="ADJ345" s="20"/>
      <c r="ADK345" s="20"/>
      <c r="ADL345" s="20"/>
      <c r="ADM345" s="20"/>
      <c r="ADN345" s="20"/>
      <c r="ADO345" s="20"/>
      <c r="ADP345" s="20"/>
      <c r="ADQ345" s="20"/>
      <c r="ADR345" s="20"/>
      <c r="ADS345" s="20"/>
      <c r="ADT345" s="20"/>
      <c r="ADU345" s="20"/>
      <c r="ADV345" s="20"/>
      <c r="ADW345" s="20"/>
      <c r="ADX345" s="20"/>
      <c r="ADY345" s="20"/>
      <c r="ADZ345" s="20"/>
      <c r="AEA345" s="20"/>
      <c r="AEB345" s="20"/>
      <c r="AEC345" s="20"/>
      <c r="AED345" s="20"/>
      <c r="AEE345" s="20"/>
      <c r="AEF345" s="20"/>
      <c r="AEG345" s="20"/>
      <c r="AEH345" s="20"/>
      <c r="AEI345" s="20"/>
      <c r="AEJ345" s="20"/>
      <c r="AEK345" s="20"/>
    </row>
    <row r="346" spans="1:817" s="183" customFormat="1" ht="26.1" customHeight="1" x14ac:dyDescent="0.25">
      <c r="A346" s="627"/>
      <c r="B346" s="182"/>
      <c r="C346" s="595"/>
      <c r="D346" s="19">
        <v>1</v>
      </c>
      <c r="E346" s="253" t="s">
        <v>526</v>
      </c>
      <c r="F346" s="254" t="s">
        <v>26</v>
      </c>
      <c r="G346" s="19" t="s">
        <v>145</v>
      </c>
      <c r="H346" s="19" t="s">
        <v>45</v>
      </c>
      <c r="I346" s="19">
        <v>6</v>
      </c>
      <c r="J346" s="255"/>
      <c r="K346" s="19">
        <v>1</v>
      </c>
      <c r="L346" s="19" t="s">
        <v>27</v>
      </c>
      <c r="M346" s="19" t="s">
        <v>83</v>
      </c>
      <c r="N346" s="19">
        <v>167</v>
      </c>
      <c r="O346" s="19">
        <v>1951</v>
      </c>
      <c r="P346" s="277">
        <v>18872</v>
      </c>
      <c r="Q346" s="255"/>
      <c r="R346" s="258"/>
      <c r="S346" s="259"/>
      <c r="T346" s="228" t="s">
        <v>233</v>
      </c>
      <c r="U346" s="260"/>
      <c r="V346" s="33"/>
      <c r="W346" s="18" t="s">
        <v>128</v>
      </c>
      <c r="X346" s="249" t="str">
        <f t="shared" si="111"/>
        <v>P</v>
      </c>
      <c r="Y346" s="19"/>
      <c r="Z346" s="19"/>
      <c r="AA346" s="19"/>
      <c r="AB346" s="19"/>
      <c r="AC346" s="19"/>
      <c r="AD346" s="19"/>
      <c r="AE346" s="19"/>
      <c r="AF346" s="1"/>
      <c r="AG346" s="1"/>
      <c r="AH346" s="252">
        <f t="shared" si="112"/>
        <v>0</v>
      </c>
      <c r="AI346" s="252">
        <f t="shared" si="113"/>
        <v>0</v>
      </c>
      <c r="AJ346" s="252">
        <f t="shared" si="114"/>
        <v>0</v>
      </c>
      <c r="AK346" s="252">
        <f t="shared" si="104"/>
        <v>0</v>
      </c>
      <c r="AL346" s="262"/>
      <c r="AM346" s="251">
        <f t="shared" si="115"/>
        <v>0</v>
      </c>
      <c r="AN346" s="251">
        <f t="shared" si="116"/>
        <v>0</v>
      </c>
      <c r="AO346" s="251">
        <f t="shared" si="117"/>
        <v>0</v>
      </c>
      <c r="AP346" s="147"/>
      <c r="AQ346" s="147"/>
      <c r="AR346" s="147"/>
      <c r="AS346" s="147"/>
      <c r="AT346" s="147"/>
      <c r="AU346" s="147"/>
      <c r="AV346" s="147"/>
      <c r="AW346" s="147"/>
      <c r="AX346" s="147"/>
      <c r="AY346" s="147"/>
      <c r="AZ346" s="1"/>
      <c r="BD346" s="1"/>
      <c r="BE346" s="4"/>
      <c r="BF346" s="4"/>
      <c r="BG346" s="4"/>
      <c r="BH346" s="1"/>
      <c r="BI346" s="1"/>
      <c r="BJ346" s="4"/>
      <c r="BK346" s="4"/>
      <c r="BL346" s="4"/>
      <c r="BM346" s="4"/>
      <c r="BN346" s="4"/>
      <c r="BO346" s="4"/>
      <c r="BP346" s="4"/>
      <c r="BQ346" s="4"/>
      <c r="BR346" s="4"/>
      <c r="BS346" s="4"/>
      <c r="BT346" s="4"/>
      <c r="BU346" s="147"/>
      <c r="BV346" s="4"/>
      <c r="BW346" s="147"/>
      <c r="BX346" s="4"/>
      <c r="BY346" s="147"/>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21"/>
      <c r="FO346" s="21"/>
      <c r="FP346" s="21"/>
      <c r="FQ346" s="21"/>
      <c r="FR346" s="21"/>
      <c r="FS346" s="21"/>
      <c r="FT346" s="21"/>
      <c r="FU346" s="21"/>
      <c r="FV346" s="21"/>
      <c r="FW346" s="21"/>
      <c r="FX346" s="21"/>
      <c r="FY346" s="21"/>
      <c r="FZ346" s="21"/>
      <c r="GA346" s="21"/>
      <c r="GB346" s="21"/>
      <c r="GC346" s="21"/>
      <c r="GD346" s="21"/>
      <c r="GE346" s="21"/>
      <c r="GF346" s="21"/>
      <c r="GG346" s="21"/>
      <c r="GH346" s="21"/>
      <c r="GI346" s="21"/>
      <c r="GJ346" s="21"/>
      <c r="GK346" s="21"/>
      <c r="GL346" s="21"/>
      <c r="GM346" s="21"/>
      <c r="GN346" s="21"/>
      <c r="GO346" s="21"/>
      <c r="GP346" s="21"/>
      <c r="GQ346" s="21"/>
      <c r="GR346" s="21"/>
      <c r="GS346" s="21"/>
      <c r="GT346" s="21"/>
      <c r="GU346" s="21"/>
      <c r="GV346" s="21"/>
      <c r="GW346" s="21"/>
      <c r="GX346" s="21"/>
      <c r="GY346" s="21"/>
      <c r="GZ346" s="21"/>
      <c r="HA346" s="21"/>
      <c r="HB346" s="21"/>
      <c r="HC346" s="21"/>
      <c r="HD346" s="21"/>
      <c r="HE346" s="21"/>
      <c r="HF346" s="21"/>
      <c r="HG346" s="21"/>
      <c r="HH346" s="21"/>
      <c r="HI346" s="21"/>
      <c r="HJ346" s="21"/>
      <c r="HK346" s="21"/>
      <c r="HL346" s="21"/>
      <c r="HM346" s="21"/>
      <c r="HN346" s="21"/>
      <c r="HO346" s="21"/>
      <c r="HP346" s="21"/>
      <c r="HQ346" s="21"/>
      <c r="HR346" s="21"/>
      <c r="HS346" s="21"/>
      <c r="HT346" s="21"/>
      <c r="HU346" s="21"/>
      <c r="HV346" s="21"/>
      <c r="HW346" s="21"/>
      <c r="HX346" s="21"/>
      <c r="HY346" s="21"/>
      <c r="HZ346" s="21"/>
      <c r="IA346" s="21"/>
      <c r="IB346" s="21"/>
      <c r="IC346" s="21"/>
      <c r="ID346" s="21"/>
      <c r="IE346" s="21"/>
      <c r="IF346" s="21"/>
      <c r="IG346" s="21"/>
      <c r="IH346" s="21"/>
      <c r="II346" s="21"/>
      <c r="IJ346" s="21"/>
      <c r="IK346" s="21"/>
      <c r="IL346" s="21"/>
      <c r="IM346" s="21"/>
      <c r="IN346" s="21"/>
      <c r="IO346" s="21"/>
      <c r="IP346" s="21"/>
      <c r="IQ346" s="21"/>
      <c r="IR346" s="21"/>
      <c r="IS346" s="21"/>
      <c r="IT346" s="21"/>
      <c r="IU346" s="21"/>
      <c r="IV346" s="21"/>
      <c r="IW346" s="21"/>
      <c r="IX346" s="21"/>
      <c r="IY346" s="21"/>
      <c r="IZ346" s="21"/>
      <c r="JA346" s="21"/>
      <c r="JB346" s="21"/>
      <c r="JC346" s="21"/>
      <c r="JD346" s="21"/>
      <c r="JE346" s="21"/>
      <c r="JF346" s="21"/>
      <c r="JG346" s="21"/>
      <c r="JH346" s="21"/>
      <c r="JI346" s="21"/>
      <c r="JJ346" s="21"/>
      <c r="JK346" s="21"/>
      <c r="JL346" s="21"/>
      <c r="JM346" s="21"/>
      <c r="JN346" s="21"/>
      <c r="JO346" s="21"/>
      <c r="JP346" s="21"/>
      <c r="JQ346" s="21"/>
      <c r="JR346" s="21"/>
      <c r="JS346" s="21"/>
      <c r="JT346" s="21"/>
      <c r="JU346" s="21"/>
      <c r="JV346" s="21"/>
      <c r="JW346" s="21"/>
      <c r="JX346" s="21"/>
      <c r="JY346" s="21"/>
      <c r="JZ346" s="21"/>
      <c r="KA346" s="21"/>
      <c r="KB346" s="21"/>
      <c r="KC346" s="21"/>
      <c r="KD346" s="21"/>
      <c r="KE346" s="21"/>
      <c r="KF346" s="21"/>
      <c r="KG346" s="21"/>
      <c r="KH346" s="21"/>
      <c r="KI346" s="21"/>
      <c r="KJ346" s="21"/>
      <c r="KK346" s="21"/>
      <c r="KL346" s="21"/>
      <c r="KM346" s="21"/>
      <c r="KN346" s="21"/>
      <c r="KO346" s="21"/>
      <c r="KP346" s="21"/>
      <c r="KQ346" s="21"/>
      <c r="KR346" s="21"/>
      <c r="KS346" s="21"/>
      <c r="KT346" s="21"/>
      <c r="KU346" s="21"/>
      <c r="KV346" s="21"/>
      <c r="KW346" s="21"/>
      <c r="KX346" s="21"/>
      <c r="KY346" s="21"/>
      <c r="KZ346" s="21"/>
      <c r="LA346" s="21"/>
      <c r="LB346" s="21"/>
      <c r="LC346" s="21"/>
      <c r="LD346" s="21"/>
      <c r="LE346" s="21"/>
      <c r="LF346" s="21"/>
      <c r="LG346" s="21"/>
      <c r="LH346" s="21"/>
      <c r="LI346" s="21"/>
      <c r="LJ346" s="21"/>
      <c r="LK346" s="21"/>
      <c r="LL346" s="21"/>
      <c r="LM346" s="21"/>
      <c r="LN346" s="21"/>
      <c r="LO346" s="21"/>
      <c r="LP346" s="21"/>
      <c r="LQ346" s="21"/>
      <c r="LR346" s="21"/>
      <c r="LS346" s="21"/>
      <c r="LT346" s="21"/>
      <c r="LU346" s="21"/>
      <c r="LV346" s="21"/>
      <c r="LW346" s="21"/>
      <c r="LX346" s="21"/>
      <c r="LY346" s="21"/>
      <c r="LZ346" s="21"/>
      <c r="MA346" s="21"/>
      <c r="MB346" s="21"/>
      <c r="MC346" s="21"/>
      <c r="MD346" s="21"/>
      <c r="ME346" s="21"/>
      <c r="MF346" s="21"/>
      <c r="MG346" s="21"/>
      <c r="MH346" s="21"/>
      <c r="MI346" s="21"/>
      <c r="MJ346" s="21"/>
      <c r="MK346" s="21"/>
      <c r="ML346" s="21"/>
      <c r="MM346" s="21"/>
      <c r="MN346" s="21"/>
      <c r="MO346" s="21"/>
      <c r="MP346" s="21"/>
      <c r="MQ346" s="21"/>
      <c r="MR346" s="21"/>
      <c r="MS346" s="21"/>
      <c r="MT346" s="21"/>
      <c r="MU346" s="21"/>
      <c r="MV346" s="21"/>
      <c r="MW346" s="21"/>
      <c r="MX346" s="21"/>
      <c r="MY346" s="21"/>
      <c r="MZ346" s="21"/>
      <c r="NA346" s="21"/>
      <c r="NB346" s="21"/>
      <c r="NC346" s="21"/>
      <c r="ND346" s="21"/>
      <c r="NE346" s="21"/>
      <c r="NF346" s="21"/>
      <c r="NG346" s="21"/>
      <c r="NH346" s="21"/>
      <c r="NI346" s="21"/>
      <c r="NJ346" s="21"/>
      <c r="NK346" s="21"/>
      <c r="NL346" s="21"/>
      <c r="NM346" s="21"/>
      <c r="NN346" s="21"/>
      <c r="NO346" s="21"/>
      <c r="NP346" s="21"/>
      <c r="NQ346" s="21"/>
      <c r="NR346" s="21"/>
      <c r="NS346" s="21"/>
      <c r="NT346" s="21"/>
      <c r="NU346" s="21"/>
      <c r="NV346" s="21"/>
      <c r="NW346" s="21"/>
      <c r="NX346" s="21"/>
      <c r="NY346" s="21"/>
      <c r="NZ346" s="21"/>
      <c r="OA346" s="21"/>
      <c r="OB346" s="21"/>
      <c r="OC346" s="21"/>
      <c r="OD346" s="21"/>
      <c r="OE346" s="21"/>
      <c r="OF346" s="21"/>
      <c r="OG346" s="21"/>
      <c r="OH346" s="21"/>
      <c r="OI346" s="21"/>
      <c r="OJ346" s="21"/>
      <c r="OK346" s="21"/>
      <c r="OL346" s="21"/>
      <c r="OM346" s="21"/>
      <c r="ON346" s="21"/>
      <c r="OO346" s="21"/>
      <c r="OP346" s="21"/>
      <c r="OQ346" s="21"/>
      <c r="OR346" s="21"/>
      <c r="OS346" s="21"/>
      <c r="OT346" s="21"/>
      <c r="OU346" s="21"/>
      <c r="OV346" s="21"/>
      <c r="OW346" s="21"/>
      <c r="OX346" s="21"/>
      <c r="OY346" s="21"/>
      <c r="OZ346" s="21"/>
      <c r="PA346" s="21"/>
      <c r="PB346" s="21"/>
      <c r="PC346" s="21"/>
      <c r="PD346" s="21"/>
      <c r="PE346" s="21"/>
      <c r="PF346" s="21"/>
      <c r="PG346" s="21"/>
      <c r="PH346" s="21"/>
      <c r="PI346" s="21"/>
      <c r="PJ346" s="21"/>
      <c r="PK346" s="21"/>
      <c r="PL346" s="21"/>
      <c r="PM346" s="21"/>
      <c r="PN346" s="21"/>
      <c r="PO346" s="21"/>
      <c r="PP346" s="21"/>
      <c r="PQ346" s="21"/>
      <c r="PR346" s="21"/>
      <c r="PS346" s="21"/>
      <c r="PT346" s="21"/>
      <c r="PU346" s="21"/>
      <c r="PV346" s="21"/>
      <c r="PW346" s="21"/>
      <c r="PX346" s="21"/>
      <c r="PY346" s="21"/>
      <c r="PZ346" s="21"/>
      <c r="QA346" s="21"/>
      <c r="QB346" s="21"/>
      <c r="QC346" s="21"/>
      <c r="QD346" s="21"/>
      <c r="QE346" s="21"/>
      <c r="QF346" s="21"/>
      <c r="QG346" s="21"/>
      <c r="QH346" s="21"/>
      <c r="QI346" s="21"/>
      <c r="QJ346" s="21"/>
      <c r="QK346" s="21"/>
      <c r="QL346" s="21"/>
      <c r="QM346" s="21"/>
      <c r="QN346" s="21"/>
      <c r="QO346" s="21"/>
      <c r="QP346" s="21"/>
      <c r="QQ346" s="21"/>
      <c r="QR346" s="21"/>
      <c r="QS346" s="21"/>
      <c r="QT346" s="21"/>
      <c r="QU346" s="21"/>
      <c r="QV346" s="21"/>
      <c r="QW346" s="21"/>
      <c r="QX346" s="21"/>
      <c r="QY346" s="21"/>
      <c r="QZ346" s="21"/>
      <c r="RA346" s="21"/>
      <c r="RB346" s="21"/>
      <c r="RC346" s="21"/>
      <c r="RD346" s="21"/>
      <c r="RE346" s="21"/>
      <c r="RF346" s="21"/>
      <c r="RG346" s="21"/>
      <c r="RH346" s="21"/>
      <c r="RI346" s="21"/>
      <c r="RJ346" s="21"/>
      <c r="RK346" s="21"/>
      <c r="RL346" s="21"/>
      <c r="RM346" s="21"/>
      <c r="RN346" s="21"/>
      <c r="RO346" s="21"/>
      <c r="RP346" s="21"/>
      <c r="RQ346" s="21"/>
      <c r="RR346" s="21"/>
      <c r="RS346" s="21"/>
      <c r="RT346" s="21"/>
      <c r="RU346" s="21"/>
      <c r="RV346" s="21"/>
      <c r="RW346" s="21"/>
      <c r="RX346" s="21"/>
      <c r="RY346" s="21"/>
      <c r="RZ346" s="21"/>
      <c r="SA346" s="21"/>
      <c r="SB346" s="21"/>
      <c r="SC346" s="21"/>
      <c r="SD346" s="21"/>
      <c r="SE346" s="21"/>
      <c r="SF346" s="21"/>
      <c r="SG346" s="21"/>
      <c r="SH346" s="21"/>
      <c r="SI346" s="21"/>
      <c r="SJ346" s="21"/>
      <c r="SK346" s="21"/>
      <c r="SL346" s="21"/>
      <c r="SM346" s="21"/>
      <c r="SN346" s="21"/>
      <c r="SO346" s="21"/>
      <c r="SP346" s="21"/>
      <c r="SQ346" s="21"/>
      <c r="SR346" s="21"/>
      <c r="SS346" s="21"/>
      <c r="ST346" s="21"/>
      <c r="SU346" s="21"/>
      <c r="SV346" s="21"/>
      <c r="SW346" s="21"/>
      <c r="SX346" s="21"/>
      <c r="SY346" s="21"/>
      <c r="SZ346" s="21"/>
      <c r="TA346" s="21"/>
      <c r="TB346" s="21"/>
      <c r="TC346" s="21"/>
      <c r="TD346" s="21"/>
      <c r="TE346" s="21"/>
      <c r="TF346" s="21"/>
      <c r="TG346" s="21"/>
      <c r="TH346" s="21"/>
      <c r="TI346" s="21"/>
      <c r="TJ346" s="21"/>
      <c r="TK346" s="21"/>
      <c r="TL346" s="21"/>
      <c r="TM346" s="21"/>
      <c r="TN346" s="21"/>
      <c r="TO346" s="21"/>
      <c r="TP346" s="21"/>
      <c r="TQ346" s="21"/>
      <c r="TR346" s="21"/>
      <c r="TS346" s="21"/>
      <c r="TT346" s="21"/>
      <c r="TU346" s="21"/>
      <c r="TV346" s="21"/>
      <c r="TW346" s="21"/>
      <c r="TX346" s="21"/>
      <c r="TY346" s="21"/>
      <c r="TZ346" s="21"/>
      <c r="UA346" s="21"/>
      <c r="UB346" s="21"/>
      <c r="UC346" s="21"/>
      <c r="UD346" s="21"/>
      <c r="UE346" s="21"/>
      <c r="UF346" s="21"/>
      <c r="UG346" s="21"/>
      <c r="UH346" s="21"/>
      <c r="UI346" s="21"/>
      <c r="UJ346" s="21"/>
      <c r="UK346" s="21"/>
      <c r="UL346" s="21"/>
      <c r="UM346" s="21"/>
      <c r="UN346" s="21"/>
      <c r="UO346" s="21"/>
      <c r="UP346" s="21"/>
      <c r="UQ346" s="21"/>
      <c r="UR346" s="21"/>
      <c r="US346" s="21"/>
      <c r="UT346" s="21"/>
      <c r="UU346" s="21"/>
      <c r="UV346" s="21"/>
      <c r="UW346" s="21"/>
      <c r="UX346" s="21"/>
      <c r="UY346" s="21"/>
      <c r="UZ346" s="21"/>
      <c r="VA346" s="21"/>
      <c r="VB346" s="21"/>
      <c r="VC346" s="21"/>
      <c r="VD346" s="21"/>
      <c r="VE346" s="21"/>
      <c r="VF346" s="21"/>
      <c r="VG346" s="21"/>
      <c r="VH346" s="21"/>
      <c r="VI346" s="21"/>
      <c r="VJ346" s="21"/>
      <c r="VK346" s="21"/>
      <c r="VL346" s="21"/>
      <c r="VM346" s="21"/>
      <c r="VN346" s="21"/>
      <c r="VO346" s="21"/>
      <c r="VP346" s="21"/>
      <c r="VQ346" s="21"/>
      <c r="VR346" s="21"/>
      <c r="VS346" s="21"/>
      <c r="VT346" s="21"/>
      <c r="VU346" s="21"/>
      <c r="VV346" s="21"/>
      <c r="VW346" s="21"/>
      <c r="VX346" s="21"/>
      <c r="VY346" s="21"/>
      <c r="VZ346" s="21"/>
      <c r="WA346" s="21"/>
      <c r="WB346" s="21"/>
      <c r="WC346" s="21"/>
      <c r="WD346" s="21"/>
      <c r="WE346" s="21"/>
      <c r="WF346" s="21"/>
      <c r="WG346" s="21"/>
      <c r="WH346" s="21"/>
      <c r="WI346" s="21"/>
      <c r="WJ346" s="21"/>
      <c r="WK346" s="21"/>
      <c r="WL346" s="21"/>
      <c r="WM346" s="21"/>
      <c r="WN346" s="21"/>
      <c r="WO346" s="21"/>
      <c r="WP346" s="21"/>
      <c r="WQ346" s="21"/>
      <c r="WR346" s="21"/>
      <c r="WS346" s="21"/>
      <c r="WT346" s="21"/>
      <c r="WU346" s="21"/>
      <c r="WV346" s="21"/>
      <c r="WW346" s="21"/>
      <c r="WX346" s="21"/>
      <c r="WY346" s="21"/>
      <c r="WZ346" s="21"/>
      <c r="XA346" s="21"/>
      <c r="XB346" s="21"/>
      <c r="XC346" s="21"/>
      <c r="XD346" s="21"/>
      <c r="XE346" s="21"/>
      <c r="XF346" s="21"/>
      <c r="XG346" s="21"/>
      <c r="XH346" s="21"/>
      <c r="XI346" s="21"/>
      <c r="XJ346" s="21"/>
      <c r="XK346" s="21"/>
      <c r="XL346" s="21"/>
      <c r="XM346" s="21"/>
      <c r="XN346" s="21"/>
      <c r="XO346" s="21"/>
      <c r="XP346" s="21"/>
      <c r="XQ346" s="21"/>
      <c r="XR346" s="21"/>
      <c r="XS346" s="21"/>
      <c r="XT346" s="21"/>
      <c r="XU346" s="21"/>
      <c r="XV346" s="21"/>
      <c r="XW346" s="21"/>
      <c r="XX346" s="21"/>
      <c r="XY346" s="21"/>
      <c r="XZ346" s="21"/>
      <c r="YA346" s="21"/>
      <c r="YB346" s="21"/>
      <c r="YC346" s="21"/>
      <c r="YD346" s="21"/>
      <c r="YE346" s="21"/>
      <c r="YF346" s="21"/>
      <c r="YG346" s="21"/>
      <c r="YH346" s="21"/>
      <c r="YI346" s="21"/>
      <c r="YJ346" s="21"/>
      <c r="YK346" s="21"/>
      <c r="YL346" s="21"/>
      <c r="YM346" s="21"/>
      <c r="YN346" s="21"/>
      <c r="YO346" s="21"/>
      <c r="YP346" s="21"/>
      <c r="YQ346" s="21"/>
      <c r="YR346" s="21"/>
      <c r="YS346" s="21"/>
      <c r="YT346" s="21"/>
      <c r="YU346" s="21"/>
      <c r="YV346" s="21"/>
      <c r="YW346" s="21"/>
      <c r="YX346" s="21"/>
      <c r="YY346" s="21"/>
      <c r="YZ346" s="21"/>
      <c r="ZA346" s="21"/>
      <c r="ZB346" s="21"/>
      <c r="ZC346" s="21"/>
      <c r="ZD346" s="21"/>
      <c r="ZE346" s="21"/>
      <c r="ZF346" s="21"/>
      <c r="ZG346" s="21"/>
      <c r="ZH346" s="21"/>
      <c r="ZI346" s="21"/>
      <c r="ZJ346" s="21"/>
      <c r="ZK346" s="21"/>
      <c r="ZL346" s="21"/>
      <c r="ZM346" s="21"/>
      <c r="ZN346" s="21"/>
      <c r="ZO346" s="21"/>
      <c r="ZP346" s="21"/>
      <c r="ZQ346" s="21"/>
      <c r="ZR346" s="21"/>
      <c r="ZS346" s="21"/>
      <c r="ZT346" s="21"/>
      <c r="ZU346" s="21"/>
      <c r="ZV346" s="21"/>
      <c r="ZW346" s="21"/>
      <c r="ZX346" s="21"/>
      <c r="ZY346" s="21"/>
      <c r="ZZ346" s="21"/>
      <c r="AAA346" s="21"/>
      <c r="AAB346" s="21"/>
      <c r="AAC346" s="21"/>
      <c r="AAD346" s="21"/>
      <c r="AAE346" s="21"/>
      <c r="AAF346" s="21"/>
      <c r="AAG346" s="21"/>
      <c r="AAH346" s="21"/>
      <c r="AAI346" s="21"/>
      <c r="AAJ346" s="21"/>
      <c r="AAK346" s="21"/>
      <c r="AAL346" s="21"/>
      <c r="AAM346" s="21"/>
      <c r="AAN346" s="21"/>
      <c r="AAO346" s="21"/>
      <c r="AAP346" s="21"/>
      <c r="AAQ346" s="21"/>
      <c r="AAR346" s="21"/>
      <c r="AAS346" s="21"/>
      <c r="AAT346" s="21"/>
      <c r="AAU346" s="21"/>
      <c r="AAV346" s="21"/>
      <c r="AAW346" s="21"/>
      <c r="AAX346" s="21"/>
      <c r="AAY346" s="21"/>
      <c r="AAZ346" s="21"/>
      <c r="ABA346" s="21"/>
      <c r="ABB346" s="21"/>
      <c r="ABC346" s="21"/>
      <c r="ABD346" s="21"/>
      <c r="ABE346" s="21"/>
      <c r="ABF346" s="21"/>
      <c r="ABG346" s="21"/>
      <c r="ABH346" s="21"/>
      <c r="ABI346" s="21"/>
      <c r="ABJ346" s="21"/>
      <c r="ABK346" s="21"/>
      <c r="ABL346" s="21"/>
      <c r="ABM346" s="21"/>
      <c r="ABN346" s="21"/>
      <c r="ABO346" s="21"/>
      <c r="ABP346" s="21"/>
      <c r="ABQ346" s="21"/>
      <c r="ABR346" s="21"/>
      <c r="ABS346" s="21"/>
      <c r="ABT346" s="21"/>
      <c r="ABU346" s="21"/>
      <c r="ABV346" s="21"/>
      <c r="ABW346" s="21"/>
      <c r="ABX346" s="21"/>
      <c r="ABY346" s="21"/>
      <c r="ABZ346" s="21"/>
      <c r="ACA346" s="21"/>
      <c r="ACB346" s="21"/>
      <c r="ACC346" s="21"/>
      <c r="ACD346" s="21"/>
      <c r="ACE346" s="21"/>
      <c r="ACF346" s="21"/>
      <c r="ACG346" s="21"/>
      <c r="ACH346" s="21"/>
      <c r="ACI346" s="21"/>
      <c r="ACJ346" s="21"/>
      <c r="ACK346" s="21"/>
      <c r="ACL346" s="21"/>
      <c r="ACM346" s="21"/>
      <c r="ACN346" s="21"/>
      <c r="ACO346" s="21"/>
      <c r="ACP346" s="21"/>
      <c r="ACQ346" s="21"/>
      <c r="ACR346" s="21"/>
      <c r="ACS346" s="21"/>
      <c r="ACT346" s="21"/>
      <c r="ACU346" s="21"/>
      <c r="ACV346" s="21"/>
      <c r="ACW346" s="21"/>
      <c r="ACX346" s="21"/>
      <c r="ACY346" s="21"/>
      <c r="ACZ346" s="21"/>
      <c r="ADA346" s="21"/>
      <c r="ADB346" s="21"/>
      <c r="ADC346" s="21"/>
      <c r="ADD346" s="21"/>
      <c r="ADE346" s="21"/>
      <c r="ADF346" s="21"/>
      <c r="ADG346" s="21"/>
      <c r="ADH346" s="21"/>
      <c r="ADI346" s="21"/>
      <c r="ADJ346" s="21"/>
      <c r="ADK346" s="21"/>
      <c r="ADL346" s="21"/>
      <c r="ADM346" s="21"/>
      <c r="ADN346" s="21"/>
      <c r="ADO346" s="21"/>
      <c r="ADP346" s="21"/>
      <c r="ADQ346" s="21"/>
      <c r="ADR346" s="21"/>
      <c r="ADS346" s="21"/>
      <c r="ADT346" s="21"/>
      <c r="ADU346" s="21"/>
      <c r="ADV346" s="21"/>
      <c r="ADW346" s="21"/>
      <c r="ADX346" s="21"/>
      <c r="ADY346" s="21"/>
      <c r="ADZ346" s="21"/>
      <c r="AEA346" s="21"/>
      <c r="AEB346" s="21"/>
      <c r="AEC346" s="21"/>
      <c r="AED346" s="21"/>
      <c r="AEE346" s="21"/>
      <c r="AEF346" s="21"/>
      <c r="AEG346" s="21"/>
      <c r="AEH346" s="21"/>
      <c r="AEI346" s="21"/>
      <c r="AEJ346" s="21"/>
      <c r="AEK346" s="21"/>
    </row>
    <row r="347" spans="1:817" s="1" customFormat="1" ht="26.1" customHeight="1" x14ac:dyDescent="0.25">
      <c r="A347" s="627"/>
      <c r="B347" s="182"/>
      <c r="C347" s="595"/>
      <c r="D347" s="19">
        <v>1</v>
      </c>
      <c r="E347" s="253" t="s">
        <v>527</v>
      </c>
      <c r="F347" s="254" t="s">
        <v>26</v>
      </c>
      <c r="G347" s="19" t="s">
        <v>145</v>
      </c>
      <c r="H347" s="19" t="s">
        <v>45</v>
      </c>
      <c r="I347" s="19">
        <v>30</v>
      </c>
      <c r="J347" s="255"/>
      <c r="K347" s="19">
        <v>1</v>
      </c>
      <c r="L347" s="19" t="s">
        <v>27</v>
      </c>
      <c r="M347" s="19" t="s">
        <v>83</v>
      </c>
      <c r="N347" s="19">
        <v>166</v>
      </c>
      <c r="O347" s="19">
        <v>1951</v>
      </c>
      <c r="P347" s="277">
        <v>18810</v>
      </c>
      <c r="Q347" s="255"/>
      <c r="R347" s="258"/>
      <c r="S347" s="259"/>
      <c r="T347" s="228" t="s">
        <v>233</v>
      </c>
      <c r="U347" s="260"/>
      <c r="V347" s="33"/>
      <c r="W347" s="18" t="s">
        <v>128</v>
      </c>
      <c r="X347" s="249" t="str">
        <f t="shared" si="111"/>
        <v>P</v>
      </c>
      <c r="Y347" s="19"/>
      <c r="Z347" s="19"/>
      <c r="AA347" s="19"/>
      <c r="AB347" s="19"/>
      <c r="AC347" s="19"/>
      <c r="AD347" s="19"/>
      <c r="AE347" s="19"/>
      <c r="AH347" s="252">
        <f t="shared" si="112"/>
        <v>0.57996902965381647</v>
      </c>
      <c r="AI347" s="252">
        <f t="shared" si="113"/>
        <v>0</v>
      </c>
      <c r="AJ347" s="252">
        <f t="shared" si="114"/>
        <v>0</v>
      </c>
      <c r="AK347" s="252">
        <f t="shared" si="104"/>
        <v>0.57996902965381647</v>
      </c>
      <c r="AL347" s="262"/>
      <c r="AM347" s="251">
        <f t="shared" si="115"/>
        <v>0.57996902965381647</v>
      </c>
      <c r="AN347" s="251">
        <f t="shared" si="116"/>
        <v>0</v>
      </c>
      <c r="AO347" s="251">
        <f t="shared" si="117"/>
        <v>0</v>
      </c>
      <c r="AP347" s="147"/>
      <c r="AQ347" s="147"/>
      <c r="AR347" s="147"/>
      <c r="AS347" s="147"/>
      <c r="AT347" s="147"/>
      <c r="AU347" s="147"/>
      <c r="AV347" s="147"/>
      <c r="AW347" s="147"/>
      <c r="AX347" s="147"/>
      <c r="AY347" s="147"/>
      <c r="BE347" s="4"/>
      <c r="BF347" s="4"/>
      <c r="BG347" s="4"/>
      <c r="BJ347" s="4"/>
      <c r="BK347" s="4"/>
      <c r="BL347" s="4"/>
      <c r="BM347" s="4"/>
      <c r="BN347" s="4"/>
      <c r="BO347" s="4"/>
      <c r="BP347" s="4"/>
      <c r="BQ347" s="4"/>
      <c r="BR347" s="4"/>
      <c r="BS347" s="4"/>
      <c r="BT347" s="4"/>
      <c r="BU347" s="147"/>
      <c r="BV347" s="4"/>
      <c r="BW347" s="147"/>
      <c r="BX347" s="4"/>
      <c r="BY347" s="147"/>
      <c r="FN347" s="20"/>
      <c r="FO347" s="20"/>
      <c r="FP347" s="20"/>
      <c r="FQ347" s="20"/>
      <c r="FR347" s="20"/>
      <c r="FS347" s="20"/>
      <c r="FT347" s="20"/>
      <c r="FU347" s="20"/>
      <c r="FV347" s="20"/>
      <c r="FW347" s="20"/>
      <c r="FX347" s="20"/>
      <c r="FY347" s="20"/>
      <c r="FZ347" s="20"/>
      <c r="GA347" s="20"/>
      <c r="GB347" s="20"/>
      <c r="GC347" s="20"/>
      <c r="GD347" s="20"/>
      <c r="GE347" s="20"/>
      <c r="GF347" s="20"/>
      <c r="GG347" s="20"/>
      <c r="GH347" s="20"/>
      <c r="GI347" s="20"/>
      <c r="GJ347" s="20"/>
      <c r="GK347" s="20"/>
      <c r="GL347" s="20"/>
      <c r="GM347" s="20"/>
      <c r="GN347" s="20"/>
      <c r="GO347" s="20"/>
      <c r="GP347" s="20"/>
      <c r="GQ347" s="20"/>
      <c r="GR347" s="20"/>
      <c r="GS347" s="20"/>
      <c r="GT347" s="20"/>
      <c r="GU347" s="20"/>
      <c r="GV347" s="20"/>
      <c r="GW347" s="20"/>
      <c r="GX347" s="20"/>
      <c r="GY347" s="20"/>
      <c r="GZ347" s="20"/>
      <c r="HA347" s="20"/>
      <c r="HB347" s="20"/>
      <c r="HC347" s="20"/>
      <c r="HD347" s="20"/>
      <c r="HE347" s="20"/>
      <c r="HF347" s="20"/>
      <c r="HG347" s="20"/>
      <c r="HH347" s="20"/>
      <c r="HI347" s="20"/>
      <c r="HJ347" s="20"/>
      <c r="HK347" s="20"/>
      <c r="HL347" s="20"/>
      <c r="HM347" s="20"/>
      <c r="HN347" s="20"/>
      <c r="HO347" s="20"/>
      <c r="HP347" s="20"/>
      <c r="HQ347" s="20"/>
      <c r="HR347" s="20"/>
      <c r="HS347" s="20"/>
      <c r="HT347" s="20"/>
      <c r="HU347" s="20"/>
      <c r="HV347" s="20"/>
      <c r="HW347" s="20"/>
      <c r="HX347" s="20"/>
      <c r="HY347" s="20"/>
      <c r="HZ347" s="20"/>
      <c r="IA347" s="20"/>
      <c r="IB347" s="20"/>
      <c r="IC347" s="20"/>
      <c r="ID347" s="20"/>
      <c r="IE347" s="20"/>
      <c r="IF347" s="20"/>
      <c r="IG347" s="20"/>
      <c r="IH347" s="20"/>
      <c r="II347" s="20"/>
      <c r="IJ347" s="20"/>
      <c r="IK347" s="20"/>
      <c r="IL347" s="20"/>
      <c r="IM347" s="20"/>
      <c r="IN347" s="20"/>
      <c r="IO347" s="20"/>
      <c r="IP347" s="20"/>
      <c r="IQ347" s="20"/>
      <c r="IR347" s="20"/>
      <c r="IS347" s="20"/>
      <c r="IT347" s="20"/>
      <c r="IU347" s="20"/>
      <c r="IV347" s="20"/>
      <c r="IW347" s="20"/>
      <c r="IX347" s="20"/>
      <c r="IY347" s="20"/>
      <c r="IZ347" s="20"/>
      <c r="JA347" s="20"/>
      <c r="JB347" s="20"/>
      <c r="JC347" s="20"/>
      <c r="JD347" s="20"/>
      <c r="JE347" s="20"/>
      <c r="JF347" s="20"/>
      <c r="JG347" s="20"/>
      <c r="JH347" s="20"/>
      <c r="JI347" s="20"/>
      <c r="JJ347" s="20"/>
      <c r="JK347" s="20"/>
      <c r="JL347" s="20"/>
      <c r="JM347" s="20"/>
      <c r="JN347" s="20"/>
      <c r="JO347" s="20"/>
      <c r="JP347" s="20"/>
      <c r="JQ347" s="20"/>
      <c r="JR347" s="20"/>
      <c r="JS347" s="20"/>
      <c r="JT347" s="20"/>
      <c r="JU347" s="20"/>
      <c r="JV347" s="20"/>
      <c r="JW347" s="20"/>
      <c r="JX347" s="20"/>
      <c r="JY347" s="20"/>
      <c r="JZ347" s="20"/>
      <c r="KA347" s="20"/>
      <c r="KB347" s="20"/>
      <c r="KC347" s="20"/>
      <c r="KD347" s="20"/>
      <c r="KE347" s="20"/>
      <c r="KF347" s="20"/>
      <c r="KG347" s="20"/>
      <c r="KH347" s="20"/>
      <c r="KI347" s="20"/>
      <c r="KJ347" s="20"/>
      <c r="KK347" s="20"/>
      <c r="KL347" s="20"/>
      <c r="KM347" s="20"/>
      <c r="KN347" s="20"/>
      <c r="KO347" s="20"/>
      <c r="KP347" s="20"/>
      <c r="KQ347" s="20"/>
      <c r="KR347" s="20"/>
      <c r="KS347" s="20"/>
      <c r="KT347" s="20"/>
      <c r="KU347" s="20"/>
      <c r="KV347" s="20"/>
      <c r="KW347" s="20"/>
      <c r="KX347" s="20"/>
      <c r="KY347" s="20"/>
      <c r="KZ347" s="20"/>
      <c r="LA347" s="20"/>
      <c r="LB347" s="20"/>
      <c r="LC347" s="20"/>
      <c r="LD347" s="20"/>
      <c r="LE347" s="20"/>
      <c r="LF347" s="20"/>
      <c r="LG347" s="20"/>
      <c r="LH347" s="20"/>
      <c r="LI347" s="20"/>
      <c r="LJ347" s="20"/>
      <c r="LK347" s="20"/>
      <c r="LL347" s="20"/>
      <c r="LM347" s="20"/>
      <c r="LN347" s="20"/>
      <c r="LO347" s="20"/>
      <c r="LP347" s="20"/>
      <c r="LQ347" s="20"/>
      <c r="LR347" s="20"/>
      <c r="LS347" s="20"/>
      <c r="LT347" s="20"/>
      <c r="LU347" s="20"/>
      <c r="LV347" s="20"/>
      <c r="LW347" s="20"/>
      <c r="LX347" s="20"/>
      <c r="LY347" s="20"/>
      <c r="LZ347" s="20"/>
      <c r="MA347" s="20"/>
      <c r="MB347" s="20"/>
      <c r="MC347" s="20"/>
      <c r="MD347" s="20"/>
      <c r="ME347" s="20"/>
      <c r="MF347" s="20"/>
      <c r="MG347" s="20"/>
      <c r="MH347" s="20"/>
      <c r="MI347" s="20"/>
      <c r="MJ347" s="20"/>
      <c r="MK347" s="20"/>
      <c r="ML347" s="20"/>
      <c r="MM347" s="20"/>
      <c r="MN347" s="20"/>
      <c r="MO347" s="20"/>
      <c r="MP347" s="20"/>
      <c r="MQ347" s="20"/>
      <c r="MR347" s="20"/>
      <c r="MS347" s="20"/>
      <c r="MT347" s="20"/>
      <c r="MU347" s="20"/>
      <c r="MV347" s="20"/>
      <c r="MW347" s="20"/>
      <c r="MX347" s="20"/>
      <c r="MY347" s="20"/>
      <c r="MZ347" s="20"/>
      <c r="NA347" s="20"/>
      <c r="NB347" s="20"/>
      <c r="NC347" s="20"/>
      <c r="ND347" s="20"/>
      <c r="NE347" s="20"/>
      <c r="NF347" s="20"/>
      <c r="NG347" s="20"/>
      <c r="NH347" s="20"/>
      <c r="NI347" s="20"/>
      <c r="NJ347" s="20"/>
      <c r="NK347" s="20"/>
      <c r="NL347" s="20"/>
      <c r="NM347" s="20"/>
      <c r="NN347" s="20"/>
      <c r="NO347" s="20"/>
      <c r="NP347" s="20"/>
      <c r="NQ347" s="20"/>
      <c r="NR347" s="20"/>
      <c r="NS347" s="20"/>
      <c r="NT347" s="20"/>
      <c r="NU347" s="20"/>
      <c r="NV347" s="20"/>
      <c r="NW347" s="20"/>
      <c r="NX347" s="20"/>
      <c r="NY347" s="20"/>
      <c r="NZ347" s="20"/>
      <c r="OA347" s="20"/>
      <c r="OB347" s="20"/>
      <c r="OC347" s="20"/>
      <c r="OD347" s="20"/>
      <c r="OE347" s="20"/>
      <c r="OF347" s="20"/>
      <c r="OG347" s="20"/>
      <c r="OH347" s="20"/>
      <c r="OI347" s="20"/>
      <c r="OJ347" s="20"/>
      <c r="OK347" s="20"/>
      <c r="OL347" s="20"/>
      <c r="OM347" s="20"/>
      <c r="ON347" s="20"/>
      <c r="OO347" s="20"/>
      <c r="OP347" s="20"/>
      <c r="OQ347" s="20"/>
      <c r="OR347" s="20"/>
      <c r="OS347" s="20"/>
      <c r="OT347" s="20"/>
      <c r="OU347" s="20"/>
      <c r="OV347" s="20"/>
      <c r="OW347" s="20"/>
      <c r="OX347" s="20"/>
      <c r="OY347" s="20"/>
      <c r="OZ347" s="20"/>
      <c r="PA347" s="20"/>
      <c r="PB347" s="20"/>
      <c r="PC347" s="20"/>
      <c r="PD347" s="20"/>
      <c r="PE347" s="20"/>
      <c r="PF347" s="20"/>
      <c r="PG347" s="20"/>
      <c r="PH347" s="20"/>
      <c r="PI347" s="20"/>
      <c r="PJ347" s="20"/>
      <c r="PK347" s="20"/>
      <c r="PL347" s="20"/>
      <c r="PM347" s="20"/>
      <c r="PN347" s="20"/>
      <c r="PO347" s="20"/>
      <c r="PP347" s="20"/>
      <c r="PQ347" s="20"/>
      <c r="PR347" s="20"/>
      <c r="PS347" s="20"/>
      <c r="PT347" s="20"/>
      <c r="PU347" s="20"/>
      <c r="PV347" s="20"/>
      <c r="PW347" s="20"/>
      <c r="PX347" s="20"/>
      <c r="PY347" s="20"/>
      <c r="PZ347" s="20"/>
      <c r="QA347" s="20"/>
      <c r="QB347" s="20"/>
      <c r="QC347" s="20"/>
      <c r="QD347" s="20"/>
      <c r="QE347" s="20"/>
      <c r="QF347" s="20"/>
      <c r="QG347" s="20"/>
      <c r="QH347" s="20"/>
      <c r="QI347" s="20"/>
      <c r="QJ347" s="20"/>
      <c r="QK347" s="20"/>
      <c r="QL347" s="20"/>
      <c r="QM347" s="20"/>
      <c r="QN347" s="20"/>
      <c r="QO347" s="20"/>
      <c r="QP347" s="20"/>
      <c r="QQ347" s="20"/>
      <c r="QR347" s="20"/>
      <c r="QS347" s="20"/>
      <c r="QT347" s="20"/>
      <c r="QU347" s="20"/>
      <c r="QV347" s="20"/>
      <c r="QW347" s="20"/>
      <c r="QX347" s="20"/>
      <c r="QY347" s="20"/>
      <c r="QZ347" s="20"/>
      <c r="RA347" s="20"/>
      <c r="RB347" s="20"/>
      <c r="RC347" s="20"/>
      <c r="RD347" s="20"/>
      <c r="RE347" s="20"/>
      <c r="RF347" s="20"/>
      <c r="RG347" s="20"/>
      <c r="RH347" s="20"/>
      <c r="RI347" s="20"/>
      <c r="RJ347" s="20"/>
      <c r="RK347" s="20"/>
      <c r="RL347" s="20"/>
      <c r="RM347" s="20"/>
      <c r="RN347" s="20"/>
      <c r="RO347" s="20"/>
      <c r="RP347" s="20"/>
      <c r="RQ347" s="20"/>
      <c r="RR347" s="20"/>
      <c r="RS347" s="20"/>
      <c r="RT347" s="20"/>
      <c r="RU347" s="20"/>
      <c r="RV347" s="20"/>
      <c r="RW347" s="20"/>
      <c r="RX347" s="20"/>
      <c r="RY347" s="20"/>
      <c r="RZ347" s="20"/>
      <c r="SA347" s="20"/>
      <c r="SB347" s="20"/>
      <c r="SC347" s="20"/>
      <c r="SD347" s="20"/>
      <c r="SE347" s="20"/>
      <c r="SF347" s="20"/>
      <c r="SG347" s="20"/>
      <c r="SH347" s="20"/>
      <c r="SI347" s="20"/>
      <c r="SJ347" s="20"/>
      <c r="SK347" s="20"/>
      <c r="SL347" s="20"/>
      <c r="SM347" s="20"/>
      <c r="SN347" s="20"/>
      <c r="SO347" s="20"/>
      <c r="SP347" s="20"/>
      <c r="SQ347" s="20"/>
      <c r="SR347" s="20"/>
      <c r="SS347" s="20"/>
      <c r="ST347" s="20"/>
      <c r="SU347" s="20"/>
      <c r="SV347" s="20"/>
      <c r="SW347" s="20"/>
      <c r="SX347" s="20"/>
      <c r="SY347" s="20"/>
      <c r="SZ347" s="20"/>
      <c r="TA347" s="20"/>
      <c r="TB347" s="20"/>
      <c r="TC347" s="20"/>
      <c r="TD347" s="20"/>
      <c r="TE347" s="20"/>
      <c r="TF347" s="20"/>
      <c r="TG347" s="20"/>
      <c r="TH347" s="20"/>
      <c r="TI347" s="20"/>
      <c r="TJ347" s="20"/>
      <c r="TK347" s="20"/>
      <c r="TL347" s="20"/>
      <c r="TM347" s="20"/>
      <c r="TN347" s="20"/>
      <c r="TO347" s="20"/>
      <c r="TP347" s="20"/>
      <c r="TQ347" s="20"/>
      <c r="TR347" s="20"/>
      <c r="TS347" s="20"/>
      <c r="TT347" s="20"/>
      <c r="TU347" s="20"/>
      <c r="TV347" s="20"/>
      <c r="TW347" s="20"/>
      <c r="TX347" s="20"/>
      <c r="TY347" s="20"/>
      <c r="TZ347" s="20"/>
      <c r="UA347" s="20"/>
      <c r="UB347" s="20"/>
      <c r="UC347" s="20"/>
      <c r="UD347" s="20"/>
      <c r="UE347" s="20"/>
      <c r="UF347" s="20"/>
      <c r="UG347" s="20"/>
      <c r="UH347" s="20"/>
      <c r="UI347" s="20"/>
      <c r="UJ347" s="20"/>
      <c r="UK347" s="20"/>
      <c r="UL347" s="20"/>
      <c r="UM347" s="20"/>
      <c r="UN347" s="20"/>
      <c r="UO347" s="20"/>
      <c r="UP347" s="20"/>
      <c r="UQ347" s="20"/>
      <c r="UR347" s="20"/>
      <c r="US347" s="20"/>
      <c r="UT347" s="20"/>
      <c r="UU347" s="20"/>
      <c r="UV347" s="20"/>
      <c r="UW347" s="20"/>
      <c r="UX347" s="20"/>
      <c r="UY347" s="20"/>
      <c r="UZ347" s="20"/>
      <c r="VA347" s="20"/>
      <c r="VB347" s="20"/>
      <c r="VC347" s="20"/>
      <c r="VD347" s="20"/>
      <c r="VE347" s="20"/>
      <c r="VF347" s="20"/>
      <c r="VG347" s="20"/>
      <c r="VH347" s="20"/>
      <c r="VI347" s="20"/>
      <c r="VJ347" s="20"/>
      <c r="VK347" s="20"/>
      <c r="VL347" s="20"/>
      <c r="VM347" s="20"/>
      <c r="VN347" s="20"/>
      <c r="VO347" s="20"/>
      <c r="VP347" s="20"/>
      <c r="VQ347" s="20"/>
      <c r="VR347" s="20"/>
      <c r="VS347" s="20"/>
      <c r="VT347" s="20"/>
      <c r="VU347" s="20"/>
      <c r="VV347" s="20"/>
      <c r="VW347" s="20"/>
      <c r="VX347" s="20"/>
      <c r="VY347" s="20"/>
      <c r="VZ347" s="20"/>
      <c r="WA347" s="20"/>
      <c r="WB347" s="20"/>
      <c r="WC347" s="20"/>
      <c r="WD347" s="20"/>
      <c r="WE347" s="20"/>
      <c r="WF347" s="20"/>
      <c r="WG347" s="20"/>
      <c r="WH347" s="20"/>
      <c r="WI347" s="20"/>
      <c r="WJ347" s="20"/>
      <c r="WK347" s="20"/>
      <c r="WL347" s="20"/>
      <c r="WM347" s="20"/>
      <c r="WN347" s="20"/>
      <c r="WO347" s="20"/>
      <c r="WP347" s="20"/>
      <c r="WQ347" s="20"/>
      <c r="WR347" s="20"/>
      <c r="WS347" s="20"/>
      <c r="WT347" s="20"/>
      <c r="WU347" s="20"/>
      <c r="WV347" s="20"/>
      <c r="WW347" s="20"/>
      <c r="WX347" s="20"/>
      <c r="WY347" s="20"/>
      <c r="WZ347" s="20"/>
      <c r="XA347" s="20"/>
      <c r="XB347" s="20"/>
      <c r="XC347" s="20"/>
      <c r="XD347" s="20"/>
      <c r="XE347" s="20"/>
      <c r="XF347" s="20"/>
      <c r="XG347" s="20"/>
      <c r="XH347" s="20"/>
      <c r="XI347" s="20"/>
      <c r="XJ347" s="20"/>
      <c r="XK347" s="20"/>
      <c r="XL347" s="20"/>
      <c r="XM347" s="20"/>
      <c r="XN347" s="20"/>
      <c r="XO347" s="20"/>
      <c r="XP347" s="20"/>
      <c r="XQ347" s="20"/>
      <c r="XR347" s="20"/>
      <c r="XS347" s="20"/>
      <c r="XT347" s="20"/>
      <c r="XU347" s="20"/>
      <c r="XV347" s="20"/>
      <c r="XW347" s="20"/>
      <c r="XX347" s="20"/>
      <c r="XY347" s="20"/>
      <c r="XZ347" s="20"/>
      <c r="YA347" s="20"/>
      <c r="YB347" s="20"/>
      <c r="YC347" s="20"/>
      <c r="YD347" s="20"/>
      <c r="YE347" s="20"/>
      <c r="YF347" s="20"/>
      <c r="YG347" s="20"/>
      <c r="YH347" s="20"/>
      <c r="YI347" s="20"/>
      <c r="YJ347" s="20"/>
      <c r="YK347" s="20"/>
      <c r="YL347" s="20"/>
      <c r="YM347" s="20"/>
      <c r="YN347" s="20"/>
      <c r="YO347" s="20"/>
      <c r="YP347" s="20"/>
      <c r="YQ347" s="20"/>
      <c r="YR347" s="20"/>
      <c r="YS347" s="20"/>
      <c r="YT347" s="20"/>
      <c r="YU347" s="20"/>
      <c r="YV347" s="20"/>
      <c r="YW347" s="20"/>
      <c r="YX347" s="20"/>
      <c r="YY347" s="20"/>
      <c r="YZ347" s="20"/>
      <c r="ZA347" s="20"/>
      <c r="ZB347" s="20"/>
      <c r="ZC347" s="20"/>
      <c r="ZD347" s="20"/>
      <c r="ZE347" s="20"/>
      <c r="ZF347" s="20"/>
      <c r="ZG347" s="20"/>
      <c r="ZH347" s="20"/>
      <c r="ZI347" s="20"/>
      <c r="ZJ347" s="20"/>
      <c r="ZK347" s="20"/>
      <c r="ZL347" s="20"/>
      <c r="ZM347" s="20"/>
      <c r="ZN347" s="20"/>
      <c r="ZO347" s="20"/>
      <c r="ZP347" s="20"/>
      <c r="ZQ347" s="20"/>
      <c r="ZR347" s="20"/>
      <c r="ZS347" s="20"/>
      <c r="ZT347" s="20"/>
      <c r="ZU347" s="20"/>
      <c r="ZV347" s="20"/>
      <c r="ZW347" s="20"/>
      <c r="ZX347" s="20"/>
      <c r="ZY347" s="20"/>
      <c r="ZZ347" s="20"/>
      <c r="AAA347" s="20"/>
      <c r="AAB347" s="20"/>
      <c r="AAC347" s="20"/>
      <c r="AAD347" s="20"/>
      <c r="AAE347" s="20"/>
      <c r="AAF347" s="20"/>
      <c r="AAG347" s="20"/>
      <c r="AAH347" s="20"/>
      <c r="AAI347" s="20"/>
      <c r="AAJ347" s="20"/>
      <c r="AAK347" s="20"/>
      <c r="AAL347" s="20"/>
      <c r="AAM347" s="20"/>
      <c r="AAN347" s="20"/>
      <c r="AAO347" s="20"/>
      <c r="AAP347" s="20"/>
      <c r="AAQ347" s="20"/>
      <c r="AAR347" s="20"/>
      <c r="AAS347" s="20"/>
      <c r="AAT347" s="20"/>
      <c r="AAU347" s="20"/>
      <c r="AAV347" s="20"/>
      <c r="AAW347" s="20"/>
      <c r="AAX347" s="20"/>
      <c r="AAY347" s="20"/>
      <c r="AAZ347" s="20"/>
      <c r="ABA347" s="20"/>
      <c r="ABB347" s="20"/>
      <c r="ABC347" s="20"/>
      <c r="ABD347" s="20"/>
      <c r="ABE347" s="20"/>
      <c r="ABF347" s="20"/>
      <c r="ABG347" s="20"/>
      <c r="ABH347" s="20"/>
      <c r="ABI347" s="20"/>
      <c r="ABJ347" s="20"/>
      <c r="ABK347" s="20"/>
      <c r="ABL347" s="20"/>
      <c r="ABM347" s="20"/>
      <c r="ABN347" s="20"/>
      <c r="ABO347" s="20"/>
      <c r="ABP347" s="20"/>
      <c r="ABQ347" s="20"/>
      <c r="ABR347" s="20"/>
      <c r="ABS347" s="20"/>
      <c r="ABT347" s="20"/>
      <c r="ABU347" s="20"/>
      <c r="ABV347" s="20"/>
      <c r="ABW347" s="20"/>
      <c r="ABX347" s="20"/>
      <c r="ABY347" s="20"/>
      <c r="ABZ347" s="20"/>
      <c r="ACA347" s="20"/>
      <c r="ACB347" s="20"/>
      <c r="ACC347" s="20"/>
      <c r="ACD347" s="20"/>
      <c r="ACE347" s="20"/>
      <c r="ACF347" s="20"/>
      <c r="ACG347" s="20"/>
      <c r="ACH347" s="20"/>
      <c r="ACI347" s="20"/>
      <c r="ACJ347" s="20"/>
      <c r="ACK347" s="20"/>
      <c r="ACL347" s="20"/>
      <c r="ACM347" s="20"/>
      <c r="ACN347" s="20"/>
      <c r="ACO347" s="20"/>
      <c r="ACP347" s="20"/>
      <c r="ACQ347" s="20"/>
      <c r="ACR347" s="20"/>
      <c r="ACS347" s="20"/>
      <c r="ACT347" s="20"/>
      <c r="ACU347" s="20"/>
      <c r="ACV347" s="20"/>
      <c r="ACW347" s="20"/>
      <c r="ACX347" s="20"/>
      <c r="ACY347" s="20"/>
      <c r="ACZ347" s="20"/>
      <c r="ADA347" s="20"/>
      <c r="ADB347" s="20"/>
      <c r="ADC347" s="20"/>
      <c r="ADD347" s="20"/>
      <c r="ADE347" s="20"/>
      <c r="ADF347" s="20"/>
      <c r="ADG347" s="20"/>
      <c r="ADH347" s="20"/>
      <c r="ADI347" s="20"/>
      <c r="ADJ347" s="20"/>
      <c r="ADK347" s="20"/>
      <c r="ADL347" s="20"/>
      <c r="ADM347" s="20"/>
      <c r="ADN347" s="20"/>
      <c r="ADO347" s="20"/>
      <c r="ADP347" s="20"/>
      <c r="ADQ347" s="20"/>
      <c r="ADR347" s="20"/>
      <c r="ADS347" s="20"/>
      <c r="ADT347" s="20"/>
      <c r="ADU347" s="20"/>
      <c r="ADV347" s="20"/>
      <c r="ADW347" s="20"/>
      <c r="ADX347" s="20"/>
      <c r="ADY347" s="20"/>
      <c r="ADZ347" s="20"/>
      <c r="AEA347" s="20"/>
      <c r="AEB347" s="20"/>
      <c r="AEC347" s="20"/>
      <c r="AED347" s="20"/>
      <c r="AEE347" s="20"/>
      <c r="AEF347" s="20"/>
      <c r="AEG347" s="20"/>
      <c r="AEH347" s="20"/>
      <c r="AEI347" s="20"/>
      <c r="AEJ347" s="20"/>
      <c r="AEK347" s="20"/>
    </row>
    <row r="348" spans="1:817" s="1" customFormat="1" ht="26.1" customHeight="1" x14ac:dyDescent="0.25">
      <c r="A348" s="629"/>
      <c r="B348" s="182">
        <v>1</v>
      </c>
      <c r="C348" s="595">
        <f>AK347</f>
        <v>0.57996902965381647</v>
      </c>
      <c r="D348" s="19">
        <v>1</v>
      </c>
      <c r="E348" s="253" t="s">
        <v>528</v>
      </c>
      <c r="F348" s="254" t="s">
        <v>26</v>
      </c>
      <c r="G348" s="19" t="s">
        <v>77</v>
      </c>
      <c r="H348" s="19" t="s">
        <v>78</v>
      </c>
      <c r="I348" s="19"/>
      <c r="J348" s="255"/>
      <c r="K348" s="19">
        <v>1</v>
      </c>
      <c r="L348" s="19" t="s">
        <v>27</v>
      </c>
      <c r="M348" s="19" t="s">
        <v>83</v>
      </c>
      <c r="N348" s="19">
        <v>168</v>
      </c>
      <c r="O348" s="19">
        <v>1951</v>
      </c>
      <c r="P348" s="277">
        <v>18660</v>
      </c>
      <c r="Q348" s="255">
        <v>1100000</v>
      </c>
      <c r="R348" s="258"/>
      <c r="S348" s="259"/>
      <c r="T348" s="228" t="s">
        <v>233</v>
      </c>
      <c r="U348" s="260"/>
      <c r="V348" s="33"/>
      <c r="W348" s="18" t="s">
        <v>208</v>
      </c>
      <c r="X348" s="249" t="str">
        <f t="shared" si="111"/>
        <v>Pb Zn</v>
      </c>
      <c r="Y348" s="19">
        <v>170</v>
      </c>
      <c r="Z348" s="19"/>
      <c r="AA348" s="19"/>
      <c r="AB348" s="19">
        <v>5.6930213810062691</v>
      </c>
      <c r="AC348" s="19">
        <v>1909</v>
      </c>
      <c r="AD348" s="19">
        <v>60</v>
      </c>
      <c r="AE348" s="19" t="s">
        <v>209</v>
      </c>
      <c r="AH348" s="252">
        <f t="shared" si="112"/>
        <v>7.9086685861884068E-2</v>
      </c>
      <c r="AI348" s="252">
        <f t="shared" si="113"/>
        <v>0</v>
      </c>
      <c r="AJ348" s="252">
        <f t="shared" si="114"/>
        <v>0</v>
      </c>
      <c r="AK348" s="252">
        <f t="shared" si="104"/>
        <v>7.9086685861884068E-2</v>
      </c>
      <c r="AL348" s="262"/>
      <c r="AM348" s="251">
        <f t="shared" si="115"/>
        <v>0</v>
      </c>
      <c r="AN348" s="251">
        <f t="shared" si="116"/>
        <v>7.9086685861884068E-2</v>
      </c>
      <c r="AO348" s="251">
        <f t="shared" si="117"/>
        <v>0</v>
      </c>
      <c r="AP348" s="147"/>
      <c r="AQ348" s="147"/>
      <c r="AR348" s="147"/>
      <c r="AS348" s="147"/>
      <c r="AT348" s="147"/>
      <c r="AU348" s="147"/>
      <c r="AV348" s="147"/>
      <c r="AW348" s="147"/>
      <c r="AX348" s="147"/>
      <c r="AY348" s="147"/>
      <c r="BE348" s="4"/>
      <c r="BF348" s="4"/>
      <c r="BG348" s="4"/>
      <c r="BJ348" s="4"/>
      <c r="BK348" s="4"/>
      <c r="BL348" s="4"/>
      <c r="BM348" s="4"/>
      <c r="BN348" s="4"/>
      <c r="BO348" s="4"/>
      <c r="BP348" s="4"/>
      <c r="BQ348" s="4"/>
      <c r="BR348" s="4"/>
      <c r="BS348" s="4"/>
      <c r="BT348" s="4"/>
      <c r="BU348" s="147"/>
      <c r="BV348" s="4"/>
      <c r="BW348" s="147"/>
      <c r="BX348" s="4"/>
      <c r="BY348" s="147"/>
      <c r="FN348" s="20"/>
      <c r="FO348" s="20"/>
      <c r="FP348" s="20"/>
      <c r="FQ348" s="20"/>
      <c r="FR348" s="20"/>
      <c r="FS348" s="20"/>
      <c r="FT348" s="20"/>
      <c r="FU348" s="20"/>
      <c r="FV348" s="20"/>
      <c r="FW348" s="20"/>
      <c r="FX348" s="20"/>
      <c r="FY348" s="20"/>
      <c r="FZ348" s="20"/>
      <c r="GA348" s="20"/>
      <c r="GB348" s="20"/>
      <c r="GC348" s="20"/>
      <c r="GD348" s="20"/>
      <c r="GE348" s="20"/>
      <c r="GF348" s="20"/>
      <c r="GG348" s="20"/>
      <c r="GH348" s="20"/>
      <c r="GI348" s="20"/>
      <c r="GJ348" s="20"/>
      <c r="GK348" s="20"/>
      <c r="GL348" s="20"/>
      <c r="GM348" s="20"/>
      <c r="GN348" s="20"/>
      <c r="GO348" s="20"/>
      <c r="GP348" s="20"/>
      <c r="GQ348" s="20"/>
      <c r="GR348" s="20"/>
      <c r="GS348" s="20"/>
      <c r="GT348" s="20"/>
      <c r="GU348" s="20"/>
      <c r="GV348" s="20"/>
      <c r="GW348" s="20"/>
      <c r="GX348" s="20"/>
      <c r="GY348" s="20"/>
      <c r="GZ348" s="20"/>
      <c r="HA348" s="20"/>
      <c r="HB348" s="20"/>
      <c r="HC348" s="20"/>
      <c r="HD348" s="20"/>
      <c r="HE348" s="20"/>
      <c r="HF348" s="20"/>
      <c r="HG348" s="20"/>
      <c r="HH348" s="20"/>
      <c r="HI348" s="20"/>
      <c r="HJ348" s="20"/>
      <c r="HK348" s="20"/>
      <c r="HL348" s="20"/>
      <c r="HM348" s="20"/>
      <c r="HN348" s="20"/>
      <c r="HO348" s="20"/>
      <c r="HP348" s="20"/>
      <c r="HQ348" s="20"/>
      <c r="HR348" s="20"/>
      <c r="HS348" s="20"/>
      <c r="HT348" s="20"/>
      <c r="HU348" s="20"/>
      <c r="HV348" s="20"/>
      <c r="HW348" s="20"/>
      <c r="HX348" s="20"/>
      <c r="HY348" s="20"/>
      <c r="HZ348" s="20"/>
      <c r="IA348" s="20"/>
      <c r="IB348" s="20"/>
      <c r="IC348" s="20"/>
      <c r="ID348" s="20"/>
      <c r="IE348" s="20"/>
      <c r="IF348" s="20"/>
      <c r="IG348" s="20"/>
      <c r="IH348" s="20"/>
      <c r="II348" s="20"/>
      <c r="IJ348" s="20"/>
      <c r="IK348" s="20"/>
      <c r="IL348" s="20"/>
      <c r="IM348" s="20"/>
      <c r="IN348" s="20"/>
      <c r="IO348" s="20"/>
      <c r="IP348" s="20"/>
      <c r="IQ348" s="20"/>
      <c r="IR348" s="20"/>
      <c r="IS348" s="20"/>
      <c r="IT348" s="20"/>
      <c r="IU348" s="20"/>
      <c r="IV348" s="20"/>
      <c r="IW348" s="20"/>
      <c r="IX348" s="20"/>
      <c r="IY348" s="20"/>
      <c r="IZ348" s="20"/>
      <c r="JA348" s="20"/>
      <c r="JB348" s="20"/>
      <c r="JC348" s="20"/>
      <c r="JD348" s="20"/>
      <c r="JE348" s="20"/>
      <c r="JF348" s="20"/>
      <c r="JG348" s="20"/>
      <c r="JH348" s="20"/>
      <c r="JI348" s="20"/>
      <c r="JJ348" s="20"/>
      <c r="JK348" s="20"/>
      <c r="JL348" s="20"/>
      <c r="JM348" s="20"/>
      <c r="JN348" s="20"/>
      <c r="JO348" s="20"/>
      <c r="JP348" s="20"/>
      <c r="JQ348" s="20"/>
      <c r="JR348" s="20"/>
      <c r="JS348" s="20"/>
      <c r="JT348" s="20"/>
      <c r="JU348" s="20"/>
      <c r="JV348" s="20"/>
      <c r="JW348" s="20"/>
      <c r="JX348" s="20"/>
      <c r="JY348" s="20"/>
      <c r="JZ348" s="20"/>
      <c r="KA348" s="20"/>
      <c r="KB348" s="20"/>
      <c r="KC348" s="20"/>
      <c r="KD348" s="20"/>
      <c r="KE348" s="20"/>
      <c r="KF348" s="20"/>
      <c r="KG348" s="20"/>
      <c r="KH348" s="20"/>
      <c r="KI348" s="20"/>
      <c r="KJ348" s="20"/>
      <c r="KK348" s="20"/>
      <c r="KL348" s="20"/>
      <c r="KM348" s="20"/>
      <c r="KN348" s="20"/>
      <c r="KO348" s="20"/>
      <c r="KP348" s="20"/>
      <c r="KQ348" s="20"/>
      <c r="KR348" s="20"/>
      <c r="KS348" s="20"/>
      <c r="KT348" s="20"/>
      <c r="KU348" s="20"/>
      <c r="KV348" s="20"/>
      <c r="KW348" s="20"/>
      <c r="KX348" s="20"/>
      <c r="KY348" s="20"/>
      <c r="KZ348" s="20"/>
      <c r="LA348" s="20"/>
      <c r="LB348" s="20"/>
      <c r="LC348" s="20"/>
      <c r="LD348" s="20"/>
      <c r="LE348" s="20"/>
      <c r="LF348" s="20"/>
      <c r="LG348" s="20"/>
      <c r="LH348" s="20"/>
      <c r="LI348" s="20"/>
      <c r="LJ348" s="20"/>
      <c r="LK348" s="20"/>
      <c r="LL348" s="20"/>
      <c r="LM348" s="20"/>
      <c r="LN348" s="20"/>
      <c r="LO348" s="20"/>
      <c r="LP348" s="20"/>
      <c r="LQ348" s="20"/>
      <c r="LR348" s="20"/>
      <c r="LS348" s="20"/>
      <c r="LT348" s="20"/>
      <c r="LU348" s="20"/>
      <c r="LV348" s="20"/>
      <c r="LW348" s="20"/>
      <c r="LX348" s="20"/>
      <c r="LY348" s="20"/>
      <c r="LZ348" s="20"/>
      <c r="MA348" s="20"/>
      <c r="MB348" s="20"/>
      <c r="MC348" s="20"/>
      <c r="MD348" s="20"/>
      <c r="ME348" s="20"/>
      <c r="MF348" s="20"/>
      <c r="MG348" s="20"/>
      <c r="MH348" s="20"/>
      <c r="MI348" s="20"/>
      <c r="MJ348" s="20"/>
      <c r="MK348" s="20"/>
      <c r="ML348" s="20"/>
      <c r="MM348" s="20"/>
      <c r="MN348" s="20"/>
      <c r="MO348" s="20"/>
      <c r="MP348" s="20"/>
      <c r="MQ348" s="20"/>
      <c r="MR348" s="20"/>
      <c r="MS348" s="20"/>
      <c r="MT348" s="20"/>
      <c r="MU348" s="20"/>
      <c r="MV348" s="20"/>
      <c r="MW348" s="20"/>
      <c r="MX348" s="20"/>
      <c r="MY348" s="20"/>
      <c r="MZ348" s="20"/>
      <c r="NA348" s="20"/>
      <c r="NB348" s="20"/>
      <c r="NC348" s="20"/>
      <c r="ND348" s="20"/>
      <c r="NE348" s="20"/>
      <c r="NF348" s="20"/>
      <c r="NG348" s="20"/>
      <c r="NH348" s="20"/>
      <c r="NI348" s="20"/>
      <c r="NJ348" s="20"/>
      <c r="NK348" s="20"/>
      <c r="NL348" s="20"/>
      <c r="NM348" s="20"/>
      <c r="NN348" s="20"/>
      <c r="NO348" s="20"/>
      <c r="NP348" s="20"/>
      <c r="NQ348" s="20"/>
      <c r="NR348" s="20"/>
      <c r="NS348" s="20"/>
      <c r="NT348" s="20"/>
      <c r="NU348" s="20"/>
      <c r="NV348" s="20"/>
      <c r="NW348" s="20"/>
      <c r="NX348" s="20"/>
      <c r="NY348" s="20"/>
      <c r="NZ348" s="20"/>
      <c r="OA348" s="20"/>
      <c r="OB348" s="20"/>
      <c r="OC348" s="20"/>
      <c r="OD348" s="20"/>
      <c r="OE348" s="20"/>
      <c r="OF348" s="20"/>
      <c r="OG348" s="20"/>
      <c r="OH348" s="20"/>
      <c r="OI348" s="20"/>
      <c r="OJ348" s="20"/>
      <c r="OK348" s="20"/>
      <c r="OL348" s="20"/>
      <c r="OM348" s="20"/>
      <c r="ON348" s="20"/>
      <c r="OO348" s="20"/>
      <c r="OP348" s="20"/>
      <c r="OQ348" s="20"/>
      <c r="OR348" s="20"/>
      <c r="OS348" s="20"/>
      <c r="OT348" s="20"/>
      <c r="OU348" s="20"/>
      <c r="OV348" s="20"/>
      <c r="OW348" s="20"/>
      <c r="OX348" s="20"/>
      <c r="OY348" s="20"/>
      <c r="OZ348" s="20"/>
      <c r="PA348" s="20"/>
      <c r="PB348" s="20"/>
      <c r="PC348" s="20"/>
      <c r="PD348" s="20"/>
      <c r="PE348" s="20"/>
      <c r="PF348" s="20"/>
      <c r="PG348" s="20"/>
      <c r="PH348" s="20"/>
      <c r="PI348" s="20"/>
      <c r="PJ348" s="20"/>
      <c r="PK348" s="20"/>
      <c r="PL348" s="20"/>
      <c r="PM348" s="20"/>
      <c r="PN348" s="20"/>
      <c r="PO348" s="20"/>
      <c r="PP348" s="20"/>
      <c r="PQ348" s="20"/>
      <c r="PR348" s="20"/>
      <c r="PS348" s="20"/>
      <c r="PT348" s="20"/>
      <c r="PU348" s="20"/>
      <c r="PV348" s="20"/>
      <c r="PW348" s="20"/>
      <c r="PX348" s="20"/>
      <c r="PY348" s="20"/>
      <c r="PZ348" s="20"/>
      <c r="QA348" s="20"/>
      <c r="QB348" s="20"/>
      <c r="QC348" s="20"/>
      <c r="QD348" s="20"/>
      <c r="QE348" s="20"/>
      <c r="QF348" s="20"/>
      <c r="QG348" s="20"/>
      <c r="QH348" s="20"/>
      <c r="QI348" s="20"/>
      <c r="QJ348" s="20"/>
      <c r="QK348" s="20"/>
      <c r="QL348" s="20"/>
      <c r="QM348" s="20"/>
      <c r="QN348" s="20"/>
      <c r="QO348" s="20"/>
      <c r="QP348" s="20"/>
      <c r="QQ348" s="20"/>
      <c r="QR348" s="20"/>
      <c r="QS348" s="20"/>
      <c r="QT348" s="20"/>
      <c r="QU348" s="20"/>
      <c r="QV348" s="20"/>
      <c r="QW348" s="20"/>
      <c r="QX348" s="20"/>
      <c r="QY348" s="20"/>
      <c r="QZ348" s="20"/>
      <c r="RA348" s="20"/>
      <c r="RB348" s="20"/>
      <c r="RC348" s="20"/>
      <c r="RD348" s="20"/>
      <c r="RE348" s="20"/>
      <c r="RF348" s="20"/>
      <c r="RG348" s="20"/>
      <c r="RH348" s="20"/>
      <c r="RI348" s="20"/>
      <c r="RJ348" s="20"/>
      <c r="RK348" s="20"/>
      <c r="RL348" s="20"/>
      <c r="RM348" s="20"/>
      <c r="RN348" s="20"/>
      <c r="RO348" s="20"/>
      <c r="RP348" s="20"/>
      <c r="RQ348" s="20"/>
      <c r="RR348" s="20"/>
      <c r="RS348" s="20"/>
      <c r="RT348" s="20"/>
      <c r="RU348" s="20"/>
      <c r="RV348" s="20"/>
      <c r="RW348" s="20"/>
      <c r="RX348" s="20"/>
      <c r="RY348" s="20"/>
      <c r="RZ348" s="20"/>
      <c r="SA348" s="20"/>
      <c r="SB348" s="20"/>
      <c r="SC348" s="20"/>
      <c r="SD348" s="20"/>
      <c r="SE348" s="20"/>
      <c r="SF348" s="20"/>
      <c r="SG348" s="20"/>
      <c r="SH348" s="20"/>
      <c r="SI348" s="20"/>
      <c r="SJ348" s="20"/>
      <c r="SK348" s="20"/>
      <c r="SL348" s="20"/>
      <c r="SM348" s="20"/>
      <c r="SN348" s="20"/>
      <c r="SO348" s="20"/>
      <c r="SP348" s="20"/>
      <c r="SQ348" s="20"/>
      <c r="SR348" s="20"/>
      <c r="SS348" s="20"/>
      <c r="ST348" s="20"/>
      <c r="SU348" s="20"/>
      <c r="SV348" s="20"/>
      <c r="SW348" s="20"/>
      <c r="SX348" s="20"/>
      <c r="SY348" s="20"/>
      <c r="SZ348" s="20"/>
      <c r="TA348" s="20"/>
      <c r="TB348" s="20"/>
      <c r="TC348" s="20"/>
      <c r="TD348" s="20"/>
      <c r="TE348" s="20"/>
      <c r="TF348" s="20"/>
      <c r="TG348" s="20"/>
      <c r="TH348" s="20"/>
      <c r="TI348" s="20"/>
      <c r="TJ348" s="20"/>
      <c r="TK348" s="20"/>
      <c r="TL348" s="20"/>
      <c r="TM348" s="20"/>
      <c r="TN348" s="20"/>
      <c r="TO348" s="20"/>
      <c r="TP348" s="20"/>
      <c r="TQ348" s="20"/>
      <c r="TR348" s="20"/>
      <c r="TS348" s="20"/>
      <c r="TT348" s="20"/>
      <c r="TU348" s="20"/>
      <c r="TV348" s="20"/>
      <c r="TW348" s="20"/>
      <c r="TX348" s="20"/>
      <c r="TY348" s="20"/>
      <c r="TZ348" s="20"/>
      <c r="UA348" s="20"/>
      <c r="UB348" s="20"/>
      <c r="UC348" s="20"/>
      <c r="UD348" s="20"/>
      <c r="UE348" s="20"/>
      <c r="UF348" s="20"/>
      <c r="UG348" s="20"/>
      <c r="UH348" s="20"/>
      <c r="UI348" s="20"/>
      <c r="UJ348" s="20"/>
      <c r="UK348" s="20"/>
      <c r="UL348" s="20"/>
      <c r="UM348" s="20"/>
      <c r="UN348" s="20"/>
      <c r="UO348" s="20"/>
      <c r="UP348" s="20"/>
      <c r="UQ348" s="20"/>
      <c r="UR348" s="20"/>
      <c r="US348" s="20"/>
      <c r="UT348" s="20"/>
      <c r="UU348" s="20"/>
      <c r="UV348" s="20"/>
      <c r="UW348" s="20"/>
      <c r="UX348" s="20"/>
      <c r="UY348" s="20"/>
      <c r="UZ348" s="20"/>
      <c r="VA348" s="20"/>
      <c r="VB348" s="20"/>
      <c r="VC348" s="20"/>
      <c r="VD348" s="20"/>
      <c r="VE348" s="20"/>
      <c r="VF348" s="20"/>
      <c r="VG348" s="20"/>
      <c r="VH348" s="20"/>
      <c r="VI348" s="20"/>
      <c r="VJ348" s="20"/>
      <c r="VK348" s="20"/>
      <c r="VL348" s="20"/>
      <c r="VM348" s="20"/>
      <c r="VN348" s="20"/>
      <c r="VO348" s="20"/>
      <c r="VP348" s="20"/>
      <c r="VQ348" s="20"/>
      <c r="VR348" s="20"/>
      <c r="VS348" s="20"/>
      <c r="VT348" s="20"/>
      <c r="VU348" s="20"/>
      <c r="VV348" s="20"/>
      <c r="VW348" s="20"/>
      <c r="VX348" s="20"/>
      <c r="VY348" s="20"/>
      <c r="VZ348" s="20"/>
      <c r="WA348" s="20"/>
      <c r="WB348" s="20"/>
      <c r="WC348" s="20"/>
      <c r="WD348" s="20"/>
      <c r="WE348" s="20"/>
      <c r="WF348" s="20"/>
      <c r="WG348" s="20"/>
      <c r="WH348" s="20"/>
      <c r="WI348" s="20"/>
      <c r="WJ348" s="20"/>
      <c r="WK348" s="20"/>
      <c r="WL348" s="20"/>
      <c r="WM348" s="20"/>
      <c r="WN348" s="20"/>
      <c r="WO348" s="20"/>
      <c r="WP348" s="20"/>
      <c r="WQ348" s="20"/>
      <c r="WR348" s="20"/>
      <c r="WS348" s="20"/>
      <c r="WT348" s="20"/>
      <c r="WU348" s="20"/>
      <c r="WV348" s="20"/>
      <c r="WW348" s="20"/>
      <c r="WX348" s="20"/>
      <c r="WY348" s="20"/>
      <c r="WZ348" s="20"/>
      <c r="XA348" s="20"/>
      <c r="XB348" s="20"/>
      <c r="XC348" s="20"/>
      <c r="XD348" s="20"/>
      <c r="XE348" s="20"/>
      <c r="XF348" s="20"/>
      <c r="XG348" s="20"/>
      <c r="XH348" s="20"/>
      <c r="XI348" s="20"/>
      <c r="XJ348" s="20"/>
      <c r="XK348" s="20"/>
      <c r="XL348" s="20"/>
      <c r="XM348" s="20"/>
      <c r="XN348" s="20"/>
      <c r="XO348" s="20"/>
      <c r="XP348" s="20"/>
      <c r="XQ348" s="20"/>
      <c r="XR348" s="20"/>
      <c r="XS348" s="20"/>
      <c r="XT348" s="20"/>
      <c r="XU348" s="20"/>
      <c r="XV348" s="20"/>
      <c r="XW348" s="20"/>
      <c r="XX348" s="20"/>
      <c r="XY348" s="20"/>
      <c r="XZ348" s="20"/>
      <c r="YA348" s="20"/>
      <c r="YB348" s="20"/>
      <c r="YC348" s="20"/>
      <c r="YD348" s="20"/>
      <c r="YE348" s="20"/>
      <c r="YF348" s="20"/>
      <c r="YG348" s="20"/>
      <c r="YH348" s="20"/>
      <c r="YI348" s="20"/>
      <c r="YJ348" s="20"/>
      <c r="YK348" s="20"/>
      <c r="YL348" s="20"/>
      <c r="YM348" s="20"/>
      <c r="YN348" s="20"/>
      <c r="YO348" s="20"/>
      <c r="YP348" s="20"/>
      <c r="YQ348" s="20"/>
      <c r="YR348" s="20"/>
      <c r="YS348" s="20"/>
      <c r="YT348" s="20"/>
      <c r="YU348" s="20"/>
      <c r="YV348" s="20"/>
      <c r="YW348" s="20"/>
      <c r="YX348" s="20"/>
      <c r="YY348" s="20"/>
      <c r="YZ348" s="20"/>
      <c r="ZA348" s="20"/>
      <c r="ZB348" s="20"/>
      <c r="ZC348" s="20"/>
      <c r="ZD348" s="20"/>
      <c r="ZE348" s="20"/>
      <c r="ZF348" s="20"/>
      <c r="ZG348" s="20"/>
      <c r="ZH348" s="20"/>
      <c r="ZI348" s="20"/>
      <c r="ZJ348" s="20"/>
      <c r="ZK348" s="20"/>
      <c r="ZL348" s="20"/>
      <c r="ZM348" s="20"/>
      <c r="ZN348" s="20"/>
      <c r="ZO348" s="20"/>
      <c r="ZP348" s="20"/>
      <c r="ZQ348" s="20"/>
      <c r="ZR348" s="20"/>
      <c r="ZS348" s="20"/>
      <c r="ZT348" s="20"/>
      <c r="ZU348" s="20"/>
      <c r="ZV348" s="20"/>
      <c r="ZW348" s="20"/>
      <c r="ZX348" s="20"/>
      <c r="ZY348" s="20"/>
      <c r="ZZ348" s="20"/>
      <c r="AAA348" s="20"/>
      <c r="AAB348" s="20"/>
      <c r="AAC348" s="20"/>
      <c r="AAD348" s="20"/>
      <c r="AAE348" s="20"/>
      <c r="AAF348" s="20"/>
      <c r="AAG348" s="20"/>
      <c r="AAH348" s="20"/>
      <c r="AAI348" s="20"/>
      <c r="AAJ348" s="20"/>
      <c r="AAK348" s="20"/>
      <c r="AAL348" s="20"/>
      <c r="AAM348" s="20"/>
      <c r="AAN348" s="20"/>
      <c r="AAO348" s="20"/>
      <c r="AAP348" s="20"/>
      <c r="AAQ348" s="20"/>
      <c r="AAR348" s="20"/>
      <c r="AAS348" s="20"/>
      <c r="AAT348" s="20"/>
      <c r="AAU348" s="20"/>
      <c r="AAV348" s="20"/>
      <c r="AAW348" s="20"/>
      <c r="AAX348" s="20"/>
      <c r="AAY348" s="20"/>
      <c r="AAZ348" s="20"/>
      <c r="ABA348" s="20"/>
      <c r="ABB348" s="20"/>
      <c r="ABC348" s="20"/>
      <c r="ABD348" s="20"/>
      <c r="ABE348" s="20"/>
      <c r="ABF348" s="20"/>
      <c r="ABG348" s="20"/>
      <c r="ABH348" s="20"/>
      <c r="ABI348" s="20"/>
      <c r="ABJ348" s="20"/>
      <c r="ABK348" s="20"/>
      <c r="ABL348" s="20"/>
      <c r="ABM348" s="20"/>
      <c r="ABN348" s="20"/>
      <c r="ABO348" s="20"/>
      <c r="ABP348" s="20"/>
      <c r="ABQ348" s="20"/>
      <c r="ABR348" s="20"/>
      <c r="ABS348" s="20"/>
      <c r="ABT348" s="20"/>
      <c r="ABU348" s="20"/>
      <c r="ABV348" s="20"/>
      <c r="ABW348" s="20"/>
      <c r="ABX348" s="20"/>
      <c r="ABY348" s="20"/>
      <c r="ABZ348" s="20"/>
      <c r="ACA348" s="20"/>
      <c r="ACB348" s="20"/>
      <c r="ACC348" s="20"/>
      <c r="ACD348" s="20"/>
      <c r="ACE348" s="20"/>
      <c r="ACF348" s="20"/>
      <c r="ACG348" s="20"/>
      <c r="ACH348" s="20"/>
      <c r="ACI348" s="20"/>
      <c r="ACJ348" s="20"/>
      <c r="ACK348" s="20"/>
      <c r="ACL348" s="20"/>
      <c r="ACM348" s="20"/>
      <c r="ACN348" s="20"/>
      <c r="ACO348" s="20"/>
      <c r="ACP348" s="20"/>
      <c r="ACQ348" s="20"/>
      <c r="ACR348" s="20"/>
      <c r="ACS348" s="20"/>
      <c r="ACT348" s="20"/>
      <c r="ACU348" s="20"/>
      <c r="ACV348" s="20"/>
      <c r="ACW348" s="20"/>
      <c r="ACX348" s="20"/>
      <c r="ACY348" s="20"/>
      <c r="ACZ348" s="20"/>
      <c r="ADA348" s="20"/>
      <c r="ADB348" s="20"/>
      <c r="ADC348" s="20"/>
      <c r="ADD348" s="20"/>
      <c r="ADE348" s="20"/>
      <c r="ADF348" s="20"/>
      <c r="ADG348" s="20"/>
      <c r="ADH348" s="20"/>
      <c r="ADI348" s="20"/>
      <c r="ADJ348" s="20"/>
      <c r="ADK348" s="20"/>
      <c r="ADL348" s="20"/>
      <c r="ADM348" s="20"/>
      <c r="ADN348" s="20"/>
      <c r="ADO348" s="20"/>
      <c r="ADP348" s="20"/>
      <c r="ADQ348" s="20"/>
      <c r="ADR348" s="20"/>
      <c r="ADS348" s="20"/>
      <c r="ADT348" s="20"/>
      <c r="ADU348" s="20"/>
      <c r="ADV348" s="20"/>
      <c r="ADW348" s="20"/>
      <c r="ADX348" s="20"/>
      <c r="ADY348" s="20"/>
      <c r="ADZ348" s="20"/>
      <c r="AEA348" s="20"/>
      <c r="AEB348" s="20"/>
      <c r="AEC348" s="20"/>
      <c r="AED348" s="20"/>
      <c r="AEE348" s="20"/>
      <c r="AEF348" s="20"/>
      <c r="AEG348" s="20"/>
      <c r="AEH348" s="20"/>
      <c r="AEI348" s="20"/>
      <c r="AEJ348" s="20"/>
      <c r="AEK348" s="20"/>
    </row>
    <row r="349" spans="1:817" s="1" customFormat="1" ht="26.1" customHeight="1" x14ac:dyDescent="0.25">
      <c r="A349" s="626"/>
      <c r="B349" s="182">
        <v>2</v>
      </c>
      <c r="C349" s="595">
        <f>AK348</f>
        <v>7.9086685861884068E-2</v>
      </c>
      <c r="D349" s="19">
        <v>1</v>
      </c>
      <c r="E349" s="253" t="s">
        <v>529</v>
      </c>
      <c r="F349" s="254" t="s">
        <v>90</v>
      </c>
      <c r="G349" s="19" t="s">
        <v>44</v>
      </c>
      <c r="H349" s="19" t="s">
        <v>154</v>
      </c>
      <c r="I349" s="19"/>
      <c r="J349" s="255"/>
      <c r="K349" s="19">
        <v>1</v>
      </c>
      <c r="L349" s="19" t="s">
        <v>27</v>
      </c>
      <c r="M349" s="19" t="s">
        <v>28</v>
      </c>
      <c r="N349" s="19">
        <v>66</v>
      </c>
      <c r="O349" s="19">
        <v>1948</v>
      </c>
      <c r="P349" s="290">
        <v>1948</v>
      </c>
      <c r="Q349" s="255">
        <v>150000</v>
      </c>
      <c r="R349" s="258"/>
      <c r="S349" s="259"/>
      <c r="T349" s="228" t="s">
        <v>233</v>
      </c>
      <c r="U349" s="260"/>
      <c r="V349" s="33"/>
      <c r="W349" s="18" t="s">
        <v>56</v>
      </c>
      <c r="X349" s="249" t="str">
        <f t="shared" si="111"/>
        <v>Cu</v>
      </c>
      <c r="Y349" s="19">
        <v>1400</v>
      </c>
      <c r="Z349" s="19">
        <v>0.33</v>
      </c>
      <c r="AA349" s="19">
        <v>0.04</v>
      </c>
      <c r="AB349" s="19">
        <v>0.362083741767387</v>
      </c>
      <c r="AC349" s="19">
        <v>1947</v>
      </c>
      <c r="AD349" s="19">
        <v>25</v>
      </c>
      <c r="AE349" s="19" t="s">
        <v>57</v>
      </c>
      <c r="AH349" s="252">
        <f t="shared" si="112"/>
        <v>0</v>
      </c>
      <c r="AI349" s="252">
        <f t="shared" si="113"/>
        <v>2.5641025641025641E-3</v>
      </c>
      <c r="AJ349" s="252">
        <f t="shared" si="114"/>
        <v>0</v>
      </c>
      <c r="AK349" s="252">
        <f t="shared" si="104"/>
        <v>2.5641025641025641E-3</v>
      </c>
      <c r="AL349" s="262"/>
      <c r="AM349" s="251">
        <f t="shared" si="115"/>
        <v>0</v>
      </c>
      <c r="AN349" s="251">
        <f t="shared" si="116"/>
        <v>0</v>
      </c>
      <c r="AO349" s="251">
        <f t="shared" si="117"/>
        <v>2.5641025641025641E-3</v>
      </c>
      <c r="AP349" s="147"/>
      <c r="AQ349" s="147"/>
      <c r="AR349" s="147"/>
      <c r="AS349" s="147"/>
      <c r="AT349" s="147"/>
      <c r="AU349" s="147"/>
      <c r="AV349" s="147"/>
      <c r="AW349" s="147"/>
      <c r="AX349" s="147"/>
      <c r="AY349" s="147"/>
      <c r="BE349" s="4"/>
      <c r="BF349" s="4"/>
      <c r="BG349" s="4"/>
      <c r="BJ349" s="4"/>
      <c r="BK349" s="4"/>
      <c r="BL349" s="4"/>
      <c r="BM349" s="4"/>
      <c r="BN349" s="4"/>
      <c r="BO349" s="4"/>
      <c r="BP349" s="4"/>
      <c r="BQ349" s="4"/>
      <c r="BR349" s="4"/>
      <c r="BS349" s="4"/>
      <c r="BT349" s="4"/>
      <c r="BU349" s="147"/>
      <c r="BV349" s="4"/>
      <c r="BW349" s="147"/>
      <c r="BX349" s="4"/>
      <c r="BY349" s="147"/>
      <c r="FN349" s="20"/>
      <c r="FO349" s="20"/>
      <c r="FP349" s="20"/>
      <c r="FQ349" s="20"/>
      <c r="FR349" s="20"/>
      <c r="FS349" s="20"/>
      <c r="FT349" s="20"/>
      <c r="FU349" s="20"/>
      <c r="FV349" s="20"/>
      <c r="FW349" s="20"/>
      <c r="FX349" s="20"/>
      <c r="FY349" s="20"/>
      <c r="FZ349" s="20"/>
      <c r="GA349" s="20"/>
      <c r="GB349" s="20"/>
      <c r="GC349" s="20"/>
      <c r="GD349" s="20"/>
      <c r="GE349" s="20"/>
      <c r="GF349" s="20"/>
      <c r="GG349" s="20"/>
      <c r="GH349" s="20"/>
      <c r="GI349" s="20"/>
      <c r="GJ349" s="20"/>
      <c r="GK349" s="20"/>
      <c r="GL349" s="20"/>
      <c r="GM349" s="20"/>
      <c r="GN349" s="20"/>
      <c r="GO349" s="20"/>
      <c r="GP349" s="20"/>
      <c r="GQ349" s="20"/>
      <c r="GR349" s="20"/>
      <c r="GS349" s="20"/>
      <c r="GT349" s="20"/>
      <c r="GU349" s="20"/>
      <c r="GV349" s="20"/>
      <c r="GW349" s="20"/>
      <c r="GX349" s="20"/>
      <c r="GY349" s="20"/>
      <c r="GZ349" s="20"/>
      <c r="HA349" s="20"/>
      <c r="HB349" s="20"/>
      <c r="HC349" s="20"/>
      <c r="HD349" s="20"/>
      <c r="HE349" s="20"/>
      <c r="HF349" s="20"/>
      <c r="HG349" s="20"/>
      <c r="HH349" s="20"/>
      <c r="HI349" s="20"/>
      <c r="HJ349" s="20"/>
      <c r="HK349" s="20"/>
      <c r="HL349" s="20"/>
      <c r="HM349" s="20"/>
      <c r="HN349" s="20"/>
      <c r="HO349" s="20"/>
      <c r="HP349" s="20"/>
      <c r="HQ349" s="20"/>
      <c r="HR349" s="20"/>
      <c r="HS349" s="20"/>
      <c r="HT349" s="20"/>
      <c r="HU349" s="20"/>
      <c r="HV349" s="20"/>
      <c r="HW349" s="20"/>
      <c r="HX349" s="20"/>
      <c r="HY349" s="20"/>
      <c r="HZ349" s="20"/>
      <c r="IA349" s="20"/>
      <c r="IB349" s="20"/>
      <c r="IC349" s="20"/>
      <c r="ID349" s="20"/>
      <c r="IE349" s="20"/>
      <c r="IF349" s="20"/>
      <c r="IG349" s="20"/>
      <c r="IH349" s="20"/>
      <c r="II349" s="20"/>
      <c r="IJ349" s="20"/>
      <c r="IK349" s="20"/>
      <c r="IL349" s="20"/>
      <c r="IM349" s="20"/>
      <c r="IN349" s="20"/>
      <c r="IO349" s="20"/>
      <c r="IP349" s="20"/>
      <c r="IQ349" s="20"/>
      <c r="IR349" s="20"/>
      <c r="IS349" s="20"/>
      <c r="IT349" s="20"/>
      <c r="IU349" s="20"/>
      <c r="IV349" s="20"/>
      <c r="IW349" s="20"/>
      <c r="IX349" s="20"/>
      <c r="IY349" s="20"/>
      <c r="IZ349" s="20"/>
      <c r="JA349" s="20"/>
      <c r="JB349" s="20"/>
      <c r="JC349" s="20"/>
      <c r="JD349" s="20"/>
      <c r="JE349" s="20"/>
      <c r="JF349" s="20"/>
      <c r="JG349" s="20"/>
      <c r="JH349" s="20"/>
      <c r="JI349" s="20"/>
      <c r="JJ349" s="20"/>
      <c r="JK349" s="20"/>
      <c r="JL349" s="20"/>
      <c r="JM349" s="20"/>
      <c r="JN349" s="20"/>
      <c r="JO349" s="20"/>
      <c r="JP349" s="20"/>
      <c r="JQ349" s="20"/>
      <c r="JR349" s="20"/>
      <c r="JS349" s="20"/>
      <c r="JT349" s="20"/>
      <c r="JU349" s="20"/>
      <c r="JV349" s="20"/>
      <c r="JW349" s="20"/>
      <c r="JX349" s="20"/>
      <c r="JY349" s="20"/>
      <c r="JZ349" s="20"/>
      <c r="KA349" s="20"/>
      <c r="KB349" s="20"/>
      <c r="KC349" s="20"/>
      <c r="KD349" s="20"/>
      <c r="KE349" s="20"/>
      <c r="KF349" s="20"/>
      <c r="KG349" s="20"/>
      <c r="KH349" s="20"/>
      <c r="KI349" s="20"/>
      <c r="KJ349" s="20"/>
      <c r="KK349" s="20"/>
      <c r="KL349" s="20"/>
      <c r="KM349" s="20"/>
      <c r="KN349" s="20"/>
      <c r="KO349" s="20"/>
      <c r="KP349" s="20"/>
      <c r="KQ349" s="20"/>
      <c r="KR349" s="20"/>
      <c r="KS349" s="20"/>
      <c r="KT349" s="20"/>
      <c r="KU349" s="20"/>
      <c r="KV349" s="20"/>
      <c r="KW349" s="20"/>
      <c r="KX349" s="20"/>
      <c r="KY349" s="20"/>
      <c r="KZ349" s="20"/>
      <c r="LA349" s="20"/>
      <c r="LB349" s="20"/>
      <c r="LC349" s="20"/>
      <c r="LD349" s="20"/>
      <c r="LE349" s="20"/>
      <c r="LF349" s="20"/>
      <c r="LG349" s="20"/>
      <c r="LH349" s="20"/>
      <c r="LI349" s="20"/>
      <c r="LJ349" s="20"/>
      <c r="LK349" s="20"/>
      <c r="LL349" s="20"/>
      <c r="LM349" s="20"/>
      <c r="LN349" s="20"/>
      <c r="LO349" s="20"/>
      <c r="LP349" s="20"/>
      <c r="LQ349" s="20"/>
      <c r="LR349" s="20"/>
      <c r="LS349" s="20"/>
      <c r="LT349" s="20"/>
      <c r="LU349" s="20"/>
      <c r="LV349" s="20"/>
      <c r="LW349" s="20"/>
      <c r="LX349" s="20"/>
      <c r="LY349" s="20"/>
      <c r="LZ349" s="20"/>
      <c r="MA349" s="20"/>
      <c r="MB349" s="20"/>
      <c r="MC349" s="20"/>
      <c r="MD349" s="20"/>
      <c r="ME349" s="20"/>
      <c r="MF349" s="20"/>
      <c r="MG349" s="20"/>
      <c r="MH349" s="20"/>
      <c r="MI349" s="20"/>
      <c r="MJ349" s="20"/>
      <c r="MK349" s="20"/>
      <c r="ML349" s="20"/>
      <c r="MM349" s="20"/>
      <c r="MN349" s="20"/>
      <c r="MO349" s="20"/>
      <c r="MP349" s="20"/>
      <c r="MQ349" s="20"/>
      <c r="MR349" s="20"/>
      <c r="MS349" s="20"/>
      <c r="MT349" s="20"/>
      <c r="MU349" s="20"/>
      <c r="MV349" s="20"/>
      <c r="MW349" s="20"/>
      <c r="MX349" s="20"/>
      <c r="MY349" s="20"/>
      <c r="MZ349" s="20"/>
      <c r="NA349" s="20"/>
      <c r="NB349" s="20"/>
      <c r="NC349" s="20"/>
      <c r="ND349" s="20"/>
      <c r="NE349" s="20"/>
      <c r="NF349" s="20"/>
      <c r="NG349" s="20"/>
      <c r="NH349" s="20"/>
      <c r="NI349" s="20"/>
      <c r="NJ349" s="20"/>
      <c r="NK349" s="20"/>
      <c r="NL349" s="20"/>
      <c r="NM349" s="20"/>
      <c r="NN349" s="20"/>
      <c r="NO349" s="20"/>
      <c r="NP349" s="20"/>
      <c r="NQ349" s="20"/>
      <c r="NR349" s="20"/>
      <c r="NS349" s="20"/>
      <c r="NT349" s="20"/>
      <c r="NU349" s="20"/>
      <c r="NV349" s="20"/>
      <c r="NW349" s="20"/>
      <c r="NX349" s="20"/>
      <c r="NY349" s="20"/>
      <c r="NZ349" s="20"/>
      <c r="OA349" s="20"/>
      <c r="OB349" s="20"/>
      <c r="OC349" s="20"/>
      <c r="OD349" s="20"/>
      <c r="OE349" s="20"/>
      <c r="OF349" s="20"/>
      <c r="OG349" s="20"/>
      <c r="OH349" s="20"/>
      <c r="OI349" s="20"/>
      <c r="OJ349" s="20"/>
      <c r="OK349" s="20"/>
      <c r="OL349" s="20"/>
      <c r="OM349" s="20"/>
      <c r="ON349" s="20"/>
      <c r="OO349" s="20"/>
      <c r="OP349" s="20"/>
      <c r="OQ349" s="20"/>
      <c r="OR349" s="20"/>
      <c r="OS349" s="20"/>
      <c r="OT349" s="20"/>
      <c r="OU349" s="20"/>
      <c r="OV349" s="20"/>
      <c r="OW349" s="20"/>
      <c r="OX349" s="20"/>
      <c r="OY349" s="20"/>
      <c r="OZ349" s="20"/>
      <c r="PA349" s="20"/>
      <c r="PB349" s="20"/>
      <c r="PC349" s="20"/>
      <c r="PD349" s="20"/>
      <c r="PE349" s="20"/>
      <c r="PF349" s="20"/>
      <c r="PG349" s="20"/>
      <c r="PH349" s="20"/>
      <c r="PI349" s="20"/>
      <c r="PJ349" s="20"/>
      <c r="PK349" s="20"/>
      <c r="PL349" s="20"/>
      <c r="PM349" s="20"/>
      <c r="PN349" s="20"/>
      <c r="PO349" s="20"/>
      <c r="PP349" s="20"/>
      <c r="PQ349" s="20"/>
      <c r="PR349" s="20"/>
      <c r="PS349" s="20"/>
      <c r="PT349" s="20"/>
      <c r="PU349" s="20"/>
      <c r="PV349" s="20"/>
      <c r="PW349" s="20"/>
      <c r="PX349" s="20"/>
      <c r="PY349" s="20"/>
      <c r="PZ349" s="20"/>
      <c r="QA349" s="20"/>
      <c r="QB349" s="20"/>
      <c r="QC349" s="20"/>
      <c r="QD349" s="20"/>
      <c r="QE349" s="20"/>
      <c r="QF349" s="20"/>
      <c r="QG349" s="20"/>
      <c r="QH349" s="20"/>
      <c r="QI349" s="20"/>
      <c r="QJ349" s="20"/>
      <c r="QK349" s="20"/>
      <c r="QL349" s="20"/>
      <c r="QM349" s="20"/>
      <c r="QN349" s="20"/>
      <c r="QO349" s="20"/>
      <c r="QP349" s="20"/>
      <c r="QQ349" s="20"/>
      <c r="QR349" s="20"/>
      <c r="QS349" s="20"/>
      <c r="QT349" s="20"/>
      <c r="QU349" s="20"/>
      <c r="QV349" s="20"/>
      <c r="QW349" s="20"/>
      <c r="QX349" s="20"/>
      <c r="QY349" s="20"/>
      <c r="QZ349" s="20"/>
      <c r="RA349" s="20"/>
      <c r="RB349" s="20"/>
      <c r="RC349" s="20"/>
      <c r="RD349" s="20"/>
      <c r="RE349" s="20"/>
      <c r="RF349" s="20"/>
      <c r="RG349" s="20"/>
      <c r="RH349" s="20"/>
      <c r="RI349" s="20"/>
      <c r="RJ349" s="20"/>
      <c r="RK349" s="20"/>
      <c r="RL349" s="20"/>
      <c r="RM349" s="20"/>
      <c r="RN349" s="20"/>
      <c r="RO349" s="20"/>
      <c r="RP349" s="20"/>
      <c r="RQ349" s="20"/>
      <c r="RR349" s="20"/>
      <c r="RS349" s="20"/>
      <c r="RT349" s="20"/>
      <c r="RU349" s="20"/>
      <c r="RV349" s="20"/>
      <c r="RW349" s="20"/>
      <c r="RX349" s="20"/>
      <c r="RY349" s="20"/>
      <c r="RZ349" s="20"/>
      <c r="SA349" s="20"/>
      <c r="SB349" s="20"/>
      <c r="SC349" s="20"/>
      <c r="SD349" s="20"/>
      <c r="SE349" s="20"/>
      <c r="SF349" s="20"/>
      <c r="SG349" s="20"/>
      <c r="SH349" s="20"/>
      <c r="SI349" s="20"/>
      <c r="SJ349" s="20"/>
      <c r="SK349" s="20"/>
      <c r="SL349" s="20"/>
      <c r="SM349" s="20"/>
      <c r="SN349" s="20"/>
      <c r="SO349" s="20"/>
      <c r="SP349" s="20"/>
      <c r="SQ349" s="20"/>
      <c r="SR349" s="20"/>
      <c r="SS349" s="20"/>
      <c r="ST349" s="20"/>
      <c r="SU349" s="20"/>
      <c r="SV349" s="20"/>
      <c r="SW349" s="20"/>
      <c r="SX349" s="20"/>
      <c r="SY349" s="20"/>
      <c r="SZ349" s="20"/>
      <c r="TA349" s="20"/>
      <c r="TB349" s="20"/>
      <c r="TC349" s="20"/>
      <c r="TD349" s="20"/>
      <c r="TE349" s="20"/>
      <c r="TF349" s="20"/>
      <c r="TG349" s="20"/>
      <c r="TH349" s="20"/>
      <c r="TI349" s="20"/>
      <c r="TJ349" s="20"/>
      <c r="TK349" s="20"/>
      <c r="TL349" s="20"/>
      <c r="TM349" s="20"/>
      <c r="TN349" s="20"/>
      <c r="TO349" s="20"/>
      <c r="TP349" s="20"/>
      <c r="TQ349" s="20"/>
      <c r="TR349" s="20"/>
      <c r="TS349" s="20"/>
      <c r="TT349" s="20"/>
      <c r="TU349" s="20"/>
      <c r="TV349" s="20"/>
      <c r="TW349" s="20"/>
      <c r="TX349" s="20"/>
      <c r="TY349" s="20"/>
      <c r="TZ349" s="20"/>
      <c r="UA349" s="20"/>
      <c r="UB349" s="20"/>
      <c r="UC349" s="20"/>
      <c r="UD349" s="20"/>
      <c r="UE349" s="20"/>
      <c r="UF349" s="20"/>
      <c r="UG349" s="20"/>
      <c r="UH349" s="20"/>
      <c r="UI349" s="20"/>
      <c r="UJ349" s="20"/>
      <c r="UK349" s="20"/>
      <c r="UL349" s="20"/>
      <c r="UM349" s="20"/>
      <c r="UN349" s="20"/>
      <c r="UO349" s="20"/>
      <c r="UP349" s="20"/>
      <c r="UQ349" s="20"/>
      <c r="UR349" s="20"/>
      <c r="US349" s="20"/>
      <c r="UT349" s="20"/>
      <c r="UU349" s="20"/>
      <c r="UV349" s="20"/>
      <c r="UW349" s="20"/>
      <c r="UX349" s="20"/>
      <c r="UY349" s="20"/>
      <c r="UZ349" s="20"/>
      <c r="VA349" s="20"/>
      <c r="VB349" s="20"/>
      <c r="VC349" s="20"/>
      <c r="VD349" s="20"/>
      <c r="VE349" s="20"/>
      <c r="VF349" s="20"/>
      <c r="VG349" s="20"/>
      <c r="VH349" s="20"/>
      <c r="VI349" s="20"/>
      <c r="VJ349" s="20"/>
      <c r="VK349" s="20"/>
      <c r="VL349" s="20"/>
      <c r="VM349" s="20"/>
      <c r="VN349" s="20"/>
      <c r="VO349" s="20"/>
      <c r="VP349" s="20"/>
      <c r="VQ349" s="20"/>
      <c r="VR349" s="20"/>
      <c r="VS349" s="20"/>
      <c r="VT349" s="20"/>
      <c r="VU349" s="20"/>
      <c r="VV349" s="20"/>
      <c r="VW349" s="20"/>
      <c r="VX349" s="20"/>
      <c r="VY349" s="20"/>
      <c r="VZ349" s="20"/>
      <c r="WA349" s="20"/>
      <c r="WB349" s="20"/>
      <c r="WC349" s="20"/>
      <c r="WD349" s="20"/>
      <c r="WE349" s="20"/>
      <c r="WF349" s="20"/>
      <c r="WG349" s="20"/>
      <c r="WH349" s="20"/>
      <c r="WI349" s="20"/>
      <c r="WJ349" s="20"/>
      <c r="WK349" s="20"/>
      <c r="WL349" s="20"/>
      <c r="WM349" s="20"/>
      <c r="WN349" s="20"/>
      <c r="WO349" s="20"/>
      <c r="WP349" s="20"/>
      <c r="WQ349" s="20"/>
      <c r="WR349" s="20"/>
      <c r="WS349" s="20"/>
      <c r="WT349" s="20"/>
      <c r="WU349" s="20"/>
      <c r="WV349" s="20"/>
      <c r="WW349" s="20"/>
      <c r="WX349" s="20"/>
      <c r="WY349" s="20"/>
      <c r="WZ349" s="20"/>
      <c r="XA349" s="20"/>
      <c r="XB349" s="20"/>
      <c r="XC349" s="20"/>
      <c r="XD349" s="20"/>
      <c r="XE349" s="20"/>
      <c r="XF349" s="20"/>
      <c r="XG349" s="20"/>
      <c r="XH349" s="20"/>
      <c r="XI349" s="20"/>
      <c r="XJ349" s="20"/>
      <c r="XK349" s="20"/>
      <c r="XL349" s="20"/>
      <c r="XM349" s="20"/>
      <c r="XN349" s="20"/>
      <c r="XO349" s="20"/>
      <c r="XP349" s="20"/>
      <c r="XQ349" s="20"/>
      <c r="XR349" s="20"/>
      <c r="XS349" s="20"/>
      <c r="XT349" s="20"/>
      <c r="XU349" s="20"/>
      <c r="XV349" s="20"/>
      <c r="XW349" s="20"/>
      <c r="XX349" s="20"/>
      <c r="XY349" s="20"/>
      <c r="XZ349" s="20"/>
      <c r="YA349" s="20"/>
      <c r="YB349" s="20"/>
      <c r="YC349" s="20"/>
      <c r="YD349" s="20"/>
      <c r="YE349" s="20"/>
      <c r="YF349" s="20"/>
      <c r="YG349" s="20"/>
      <c r="YH349" s="20"/>
      <c r="YI349" s="20"/>
      <c r="YJ349" s="20"/>
      <c r="YK349" s="20"/>
      <c r="YL349" s="20"/>
      <c r="YM349" s="20"/>
      <c r="YN349" s="20"/>
      <c r="YO349" s="20"/>
      <c r="YP349" s="20"/>
      <c r="YQ349" s="20"/>
      <c r="YR349" s="20"/>
      <c r="YS349" s="20"/>
      <c r="YT349" s="20"/>
      <c r="YU349" s="20"/>
      <c r="YV349" s="20"/>
      <c r="YW349" s="20"/>
      <c r="YX349" s="20"/>
      <c r="YY349" s="20"/>
      <c r="YZ349" s="20"/>
      <c r="ZA349" s="20"/>
      <c r="ZB349" s="20"/>
      <c r="ZC349" s="20"/>
      <c r="ZD349" s="20"/>
      <c r="ZE349" s="20"/>
      <c r="ZF349" s="20"/>
      <c r="ZG349" s="20"/>
      <c r="ZH349" s="20"/>
      <c r="ZI349" s="20"/>
      <c r="ZJ349" s="20"/>
      <c r="ZK349" s="20"/>
      <c r="ZL349" s="20"/>
      <c r="ZM349" s="20"/>
      <c r="ZN349" s="20"/>
      <c r="ZO349" s="20"/>
      <c r="ZP349" s="20"/>
      <c r="ZQ349" s="20"/>
      <c r="ZR349" s="20"/>
      <c r="ZS349" s="20"/>
      <c r="ZT349" s="20"/>
      <c r="ZU349" s="20"/>
      <c r="ZV349" s="20"/>
      <c r="ZW349" s="20"/>
      <c r="ZX349" s="20"/>
      <c r="ZY349" s="20"/>
      <c r="ZZ349" s="20"/>
      <c r="AAA349" s="20"/>
      <c r="AAB349" s="20"/>
      <c r="AAC349" s="20"/>
      <c r="AAD349" s="20"/>
      <c r="AAE349" s="20"/>
      <c r="AAF349" s="20"/>
      <c r="AAG349" s="20"/>
      <c r="AAH349" s="20"/>
      <c r="AAI349" s="20"/>
      <c r="AAJ349" s="20"/>
      <c r="AAK349" s="20"/>
      <c r="AAL349" s="20"/>
      <c r="AAM349" s="20"/>
      <c r="AAN349" s="20"/>
      <c r="AAO349" s="20"/>
      <c r="AAP349" s="20"/>
      <c r="AAQ349" s="20"/>
      <c r="AAR349" s="20"/>
      <c r="AAS349" s="20"/>
      <c r="AAT349" s="20"/>
      <c r="AAU349" s="20"/>
      <c r="AAV349" s="20"/>
      <c r="AAW349" s="20"/>
      <c r="AAX349" s="20"/>
      <c r="AAY349" s="20"/>
      <c r="AAZ349" s="20"/>
      <c r="ABA349" s="20"/>
      <c r="ABB349" s="20"/>
      <c r="ABC349" s="20"/>
      <c r="ABD349" s="20"/>
      <c r="ABE349" s="20"/>
      <c r="ABF349" s="20"/>
      <c r="ABG349" s="20"/>
      <c r="ABH349" s="20"/>
      <c r="ABI349" s="20"/>
      <c r="ABJ349" s="20"/>
      <c r="ABK349" s="20"/>
      <c r="ABL349" s="20"/>
      <c r="ABM349" s="20"/>
      <c r="ABN349" s="20"/>
      <c r="ABO349" s="20"/>
      <c r="ABP349" s="20"/>
      <c r="ABQ349" s="20"/>
      <c r="ABR349" s="20"/>
      <c r="ABS349" s="20"/>
      <c r="ABT349" s="20"/>
      <c r="ABU349" s="20"/>
      <c r="ABV349" s="20"/>
      <c r="ABW349" s="20"/>
      <c r="ABX349" s="20"/>
      <c r="ABY349" s="20"/>
      <c r="ABZ349" s="20"/>
      <c r="ACA349" s="20"/>
      <c r="ACB349" s="20"/>
      <c r="ACC349" s="20"/>
      <c r="ACD349" s="20"/>
      <c r="ACE349" s="20"/>
      <c r="ACF349" s="20"/>
      <c r="ACG349" s="20"/>
      <c r="ACH349" s="20"/>
      <c r="ACI349" s="20"/>
      <c r="ACJ349" s="20"/>
      <c r="ACK349" s="20"/>
      <c r="ACL349" s="20"/>
      <c r="ACM349" s="20"/>
      <c r="ACN349" s="20"/>
      <c r="ACO349" s="20"/>
      <c r="ACP349" s="20"/>
      <c r="ACQ349" s="20"/>
      <c r="ACR349" s="20"/>
      <c r="ACS349" s="20"/>
      <c r="ACT349" s="20"/>
      <c r="ACU349" s="20"/>
      <c r="ACV349" s="20"/>
      <c r="ACW349" s="20"/>
      <c r="ACX349" s="20"/>
      <c r="ACY349" s="20"/>
      <c r="ACZ349" s="20"/>
      <c r="ADA349" s="20"/>
      <c r="ADB349" s="20"/>
      <c r="ADC349" s="20"/>
      <c r="ADD349" s="20"/>
      <c r="ADE349" s="20"/>
      <c r="ADF349" s="20"/>
      <c r="ADG349" s="20"/>
      <c r="ADH349" s="20"/>
      <c r="ADI349" s="20"/>
      <c r="ADJ349" s="20"/>
      <c r="ADK349" s="20"/>
      <c r="ADL349" s="20"/>
      <c r="ADM349" s="20"/>
      <c r="ADN349" s="20"/>
      <c r="ADO349" s="20"/>
      <c r="ADP349" s="20"/>
      <c r="ADQ349" s="20"/>
      <c r="ADR349" s="20"/>
      <c r="ADS349" s="20"/>
      <c r="ADT349" s="20"/>
      <c r="ADU349" s="20"/>
      <c r="ADV349" s="20"/>
      <c r="ADW349" s="20"/>
      <c r="ADX349" s="20"/>
      <c r="ADY349" s="20"/>
      <c r="ADZ349" s="20"/>
      <c r="AEA349" s="20"/>
      <c r="AEB349" s="20"/>
      <c r="AEC349" s="20"/>
      <c r="AED349" s="20"/>
      <c r="AEE349" s="20"/>
      <c r="AEF349" s="20"/>
      <c r="AEG349" s="20"/>
      <c r="AEH349" s="20"/>
      <c r="AEI349" s="20"/>
      <c r="AEJ349" s="20"/>
      <c r="AEK349" s="20"/>
    </row>
    <row r="350" spans="1:817" s="320" customFormat="1" ht="26.1" customHeight="1" x14ac:dyDescent="0.25">
      <c r="A350" s="624"/>
      <c r="B350" s="182">
        <v>3</v>
      </c>
      <c r="C350" s="595">
        <f>AK349</f>
        <v>2.5641025641025641E-3</v>
      </c>
      <c r="D350" s="19">
        <v>1</v>
      </c>
      <c r="E350" s="253" t="s">
        <v>530</v>
      </c>
      <c r="F350" s="254" t="s">
        <v>54</v>
      </c>
      <c r="G350" s="19" t="s">
        <v>44</v>
      </c>
      <c r="H350" s="19" t="s">
        <v>154</v>
      </c>
      <c r="I350" s="19"/>
      <c r="J350" s="255"/>
      <c r="K350" s="19">
        <v>1</v>
      </c>
      <c r="L350" s="19" t="s">
        <v>27</v>
      </c>
      <c r="M350" s="19" t="s">
        <v>83</v>
      </c>
      <c r="N350" s="19">
        <v>25</v>
      </c>
      <c r="O350" s="19">
        <v>1947</v>
      </c>
      <c r="P350" s="275">
        <v>17439</v>
      </c>
      <c r="Q350" s="255"/>
      <c r="R350" s="258">
        <v>0.1</v>
      </c>
      <c r="S350" s="259"/>
      <c r="T350" s="228" t="s">
        <v>233</v>
      </c>
      <c r="U350" s="260"/>
      <c r="V350" s="33"/>
      <c r="W350" s="18" t="s">
        <v>123</v>
      </c>
      <c r="X350" s="249" t="str">
        <f t="shared" si="111"/>
        <v>Au</v>
      </c>
      <c r="Y350" s="19"/>
      <c r="Z350" s="19"/>
      <c r="AA350" s="19"/>
      <c r="AB350" s="19"/>
      <c r="AC350" s="19"/>
      <c r="AD350" s="19"/>
      <c r="AE350" s="19" t="s">
        <v>57</v>
      </c>
      <c r="AF350" s="1"/>
      <c r="AG350" s="1"/>
      <c r="AH350" s="252">
        <f t="shared" si="112"/>
        <v>2.1089782896502419E-2</v>
      </c>
      <c r="AI350" s="252">
        <f t="shared" si="113"/>
        <v>0</v>
      </c>
      <c r="AJ350" s="252">
        <f t="shared" si="114"/>
        <v>0</v>
      </c>
      <c r="AK350" s="252">
        <f t="shared" si="104"/>
        <v>2.1089782896502419E-2</v>
      </c>
      <c r="AL350" s="262"/>
      <c r="AM350" s="251">
        <f t="shared" si="115"/>
        <v>0</v>
      </c>
      <c r="AN350" s="251">
        <f t="shared" si="116"/>
        <v>0</v>
      </c>
      <c r="AO350" s="251">
        <f t="shared" si="117"/>
        <v>2.1089782896502419E-2</v>
      </c>
      <c r="AP350" s="397"/>
      <c r="AQ350" s="397"/>
      <c r="AR350" s="397"/>
      <c r="AS350" s="397"/>
      <c r="AT350" s="397"/>
      <c r="AU350" s="397"/>
      <c r="AV350" s="397"/>
      <c r="AW350" s="397"/>
      <c r="AX350" s="397"/>
      <c r="AY350" s="397"/>
      <c r="AZ350" s="1"/>
      <c r="BD350" s="1"/>
      <c r="BE350" s="251"/>
      <c r="BF350" s="251"/>
      <c r="BG350" s="251"/>
      <c r="BH350" s="1"/>
      <c r="BI350" s="1"/>
      <c r="BJ350" s="251"/>
      <c r="BK350" s="251"/>
      <c r="BL350" s="251"/>
      <c r="BM350" s="251"/>
      <c r="BN350" s="251"/>
      <c r="BO350" s="251"/>
      <c r="BP350" s="251"/>
      <c r="BQ350" s="251"/>
      <c r="BR350" s="251"/>
      <c r="BS350" s="251"/>
      <c r="BT350" s="251"/>
      <c r="BU350" s="397"/>
      <c r="BV350" s="251"/>
      <c r="BW350" s="397"/>
      <c r="BX350" s="251"/>
      <c r="BY350" s="397"/>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21"/>
      <c r="FO350" s="21"/>
      <c r="FP350" s="21"/>
      <c r="FQ350" s="21"/>
      <c r="FR350" s="21"/>
      <c r="FS350" s="21"/>
      <c r="FT350" s="21"/>
      <c r="FU350" s="21"/>
      <c r="FV350" s="21"/>
      <c r="FW350" s="21"/>
      <c r="FX350" s="21"/>
      <c r="FY350" s="21"/>
      <c r="FZ350" s="21"/>
      <c r="GA350" s="21"/>
      <c r="GB350" s="21"/>
      <c r="GC350" s="21"/>
      <c r="GD350" s="21"/>
      <c r="GE350" s="21"/>
      <c r="GF350" s="21"/>
      <c r="GG350" s="21"/>
      <c r="GH350" s="21"/>
      <c r="GI350" s="21"/>
      <c r="GJ350" s="21"/>
      <c r="GK350" s="21"/>
      <c r="GL350" s="21"/>
      <c r="GM350" s="21"/>
      <c r="GN350" s="21"/>
      <c r="GO350" s="21"/>
      <c r="GP350" s="21"/>
      <c r="GQ350" s="21"/>
      <c r="GR350" s="21"/>
      <c r="GS350" s="21"/>
      <c r="GT350" s="21"/>
      <c r="GU350" s="21"/>
      <c r="GV350" s="21"/>
      <c r="GW350" s="21"/>
      <c r="GX350" s="21"/>
      <c r="GY350" s="21"/>
      <c r="GZ350" s="21"/>
      <c r="HA350" s="21"/>
      <c r="HB350" s="21"/>
      <c r="HC350" s="21"/>
      <c r="HD350" s="21"/>
      <c r="HE350" s="21"/>
      <c r="HF350" s="21"/>
      <c r="HG350" s="21"/>
      <c r="HH350" s="21"/>
      <c r="HI350" s="21"/>
      <c r="HJ350" s="21"/>
      <c r="HK350" s="21"/>
      <c r="HL350" s="21"/>
      <c r="HM350" s="21"/>
      <c r="HN350" s="21"/>
      <c r="HO350" s="21"/>
      <c r="HP350" s="21"/>
      <c r="HQ350" s="21"/>
      <c r="HR350" s="21"/>
      <c r="HS350" s="21"/>
      <c r="HT350" s="21"/>
      <c r="HU350" s="21"/>
      <c r="HV350" s="21"/>
      <c r="HW350" s="21"/>
      <c r="HX350" s="21"/>
      <c r="HY350" s="21"/>
      <c r="HZ350" s="21"/>
      <c r="IA350" s="21"/>
      <c r="IB350" s="21"/>
      <c r="IC350" s="21"/>
      <c r="ID350" s="21"/>
      <c r="IE350" s="21"/>
      <c r="IF350" s="21"/>
      <c r="IG350" s="21"/>
      <c r="IH350" s="21"/>
      <c r="II350" s="21"/>
      <c r="IJ350" s="21"/>
      <c r="IK350" s="21"/>
      <c r="IL350" s="21"/>
      <c r="IM350" s="21"/>
      <c r="IN350" s="21"/>
      <c r="IO350" s="21"/>
      <c r="IP350" s="21"/>
      <c r="IQ350" s="21"/>
      <c r="IR350" s="21"/>
      <c r="IS350" s="21"/>
      <c r="IT350" s="21"/>
      <c r="IU350" s="21"/>
      <c r="IV350" s="21"/>
      <c r="IW350" s="21"/>
      <c r="IX350" s="21"/>
      <c r="IY350" s="21"/>
      <c r="IZ350" s="21"/>
      <c r="JA350" s="21"/>
      <c r="JB350" s="21"/>
      <c r="JC350" s="21"/>
      <c r="JD350" s="21"/>
      <c r="JE350" s="21"/>
      <c r="JF350" s="21"/>
      <c r="JG350" s="21"/>
      <c r="JH350" s="21"/>
      <c r="JI350" s="21"/>
      <c r="JJ350" s="21"/>
      <c r="JK350" s="21"/>
      <c r="JL350" s="21"/>
      <c r="JM350" s="21"/>
      <c r="JN350" s="21"/>
      <c r="JO350" s="21"/>
      <c r="JP350" s="21"/>
      <c r="JQ350" s="21"/>
      <c r="JR350" s="21"/>
      <c r="JS350" s="21"/>
      <c r="JT350" s="21"/>
      <c r="JU350" s="21"/>
      <c r="JV350" s="21"/>
      <c r="JW350" s="21"/>
      <c r="JX350" s="21"/>
      <c r="JY350" s="21"/>
      <c r="JZ350" s="21"/>
      <c r="KA350" s="21"/>
      <c r="KB350" s="21"/>
      <c r="KC350" s="21"/>
      <c r="KD350" s="21"/>
      <c r="KE350" s="21"/>
      <c r="KF350" s="21"/>
      <c r="KG350" s="21"/>
      <c r="KH350" s="21"/>
      <c r="KI350" s="21"/>
      <c r="KJ350" s="21"/>
      <c r="KK350" s="21"/>
      <c r="KL350" s="21"/>
      <c r="KM350" s="21"/>
      <c r="KN350" s="21"/>
      <c r="KO350" s="21"/>
      <c r="KP350" s="21"/>
      <c r="KQ350" s="21"/>
      <c r="KR350" s="21"/>
      <c r="KS350" s="21"/>
      <c r="KT350" s="21"/>
      <c r="KU350" s="21"/>
      <c r="KV350" s="21"/>
      <c r="KW350" s="21"/>
      <c r="KX350" s="21"/>
      <c r="KY350" s="21"/>
      <c r="KZ350" s="21"/>
      <c r="LA350" s="21"/>
      <c r="LB350" s="21"/>
      <c r="LC350" s="21"/>
      <c r="LD350" s="21"/>
      <c r="LE350" s="21"/>
      <c r="LF350" s="21"/>
      <c r="LG350" s="21"/>
      <c r="LH350" s="21"/>
      <c r="LI350" s="21"/>
      <c r="LJ350" s="21"/>
      <c r="LK350" s="21"/>
      <c r="LL350" s="21"/>
      <c r="LM350" s="21"/>
      <c r="LN350" s="21"/>
      <c r="LO350" s="21"/>
      <c r="LP350" s="21"/>
      <c r="LQ350" s="21"/>
      <c r="LR350" s="21"/>
      <c r="LS350" s="21"/>
      <c r="LT350" s="21"/>
      <c r="LU350" s="21"/>
      <c r="LV350" s="21"/>
      <c r="LW350" s="21"/>
      <c r="LX350" s="21"/>
      <c r="LY350" s="21"/>
      <c r="LZ350" s="21"/>
      <c r="MA350" s="21"/>
      <c r="MB350" s="21"/>
      <c r="MC350" s="21"/>
      <c r="MD350" s="21"/>
      <c r="ME350" s="21"/>
      <c r="MF350" s="21"/>
      <c r="MG350" s="21"/>
      <c r="MH350" s="21"/>
      <c r="MI350" s="21"/>
      <c r="MJ350" s="21"/>
      <c r="MK350" s="21"/>
      <c r="ML350" s="21"/>
      <c r="MM350" s="21"/>
      <c r="MN350" s="21"/>
      <c r="MO350" s="21"/>
      <c r="MP350" s="21"/>
      <c r="MQ350" s="21"/>
      <c r="MR350" s="21"/>
      <c r="MS350" s="21"/>
      <c r="MT350" s="21"/>
      <c r="MU350" s="21"/>
      <c r="MV350" s="21"/>
      <c r="MW350" s="21"/>
      <c r="MX350" s="21"/>
      <c r="MY350" s="21"/>
      <c r="MZ350" s="21"/>
      <c r="NA350" s="21"/>
      <c r="NB350" s="21"/>
      <c r="NC350" s="21"/>
      <c r="ND350" s="21"/>
      <c r="NE350" s="21"/>
      <c r="NF350" s="21"/>
      <c r="NG350" s="21"/>
      <c r="NH350" s="21"/>
      <c r="NI350" s="21"/>
      <c r="NJ350" s="21"/>
      <c r="NK350" s="21"/>
      <c r="NL350" s="21"/>
      <c r="NM350" s="21"/>
      <c r="NN350" s="21"/>
      <c r="NO350" s="21"/>
      <c r="NP350" s="21"/>
      <c r="NQ350" s="21"/>
      <c r="NR350" s="21"/>
      <c r="NS350" s="21"/>
      <c r="NT350" s="21"/>
      <c r="NU350" s="21"/>
      <c r="NV350" s="21"/>
      <c r="NW350" s="21"/>
      <c r="NX350" s="21"/>
      <c r="NY350" s="21"/>
      <c r="NZ350" s="21"/>
      <c r="OA350" s="21"/>
      <c r="OB350" s="21"/>
      <c r="OC350" s="21"/>
      <c r="OD350" s="21"/>
      <c r="OE350" s="21"/>
      <c r="OF350" s="21"/>
      <c r="OG350" s="21"/>
      <c r="OH350" s="21"/>
      <c r="OI350" s="21"/>
      <c r="OJ350" s="21"/>
      <c r="OK350" s="21"/>
      <c r="OL350" s="21"/>
      <c r="OM350" s="21"/>
      <c r="ON350" s="21"/>
      <c r="OO350" s="21"/>
      <c r="OP350" s="21"/>
      <c r="OQ350" s="21"/>
      <c r="OR350" s="21"/>
      <c r="OS350" s="21"/>
      <c r="OT350" s="21"/>
      <c r="OU350" s="21"/>
      <c r="OV350" s="21"/>
      <c r="OW350" s="21"/>
      <c r="OX350" s="21"/>
      <c r="OY350" s="21"/>
      <c r="OZ350" s="21"/>
      <c r="PA350" s="21"/>
      <c r="PB350" s="21"/>
      <c r="PC350" s="21"/>
      <c r="PD350" s="21"/>
      <c r="PE350" s="21"/>
      <c r="PF350" s="21"/>
      <c r="PG350" s="21"/>
      <c r="PH350" s="21"/>
      <c r="PI350" s="21"/>
      <c r="PJ350" s="21"/>
      <c r="PK350" s="21"/>
      <c r="PL350" s="21"/>
      <c r="PM350" s="21"/>
      <c r="PN350" s="21"/>
      <c r="PO350" s="21"/>
      <c r="PP350" s="21"/>
      <c r="PQ350" s="21"/>
      <c r="PR350" s="21"/>
      <c r="PS350" s="21"/>
      <c r="PT350" s="21"/>
      <c r="PU350" s="21"/>
      <c r="PV350" s="21"/>
      <c r="PW350" s="21"/>
      <c r="PX350" s="21"/>
      <c r="PY350" s="21"/>
      <c r="PZ350" s="21"/>
      <c r="QA350" s="21"/>
      <c r="QB350" s="21"/>
      <c r="QC350" s="21"/>
      <c r="QD350" s="21"/>
      <c r="QE350" s="21"/>
      <c r="QF350" s="21"/>
      <c r="QG350" s="21"/>
      <c r="QH350" s="21"/>
      <c r="QI350" s="21"/>
      <c r="QJ350" s="21"/>
      <c r="QK350" s="21"/>
      <c r="QL350" s="21"/>
      <c r="QM350" s="21"/>
      <c r="QN350" s="21"/>
      <c r="QO350" s="21"/>
      <c r="QP350" s="21"/>
      <c r="QQ350" s="21"/>
      <c r="QR350" s="21"/>
      <c r="QS350" s="21"/>
      <c r="QT350" s="21"/>
      <c r="QU350" s="21"/>
      <c r="QV350" s="21"/>
      <c r="QW350" s="21"/>
      <c r="QX350" s="21"/>
      <c r="QY350" s="21"/>
      <c r="QZ350" s="21"/>
      <c r="RA350" s="21"/>
      <c r="RB350" s="21"/>
      <c r="RC350" s="21"/>
      <c r="RD350" s="21"/>
      <c r="RE350" s="21"/>
      <c r="RF350" s="21"/>
      <c r="RG350" s="21"/>
      <c r="RH350" s="21"/>
      <c r="RI350" s="21"/>
      <c r="RJ350" s="21"/>
      <c r="RK350" s="21"/>
      <c r="RL350" s="21"/>
      <c r="RM350" s="21"/>
      <c r="RN350" s="21"/>
      <c r="RO350" s="21"/>
      <c r="RP350" s="21"/>
      <c r="RQ350" s="21"/>
      <c r="RR350" s="21"/>
      <c r="RS350" s="21"/>
      <c r="RT350" s="21"/>
      <c r="RU350" s="21"/>
      <c r="RV350" s="21"/>
      <c r="RW350" s="21"/>
      <c r="RX350" s="21"/>
      <c r="RY350" s="21"/>
      <c r="RZ350" s="21"/>
      <c r="SA350" s="21"/>
      <c r="SB350" s="21"/>
      <c r="SC350" s="21"/>
      <c r="SD350" s="21"/>
      <c r="SE350" s="21"/>
      <c r="SF350" s="21"/>
      <c r="SG350" s="21"/>
      <c r="SH350" s="21"/>
      <c r="SI350" s="21"/>
      <c r="SJ350" s="21"/>
      <c r="SK350" s="21"/>
      <c r="SL350" s="21"/>
      <c r="SM350" s="21"/>
      <c r="SN350" s="21"/>
      <c r="SO350" s="21"/>
      <c r="SP350" s="21"/>
      <c r="SQ350" s="21"/>
      <c r="SR350" s="21"/>
      <c r="SS350" s="21"/>
      <c r="ST350" s="21"/>
      <c r="SU350" s="21"/>
      <c r="SV350" s="21"/>
      <c r="SW350" s="21"/>
      <c r="SX350" s="21"/>
      <c r="SY350" s="21"/>
      <c r="SZ350" s="21"/>
      <c r="TA350" s="21"/>
      <c r="TB350" s="21"/>
      <c r="TC350" s="21"/>
      <c r="TD350" s="21"/>
      <c r="TE350" s="21"/>
      <c r="TF350" s="21"/>
      <c r="TG350" s="21"/>
      <c r="TH350" s="21"/>
      <c r="TI350" s="21"/>
      <c r="TJ350" s="21"/>
      <c r="TK350" s="21"/>
      <c r="TL350" s="21"/>
      <c r="TM350" s="21"/>
      <c r="TN350" s="21"/>
      <c r="TO350" s="21"/>
      <c r="TP350" s="21"/>
      <c r="TQ350" s="21"/>
      <c r="TR350" s="21"/>
      <c r="TS350" s="21"/>
      <c r="TT350" s="21"/>
      <c r="TU350" s="21"/>
      <c r="TV350" s="21"/>
      <c r="TW350" s="21"/>
      <c r="TX350" s="21"/>
      <c r="TY350" s="21"/>
      <c r="TZ350" s="21"/>
      <c r="UA350" s="21"/>
      <c r="UB350" s="21"/>
      <c r="UC350" s="21"/>
      <c r="UD350" s="21"/>
      <c r="UE350" s="21"/>
      <c r="UF350" s="21"/>
      <c r="UG350" s="21"/>
      <c r="UH350" s="21"/>
      <c r="UI350" s="21"/>
      <c r="UJ350" s="21"/>
      <c r="UK350" s="21"/>
      <c r="UL350" s="21"/>
      <c r="UM350" s="21"/>
      <c r="UN350" s="21"/>
      <c r="UO350" s="21"/>
      <c r="UP350" s="21"/>
      <c r="UQ350" s="21"/>
      <c r="UR350" s="21"/>
      <c r="US350" s="21"/>
      <c r="UT350" s="21"/>
      <c r="UU350" s="21"/>
      <c r="UV350" s="21"/>
      <c r="UW350" s="21"/>
      <c r="UX350" s="21"/>
      <c r="UY350" s="21"/>
      <c r="UZ350" s="21"/>
      <c r="VA350" s="21"/>
      <c r="VB350" s="21"/>
      <c r="VC350" s="21"/>
      <c r="VD350" s="21"/>
      <c r="VE350" s="21"/>
      <c r="VF350" s="21"/>
      <c r="VG350" s="21"/>
      <c r="VH350" s="21"/>
      <c r="VI350" s="21"/>
      <c r="VJ350" s="21"/>
      <c r="VK350" s="21"/>
      <c r="VL350" s="21"/>
      <c r="VM350" s="21"/>
      <c r="VN350" s="21"/>
      <c r="VO350" s="21"/>
      <c r="VP350" s="21"/>
      <c r="VQ350" s="21"/>
      <c r="VR350" s="21"/>
      <c r="VS350" s="21"/>
      <c r="VT350" s="21"/>
      <c r="VU350" s="21"/>
      <c r="VV350" s="21"/>
      <c r="VW350" s="21"/>
      <c r="VX350" s="21"/>
      <c r="VY350" s="21"/>
      <c r="VZ350" s="21"/>
      <c r="WA350" s="21"/>
      <c r="WB350" s="21"/>
      <c r="WC350" s="21"/>
      <c r="WD350" s="21"/>
      <c r="WE350" s="21"/>
      <c r="WF350" s="21"/>
      <c r="WG350" s="21"/>
      <c r="WH350" s="21"/>
      <c r="WI350" s="21"/>
      <c r="WJ350" s="21"/>
      <c r="WK350" s="21"/>
      <c r="WL350" s="21"/>
      <c r="WM350" s="21"/>
      <c r="WN350" s="21"/>
      <c r="WO350" s="21"/>
      <c r="WP350" s="21"/>
      <c r="WQ350" s="21"/>
      <c r="WR350" s="21"/>
      <c r="WS350" s="21"/>
      <c r="WT350" s="21"/>
      <c r="WU350" s="21"/>
      <c r="WV350" s="21"/>
      <c r="WW350" s="21"/>
      <c r="WX350" s="21"/>
      <c r="WY350" s="21"/>
      <c r="WZ350" s="21"/>
      <c r="XA350" s="21"/>
      <c r="XB350" s="21"/>
      <c r="XC350" s="21"/>
      <c r="XD350" s="21"/>
      <c r="XE350" s="21"/>
      <c r="XF350" s="21"/>
      <c r="XG350" s="21"/>
      <c r="XH350" s="21"/>
      <c r="XI350" s="21"/>
      <c r="XJ350" s="21"/>
      <c r="XK350" s="21"/>
      <c r="XL350" s="21"/>
      <c r="XM350" s="21"/>
      <c r="XN350" s="21"/>
      <c r="XO350" s="21"/>
      <c r="XP350" s="21"/>
      <c r="XQ350" s="21"/>
      <c r="XR350" s="21"/>
      <c r="XS350" s="21"/>
      <c r="XT350" s="21"/>
      <c r="XU350" s="21"/>
      <c r="XV350" s="21"/>
      <c r="XW350" s="21"/>
      <c r="XX350" s="21"/>
      <c r="XY350" s="21"/>
      <c r="XZ350" s="21"/>
      <c r="YA350" s="21"/>
      <c r="YB350" s="21"/>
      <c r="YC350" s="21"/>
      <c r="YD350" s="21"/>
      <c r="YE350" s="21"/>
      <c r="YF350" s="21"/>
      <c r="YG350" s="21"/>
      <c r="YH350" s="21"/>
      <c r="YI350" s="21"/>
      <c r="YJ350" s="21"/>
      <c r="YK350" s="21"/>
      <c r="YL350" s="21"/>
      <c r="YM350" s="21"/>
      <c r="YN350" s="21"/>
      <c r="YO350" s="21"/>
      <c r="YP350" s="21"/>
      <c r="YQ350" s="21"/>
      <c r="YR350" s="21"/>
      <c r="YS350" s="21"/>
      <c r="YT350" s="21"/>
      <c r="YU350" s="21"/>
      <c r="YV350" s="21"/>
      <c r="YW350" s="21"/>
      <c r="YX350" s="21"/>
      <c r="YY350" s="21"/>
      <c r="YZ350" s="21"/>
      <c r="ZA350" s="21"/>
      <c r="ZB350" s="21"/>
      <c r="ZC350" s="21"/>
      <c r="ZD350" s="21"/>
      <c r="ZE350" s="21"/>
      <c r="ZF350" s="21"/>
      <c r="ZG350" s="21"/>
      <c r="ZH350" s="21"/>
      <c r="ZI350" s="21"/>
      <c r="ZJ350" s="21"/>
      <c r="ZK350" s="21"/>
      <c r="ZL350" s="21"/>
      <c r="ZM350" s="21"/>
      <c r="ZN350" s="21"/>
      <c r="ZO350" s="21"/>
      <c r="ZP350" s="21"/>
      <c r="ZQ350" s="21"/>
      <c r="ZR350" s="21"/>
      <c r="ZS350" s="21"/>
      <c r="ZT350" s="21"/>
      <c r="ZU350" s="21"/>
      <c r="ZV350" s="21"/>
      <c r="ZW350" s="21"/>
      <c r="ZX350" s="21"/>
      <c r="ZY350" s="21"/>
      <c r="ZZ350" s="21"/>
      <c r="AAA350" s="21"/>
      <c r="AAB350" s="21"/>
      <c r="AAC350" s="21"/>
      <c r="AAD350" s="21"/>
      <c r="AAE350" s="21"/>
      <c r="AAF350" s="21"/>
      <c r="AAG350" s="21"/>
      <c r="AAH350" s="21"/>
      <c r="AAI350" s="21"/>
      <c r="AAJ350" s="21"/>
      <c r="AAK350" s="21"/>
      <c r="AAL350" s="21"/>
      <c r="AAM350" s="21"/>
      <c r="AAN350" s="21"/>
      <c r="AAO350" s="21"/>
      <c r="AAP350" s="21"/>
      <c r="AAQ350" s="21"/>
      <c r="AAR350" s="21"/>
      <c r="AAS350" s="21"/>
      <c r="AAT350" s="21"/>
      <c r="AAU350" s="21"/>
      <c r="AAV350" s="21"/>
      <c r="AAW350" s="21"/>
      <c r="AAX350" s="21"/>
      <c r="AAY350" s="21"/>
      <c r="AAZ350" s="21"/>
      <c r="ABA350" s="21"/>
      <c r="ABB350" s="21"/>
      <c r="ABC350" s="21"/>
      <c r="ABD350" s="21"/>
      <c r="ABE350" s="21"/>
      <c r="ABF350" s="21"/>
      <c r="ABG350" s="21"/>
      <c r="ABH350" s="21"/>
      <c r="ABI350" s="21"/>
      <c r="ABJ350" s="21"/>
      <c r="ABK350" s="21"/>
      <c r="ABL350" s="21"/>
      <c r="ABM350" s="21"/>
      <c r="ABN350" s="21"/>
      <c r="ABO350" s="21"/>
      <c r="ABP350" s="21"/>
      <c r="ABQ350" s="21"/>
      <c r="ABR350" s="21"/>
      <c r="ABS350" s="21"/>
      <c r="ABT350" s="21"/>
      <c r="ABU350" s="21"/>
      <c r="ABV350" s="21"/>
      <c r="ABW350" s="21"/>
      <c r="ABX350" s="21"/>
      <c r="ABY350" s="21"/>
      <c r="ABZ350" s="21"/>
      <c r="ACA350" s="21"/>
      <c r="ACB350" s="21"/>
      <c r="ACC350" s="21"/>
      <c r="ACD350" s="21"/>
      <c r="ACE350" s="21"/>
      <c r="ACF350" s="21"/>
      <c r="ACG350" s="21"/>
      <c r="ACH350" s="21"/>
      <c r="ACI350" s="21"/>
      <c r="ACJ350" s="21"/>
      <c r="ACK350" s="21"/>
      <c r="ACL350" s="21"/>
      <c r="ACM350" s="21"/>
      <c r="ACN350" s="21"/>
      <c r="ACO350" s="21"/>
      <c r="ACP350" s="21"/>
      <c r="ACQ350" s="21"/>
      <c r="ACR350" s="21"/>
      <c r="ACS350" s="21"/>
      <c r="ACT350" s="21"/>
      <c r="ACU350" s="21"/>
      <c r="ACV350" s="21"/>
      <c r="ACW350" s="21"/>
      <c r="ACX350" s="21"/>
      <c r="ACY350" s="21"/>
      <c r="ACZ350" s="21"/>
      <c r="ADA350" s="21"/>
      <c r="ADB350" s="21"/>
      <c r="ADC350" s="21"/>
      <c r="ADD350" s="21"/>
      <c r="ADE350" s="21"/>
      <c r="ADF350" s="21"/>
      <c r="ADG350" s="21"/>
      <c r="ADH350" s="21"/>
      <c r="ADI350" s="21"/>
      <c r="ADJ350" s="21"/>
      <c r="ADK350" s="21"/>
      <c r="ADL350" s="21"/>
      <c r="ADM350" s="21"/>
      <c r="ADN350" s="21"/>
      <c r="ADO350" s="21"/>
      <c r="ADP350" s="21"/>
      <c r="ADQ350" s="21"/>
      <c r="ADR350" s="21"/>
      <c r="ADS350" s="21"/>
      <c r="ADT350" s="21"/>
      <c r="ADU350" s="21"/>
      <c r="ADV350" s="21"/>
      <c r="ADW350" s="21"/>
      <c r="ADX350" s="21"/>
      <c r="ADY350" s="21"/>
      <c r="ADZ350" s="21"/>
      <c r="AEA350" s="21"/>
      <c r="AEB350" s="21"/>
      <c r="AEC350" s="21"/>
      <c r="AED350" s="21"/>
      <c r="AEE350" s="21"/>
      <c r="AEF350" s="21"/>
      <c r="AEG350" s="21"/>
      <c r="AEH350" s="21"/>
      <c r="AEI350" s="21"/>
      <c r="AEJ350" s="21"/>
      <c r="AEK350" s="21"/>
    </row>
    <row r="351" spans="1:817" s="1" customFormat="1" ht="26.1" customHeight="1" x14ac:dyDescent="0.25">
      <c r="A351" s="624"/>
      <c r="B351" s="182">
        <v>3</v>
      </c>
      <c r="C351" s="595">
        <f>AK350</f>
        <v>2.1089782896502419E-2</v>
      </c>
      <c r="D351" s="19">
        <v>1</v>
      </c>
      <c r="E351" s="253" t="s">
        <v>531</v>
      </c>
      <c r="F351" s="254" t="s">
        <v>47</v>
      </c>
      <c r="G351" s="19" t="s">
        <v>44</v>
      </c>
      <c r="H351" s="19" t="s">
        <v>154</v>
      </c>
      <c r="I351" s="19">
        <v>15</v>
      </c>
      <c r="J351" s="255"/>
      <c r="K351" s="19">
        <v>1</v>
      </c>
      <c r="L351" s="19" t="s">
        <v>27</v>
      </c>
      <c r="M351" s="19" t="s">
        <v>61</v>
      </c>
      <c r="N351" s="19">
        <v>58</v>
      </c>
      <c r="O351" s="19">
        <v>1944</v>
      </c>
      <c r="P351" s="290">
        <v>1944</v>
      </c>
      <c r="Q351" s="255">
        <v>40000</v>
      </c>
      <c r="R351" s="258"/>
      <c r="S351" s="259"/>
      <c r="T351" s="228" t="s">
        <v>233</v>
      </c>
      <c r="U351" s="260"/>
      <c r="V351" s="33"/>
      <c r="W351" s="18"/>
      <c r="X351" s="249" t="str">
        <f t="shared" si="111"/>
        <v>Cu</v>
      </c>
      <c r="Y351" s="19">
        <v>4</v>
      </c>
      <c r="Z351" s="19"/>
      <c r="AA351" s="19"/>
      <c r="AB351" s="19"/>
      <c r="AC351" s="19">
        <v>1882</v>
      </c>
      <c r="AD351" s="19"/>
      <c r="AE351" s="19" t="s">
        <v>209</v>
      </c>
      <c r="AH351" s="252">
        <f t="shared" si="112"/>
        <v>0</v>
      </c>
      <c r="AI351" s="252">
        <f t="shared" si="113"/>
        <v>0</v>
      </c>
      <c r="AJ351" s="252">
        <f t="shared" si="114"/>
        <v>0</v>
      </c>
      <c r="AK351" s="252">
        <f t="shared" si="104"/>
        <v>0</v>
      </c>
      <c r="AL351" s="262"/>
      <c r="AM351" s="251">
        <f t="shared" si="115"/>
        <v>0</v>
      </c>
      <c r="AN351" s="251">
        <f t="shared" si="116"/>
        <v>0</v>
      </c>
      <c r="AO351" s="251">
        <f t="shared" si="117"/>
        <v>0</v>
      </c>
      <c r="AP351" s="147"/>
      <c r="AQ351" s="147"/>
      <c r="AR351" s="147"/>
      <c r="AS351" s="147"/>
      <c r="AT351" s="147"/>
      <c r="AU351" s="147"/>
      <c r="AV351" s="147"/>
      <c r="AW351" s="147"/>
      <c r="AX351" s="147"/>
      <c r="AY351" s="147"/>
      <c r="BE351" s="4"/>
      <c r="BF351" s="4"/>
      <c r="BG351" s="4"/>
      <c r="BJ351" s="4"/>
      <c r="BK351" s="4"/>
      <c r="BL351" s="4"/>
      <c r="BM351" s="4"/>
      <c r="BN351" s="4"/>
      <c r="BO351" s="4"/>
      <c r="BP351" s="4"/>
      <c r="BQ351" s="4"/>
      <c r="BR351" s="4"/>
      <c r="BS351" s="4"/>
      <c r="BT351" s="4"/>
      <c r="BU351" s="147"/>
      <c r="BV351" s="4"/>
      <c r="BW351" s="147"/>
      <c r="BX351" s="4"/>
      <c r="BY351" s="147"/>
      <c r="FM351" s="20"/>
      <c r="FN351" s="20"/>
      <c r="FO351" s="20"/>
      <c r="FP351" s="20"/>
      <c r="FQ351" s="20"/>
      <c r="FR351" s="20"/>
      <c r="FS351" s="20"/>
      <c r="FT351" s="20"/>
      <c r="FU351" s="20"/>
      <c r="FV351" s="20"/>
      <c r="FW351" s="20"/>
      <c r="FX351" s="20"/>
      <c r="FY351" s="20"/>
      <c r="FZ351" s="20"/>
      <c r="GA351" s="20"/>
      <c r="GB351" s="20"/>
      <c r="GC351" s="20"/>
      <c r="GD351" s="20"/>
      <c r="GE351" s="20"/>
      <c r="GF351" s="20"/>
      <c r="GG351" s="20"/>
      <c r="GH351" s="20"/>
      <c r="GI351" s="20"/>
      <c r="GJ351" s="20"/>
      <c r="GK351" s="20"/>
      <c r="GL351" s="20"/>
      <c r="GM351" s="20"/>
      <c r="GN351" s="20"/>
      <c r="GO351" s="20"/>
      <c r="GP351" s="20"/>
      <c r="GQ351" s="20"/>
      <c r="GR351" s="20"/>
      <c r="GS351" s="20"/>
      <c r="GT351" s="20"/>
      <c r="GU351" s="20"/>
      <c r="GV351" s="20"/>
      <c r="GW351" s="20"/>
      <c r="GX351" s="20"/>
      <c r="GY351" s="20"/>
      <c r="GZ351" s="20"/>
      <c r="HA351" s="20"/>
      <c r="HB351" s="20"/>
      <c r="HC351" s="20"/>
      <c r="HD351" s="20"/>
      <c r="HE351" s="20"/>
      <c r="HF351" s="20"/>
      <c r="HG351" s="20"/>
      <c r="HH351" s="20"/>
      <c r="HI351" s="20"/>
      <c r="HJ351" s="20"/>
      <c r="HK351" s="20"/>
      <c r="HL351" s="20"/>
      <c r="HM351" s="20"/>
      <c r="HN351" s="20"/>
      <c r="HO351" s="20"/>
      <c r="HP351" s="20"/>
      <c r="HQ351" s="20"/>
      <c r="HR351" s="20"/>
      <c r="HS351" s="20"/>
      <c r="HT351" s="20"/>
      <c r="HU351" s="20"/>
      <c r="HV351" s="20"/>
      <c r="HW351" s="20"/>
      <c r="HX351" s="20"/>
      <c r="HY351" s="20"/>
      <c r="HZ351" s="20"/>
      <c r="IA351" s="20"/>
      <c r="IB351" s="20"/>
      <c r="IC351" s="20"/>
      <c r="ID351" s="20"/>
      <c r="IE351" s="20"/>
      <c r="IF351" s="20"/>
      <c r="IG351" s="20"/>
      <c r="IH351" s="20"/>
      <c r="II351" s="20"/>
      <c r="IJ351" s="20"/>
      <c r="IK351" s="20"/>
      <c r="IL351" s="20"/>
      <c r="IM351" s="20"/>
      <c r="IN351" s="20"/>
      <c r="IO351" s="20"/>
      <c r="IP351" s="20"/>
      <c r="IQ351" s="20"/>
      <c r="IR351" s="20"/>
      <c r="IS351" s="20"/>
      <c r="IT351" s="20"/>
      <c r="IU351" s="20"/>
      <c r="IV351" s="20"/>
      <c r="IW351" s="20"/>
      <c r="IX351" s="20"/>
      <c r="IY351" s="20"/>
      <c r="IZ351" s="20"/>
      <c r="JA351" s="20"/>
      <c r="JB351" s="20"/>
      <c r="JC351" s="20"/>
      <c r="JD351" s="20"/>
      <c r="JE351" s="20"/>
      <c r="JF351" s="20"/>
      <c r="JG351" s="20"/>
      <c r="JH351" s="20"/>
      <c r="JI351" s="20"/>
      <c r="JJ351" s="20"/>
      <c r="JK351" s="20"/>
      <c r="JL351" s="20"/>
      <c r="JM351" s="20"/>
      <c r="JN351" s="20"/>
      <c r="JO351" s="20"/>
      <c r="JP351" s="20"/>
      <c r="JQ351" s="20"/>
      <c r="JR351" s="20"/>
      <c r="JS351" s="20"/>
      <c r="JT351" s="20"/>
      <c r="JU351" s="20"/>
      <c r="JV351" s="20"/>
      <c r="JW351" s="20"/>
      <c r="JX351" s="20"/>
      <c r="JY351" s="20"/>
      <c r="JZ351" s="20"/>
      <c r="KA351" s="20"/>
      <c r="KB351" s="20"/>
      <c r="KC351" s="20"/>
      <c r="KD351" s="20"/>
      <c r="KE351" s="20"/>
      <c r="KF351" s="20"/>
      <c r="KG351" s="20"/>
      <c r="KH351" s="20"/>
      <c r="KI351" s="20"/>
      <c r="KJ351" s="20"/>
      <c r="KK351" s="20"/>
      <c r="KL351" s="20"/>
      <c r="KM351" s="20"/>
      <c r="KN351" s="20"/>
      <c r="KO351" s="20"/>
      <c r="KP351" s="20"/>
      <c r="KQ351" s="20"/>
      <c r="KR351" s="20"/>
      <c r="KS351" s="20"/>
      <c r="KT351" s="20"/>
      <c r="KU351" s="20"/>
      <c r="KV351" s="20"/>
      <c r="KW351" s="20"/>
      <c r="KX351" s="20"/>
      <c r="KY351" s="20"/>
      <c r="KZ351" s="20"/>
      <c r="LA351" s="20"/>
      <c r="LB351" s="20"/>
      <c r="LC351" s="20"/>
      <c r="LD351" s="20"/>
      <c r="LE351" s="20"/>
      <c r="LF351" s="20"/>
      <c r="LG351" s="20"/>
      <c r="LH351" s="20"/>
      <c r="LI351" s="20"/>
      <c r="LJ351" s="20"/>
      <c r="LK351" s="20"/>
      <c r="LL351" s="20"/>
      <c r="LM351" s="20"/>
      <c r="LN351" s="20"/>
      <c r="LO351" s="20"/>
      <c r="LP351" s="20"/>
      <c r="LQ351" s="20"/>
      <c r="LR351" s="20"/>
      <c r="LS351" s="20"/>
      <c r="LT351" s="20"/>
      <c r="LU351" s="20"/>
      <c r="LV351" s="20"/>
      <c r="LW351" s="20"/>
      <c r="LX351" s="20"/>
      <c r="LY351" s="20"/>
      <c r="LZ351" s="20"/>
      <c r="MA351" s="20"/>
      <c r="MB351" s="20"/>
      <c r="MC351" s="20"/>
      <c r="MD351" s="20"/>
      <c r="ME351" s="20"/>
      <c r="MF351" s="20"/>
      <c r="MG351" s="20"/>
      <c r="MH351" s="20"/>
      <c r="MI351" s="20"/>
      <c r="MJ351" s="20"/>
      <c r="MK351" s="20"/>
      <c r="ML351" s="20"/>
      <c r="MM351" s="20"/>
      <c r="MN351" s="20"/>
      <c r="MO351" s="20"/>
      <c r="MP351" s="20"/>
      <c r="MQ351" s="20"/>
      <c r="MR351" s="20"/>
      <c r="MS351" s="20"/>
      <c r="MT351" s="20"/>
      <c r="MU351" s="20"/>
      <c r="MV351" s="20"/>
      <c r="MW351" s="20"/>
      <c r="MX351" s="20"/>
      <c r="MY351" s="20"/>
      <c r="MZ351" s="20"/>
      <c r="NA351" s="20"/>
      <c r="NB351" s="20"/>
      <c r="NC351" s="20"/>
      <c r="ND351" s="20"/>
      <c r="NE351" s="20"/>
      <c r="NF351" s="20"/>
      <c r="NG351" s="20"/>
      <c r="NH351" s="20"/>
      <c r="NI351" s="20"/>
      <c r="NJ351" s="20"/>
      <c r="NK351" s="20"/>
      <c r="NL351" s="20"/>
      <c r="NM351" s="20"/>
      <c r="NN351" s="20"/>
      <c r="NO351" s="20"/>
      <c r="NP351" s="20"/>
      <c r="NQ351" s="20"/>
      <c r="NR351" s="20"/>
      <c r="NS351" s="20"/>
      <c r="NT351" s="20"/>
      <c r="NU351" s="20"/>
      <c r="NV351" s="20"/>
      <c r="NW351" s="20"/>
      <c r="NX351" s="20"/>
      <c r="NY351" s="20"/>
      <c r="NZ351" s="20"/>
      <c r="OA351" s="20"/>
      <c r="OB351" s="20"/>
      <c r="OC351" s="20"/>
      <c r="OD351" s="20"/>
      <c r="OE351" s="20"/>
      <c r="OF351" s="20"/>
      <c r="OG351" s="20"/>
      <c r="OH351" s="20"/>
      <c r="OI351" s="20"/>
      <c r="OJ351" s="20"/>
      <c r="OK351" s="20"/>
      <c r="OL351" s="20"/>
      <c r="OM351" s="20"/>
      <c r="ON351" s="20"/>
      <c r="OO351" s="20"/>
      <c r="OP351" s="20"/>
      <c r="OQ351" s="20"/>
      <c r="OR351" s="20"/>
      <c r="OS351" s="20"/>
      <c r="OT351" s="20"/>
      <c r="OU351" s="20"/>
      <c r="OV351" s="20"/>
      <c r="OW351" s="20"/>
      <c r="OX351" s="20"/>
      <c r="OY351" s="20"/>
      <c r="OZ351" s="20"/>
      <c r="PA351" s="20"/>
      <c r="PB351" s="20"/>
      <c r="PC351" s="20"/>
      <c r="PD351" s="20"/>
      <c r="PE351" s="20"/>
      <c r="PF351" s="20"/>
      <c r="PG351" s="20"/>
      <c r="PH351" s="20"/>
      <c r="PI351" s="20"/>
      <c r="PJ351" s="20"/>
      <c r="PK351" s="20"/>
      <c r="PL351" s="20"/>
      <c r="PM351" s="20"/>
      <c r="PN351" s="20"/>
      <c r="PO351" s="20"/>
      <c r="PP351" s="20"/>
      <c r="PQ351" s="20"/>
      <c r="PR351" s="20"/>
      <c r="PS351" s="20"/>
      <c r="PT351" s="20"/>
      <c r="PU351" s="20"/>
      <c r="PV351" s="20"/>
      <c r="PW351" s="20"/>
      <c r="PX351" s="20"/>
      <c r="PY351" s="20"/>
      <c r="PZ351" s="20"/>
      <c r="QA351" s="20"/>
      <c r="QB351" s="20"/>
      <c r="QC351" s="20"/>
      <c r="QD351" s="20"/>
      <c r="QE351" s="20"/>
      <c r="QF351" s="20"/>
      <c r="QG351" s="20"/>
      <c r="QH351" s="20"/>
      <c r="QI351" s="20"/>
      <c r="QJ351" s="20"/>
      <c r="QK351" s="20"/>
      <c r="QL351" s="20"/>
      <c r="QM351" s="20"/>
      <c r="QN351" s="20"/>
      <c r="QO351" s="20"/>
      <c r="QP351" s="20"/>
      <c r="QQ351" s="20"/>
      <c r="QR351" s="20"/>
      <c r="QS351" s="20"/>
      <c r="QT351" s="20"/>
      <c r="QU351" s="20"/>
      <c r="QV351" s="20"/>
      <c r="QW351" s="20"/>
      <c r="QX351" s="20"/>
      <c r="QY351" s="20"/>
      <c r="QZ351" s="20"/>
      <c r="RA351" s="20"/>
      <c r="RB351" s="20"/>
      <c r="RC351" s="20"/>
      <c r="RD351" s="20"/>
      <c r="RE351" s="20"/>
      <c r="RF351" s="20"/>
      <c r="RG351" s="20"/>
      <c r="RH351" s="20"/>
      <c r="RI351" s="20"/>
      <c r="RJ351" s="20"/>
      <c r="RK351" s="20"/>
      <c r="RL351" s="20"/>
      <c r="RM351" s="20"/>
      <c r="RN351" s="20"/>
      <c r="RO351" s="20"/>
      <c r="RP351" s="20"/>
      <c r="RQ351" s="20"/>
      <c r="RR351" s="20"/>
      <c r="RS351" s="20"/>
      <c r="RT351" s="20"/>
      <c r="RU351" s="20"/>
      <c r="RV351" s="20"/>
      <c r="RW351" s="20"/>
      <c r="RX351" s="20"/>
      <c r="RY351" s="20"/>
      <c r="RZ351" s="20"/>
      <c r="SA351" s="20"/>
      <c r="SB351" s="20"/>
      <c r="SC351" s="20"/>
      <c r="SD351" s="20"/>
      <c r="SE351" s="20"/>
      <c r="SF351" s="20"/>
      <c r="SG351" s="20"/>
      <c r="SH351" s="20"/>
      <c r="SI351" s="20"/>
      <c r="SJ351" s="20"/>
      <c r="SK351" s="20"/>
      <c r="SL351" s="20"/>
      <c r="SM351" s="20"/>
      <c r="SN351" s="20"/>
      <c r="SO351" s="20"/>
      <c r="SP351" s="20"/>
      <c r="SQ351" s="20"/>
      <c r="SR351" s="20"/>
      <c r="SS351" s="20"/>
      <c r="ST351" s="20"/>
      <c r="SU351" s="20"/>
      <c r="SV351" s="20"/>
      <c r="SW351" s="20"/>
      <c r="SX351" s="20"/>
      <c r="SY351" s="20"/>
      <c r="SZ351" s="20"/>
      <c r="TA351" s="20"/>
      <c r="TB351" s="20"/>
      <c r="TC351" s="20"/>
      <c r="TD351" s="20"/>
      <c r="TE351" s="20"/>
      <c r="TF351" s="20"/>
      <c r="TG351" s="20"/>
      <c r="TH351" s="20"/>
      <c r="TI351" s="20"/>
      <c r="TJ351" s="20"/>
      <c r="TK351" s="20"/>
      <c r="TL351" s="20"/>
      <c r="TM351" s="20"/>
      <c r="TN351" s="20"/>
      <c r="TO351" s="20"/>
      <c r="TP351" s="20"/>
      <c r="TQ351" s="20"/>
      <c r="TR351" s="20"/>
      <c r="TS351" s="20"/>
      <c r="TT351" s="20"/>
      <c r="TU351" s="20"/>
      <c r="TV351" s="20"/>
      <c r="TW351" s="20"/>
      <c r="TX351" s="20"/>
      <c r="TY351" s="20"/>
      <c r="TZ351" s="20"/>
      <c r="UA351" s="20"/>
      <c r="UB351" s="20"/>
      <c r="UC351" s="20"/>
      <c r="UD351" s="20"/>
      <c r="UE351" s="20"/>
      <c r="UF351" s="20"/>
      <c r="UG351" s="20"/>
      <c r="UH351" s="20"/>
      <c r="UI351" s="20"/>
      <c r="UJ351" s="20"/>
      <c r="UK351" s="20"/>
      <c r="UL351" s="20"/>
      <c r="UM351" s="20"/>
      <c r="UN351" s="20"/>
      <c r="UO351" s="20"/>
      <c r="UP351" s="20"/>
      <c r="UQ351" s="20"/>
      <c r="UR351" s="20"/>
      <c r="US351" s="20"/>
      <c r="UT351" s="20"/>
      <c r="UU351" s="20"/>
      <c r="UV351" s="20"/>
      <c r="UW351" s="20"/>
      <c r="UX351" s="20"/>
      <c r="UY351" s="20"/>
      <c r="UZ351" s="20"/>
      <c r="VA351" s="20"/>
      <c r="VB351" s="20"/>
      <c r="VC351" s="20"/>
      <c r="VD351" s="20"/>
      <c r="VE351" s="20"/>
      <c r="VF351" s="20"/>
      <c r="VG351" s="20"/>
      <c r="VH351" s="20"/>
      <c r="VI351" s="20"/>
      <c r="VJ351" s="20"/>
      <c r="VK351" s="20"/>
      <c r="VL351" s="20"/>
      <c r="VM351" s="20"/>
      <c r="VN351" s="20"/>
      <c r="VO351" s="20"/>
      <c r="VP351" s="20"/>
      <c r="VQ351" s="20"/>
      <c r="VR351" s="20"/>
      <c r="VS351" s="20"/>
      <c r="VT351" s="20"/>
      <c r="VU351" s="20"/>
      <c r="VV351" s="20"/>
      <c r="VW351" s="20"/>
      <c r="VX351" s="20"/>
      <c r="VY351" s="20"/>
      <c r="VZ351" s="20"/>
      <c r="WA351" s="20"/>
      <c r="WB351" s="20"/>
      <c r="WC351" s="20"/>
      <c r="WD351" s="20"/>
      <c r="WE351" s="20"/>
      <c r="WF351" s="20"/>
      <c r="WG351" s="20"/>
      <c r="WH351" s="20"/>
      <c r="WI351" s="20"/>
      <c r="WJ351" s="20"/>
      <c r="WK351" s="20"/>
      <c r="WL351" s="20"/>
      <c r="WM351" s="20"/>
      <c r="WN351" s="20"/>
      <c r="WO351" s="20"/>
      <c r="WP351" s="20"/>
      <c r="WQ351" s="20"/>
      <c r="WR351" s="20"/>
      <c r="WS351" s="20"/>
      <c r="WT351" s="20"/>
      <c r="WU351" s="20"/>
      <c r="WV351" s="20"/>
      <c r="WW351" s="20"/>
      <c r="WX351" s="20"/>
      <c r="WY351" s="20"/>
      <c r="WZ351" s="20"/>
      <c r="XA351" s="20"/>
      <c r="XB351" s="20"/>
      <c r="XC351" s="20"/>
      <c r="XD351" s="20"/>
      <c r="XE351" s="20"/>
      <c r="XF351" s="20"/>
      <c r="XG351" s="20"/>
      <c r="XH351" s="20"/>
      <c r="XI351" s="20"/>
      <c r="XJ351" s="20"/>
      <c r="XK351" s="20"/>
      <c r="XL351" s="20"/>
      <c r="XM351" s="20"/>
      <c r="XN351" s="20"/>
      <c r="XO351" s="20"/>
      <c r="XP351" s="20"/>
      <c r="XQ351" s="20"/>
      <c r="XR351" s="20"/>
      <c r="XS351" s="20"/>
      <c r="XT351" s="20"/>
      <c r="XU351" s="20"/>
      <c r="XV351" s="20"/>
      <c r="XW351" s="20"/>
      <c r="XX351" s="20"/>
      <c r="XY351" s="20"/>
      <c r="XZ351" s="20"/>
      <c r="YA351" s="20"/>
      <c r="YB351" s="20"/>
      <c r="YC351" s="20"/>
      <c r="YD351" s="20"/>
      <c r="YE351" s="20"/>
      <c r="YF351" s="20"/>
      <c r="YG351" s="20"/>
      <c r="YH351" s="20"/>
      <c r="YI351" s="20"/>
      <c r="YJ351" s="20"/>
      <c r="YK351" s="20"/>
      <c r="YL351" s="20"/>
      <c r="YM351" s="20"/>
      <c r="YN351" s="20"/>
      <c r="YO351" s="20"/>
      <c r="YP351" s="20"/>
      <c r="YQ351" s="20"/>
      <c r="YR351" s="20"/>
      <c r="YS351" s="20"/>
      <c r="YT351" s="20"/>
      <c r="YU351" s="20"/>
      <c r="YV351" s="20"/>
      <c r="YW351" s="20"/>
      <c r="YX351" s="20"/>
      <c r="YY351" s="20"/>
      <c r="YZ351" s="20"/>
      <c r="ZA351" s="20"/>
      <c r="ZB351" s="20"/>
      <c r="ZC351" s="20"/>
      <c r="ZD351" s="20"/>
      <c r="ZE351" s="20"/>
      <c r="ZF351" s="20"/>
      <c r="ZG351" s="20"/>
      <c r="ZH351" s="20"/>
      <c r="ZI351" s="20"/>
      <c r="ZJ351" s="20"/>
      <c r="ZK351" s="20"/>
      <c r="ZL351" s="20"/>
      <c r="ZM351" s="20"/>
      <c r="ZN351" s="20"/>
      <c r="ZO351" s="20"/>
      <c r="ZP351" s="20"/>
      <c r="ZQ351" s="20"/>
      <c r="ZR351" s="20"/>
      <c r="ZS351" s="20"/>
      <c r="ZT351" s="20"/>
      <c r="ZU351" s="20"/>
      <c r="ZV351" s="20"/>
      <c r="ZW351" s="20"/>
      <c r="ZX351" s="20"/>
      <c r="ZY351" s="20"/>
      <c r="ZZ351" s="20"/>
      <c r="AAA351" s="20"/>
      <c r="AAB351" s="20"/>
      <c r="AAC351" s="20"/>
      <c r="AAD351" s="20"/>
      <c r="AAE351" s="20"/>
      <c r="AAF351" s="20"/>
      <c r="AAG351" s="20"/>
      <c r="AAH351" s="20"/>
      <c r="AAI351" s="20"/>
      <c r="AAJ351" s="20"/>
      <c r="AAK351" s="20"/>
      <c r="AAL351" s="20"/>
      <c r="AAM351" s="20"/>
      <c r="AAN351" s="20"/>
      <c r="AAO351" s="20"/>
      <c r="AAP351" s="20"/>
      <c r="AAQ351" s="20"/>
      <c r="AAR351" s="20"/>
      <c r="AAS351" s="20"/>
      <c r="AAT351" s="20"/>
      <c r="AAU351" s="20"/>
      <c r="AAV351" s="20"/>
      <c r="AAW351" s="20"/>
      <c r="AAX351" s="20"/>
      <c r="AAY351" s="20"/>
      <c r="AAZ351" s="20"/>
      <c r="ABA351" s="20"/>
      <c r="ABB351" s="20"/>
      <c r="ABC351" s="20"/>
      <c r="ABD351" s="20"/>
      <c r="ABE351" s="20"/>
      <c r="ABF351" s="20"/>
      <c r="ABG351" s="20"/>
      <c r="ABH351" s="20"/>
      <c r="ABI351" s="20"/>
      <c r="ABJ351" s="20"/>
      <c r="ABK351" s="20"/>
      <c r="ABL351" s="20"/>
      <c r="ABM351" s="20"/>
      <c r="ABN351" s="20"/>
      <c r="ABO351" s="20"/>
      <c r="ABP351" s="20"/>
      <c r="ABQ351" s="20"/>
      <c r="ABR351" s="20"/>
      <c r="ABS351" s="20"/>
      <c r="ABT351" s="20"/>
      <c r="ABU351" s="20"/>
      <c r="ABV351" s="20"/>
      <c r="ABW351" s="20"/>
      <c r="ABX351" s="20"/>
      <c r="ABY351" s="20"/>
      <c r="ABZ351" s="20"/>
      <c r="ACA351" s="20"/>
      <c r="ACB351" s="20"/>
      <c r="ACC351" s="20"/>
      <c r="ACD351" s="20"/>
      <c r="ACE351" s="20"/>
      <c r="ACF351" s="20"/>
      <c r="ACG351" s="20"/>
      <c r="ACH351" s="20"/>
      <c r="ACI351" s="20"/>
      <c r="ACJ351" s="20"/>
      <c r="ACK351" s="20"/>
      <c r="ACL351" s="20"/>
      <c r="ACM351" s="20"/>
      <c r="ACN351" s="20"/>
      <c r="ACO351" s="20"/>
      <c r="ACP351" s="20"/>
      <c r="ACQ351" s="20"/>
      <c r="ACR351" s="20"/>
      <c r="ACS351" s="20"/>
      <c r="ACT351" s="20"/>
      <c r="ACU351" s="20"/>
      <c r="ACV351" s="20"/>
      <c r="ACW351" s="20"/>
      <c r="ACX351" s="20"/>
      <c r="ACY351" s="20"/>
      <c r="ACZ351" s="20"/>
      <c r="ADA351" s="20"/>
      <c r="ADB351" s="20"/>
      <c r="ADC351" s="20"/>
      <c r="ADD351" s="20"/>
      <c r="ADE351" s="20"/>
      <c r="ADF351" s="20"/>
      <c r="ADG351" s="20"/>
      <c r="ADH351" s="20"/>
      <c r="ADI351" s="20"/>
      <c r="ADJ351" s="20"/>
      <c r="ADK351" s="20"/>
      <c r="ADL351" s="20"/>
      <c r="ADM351" s="20"/>
      <c r="ADN351" s="20"/>
      <c r="ADO351" s="20"/>
      <c r="ADP351" s="20"/>
      <c r="ADQ351" s="20"/>
      <c r="ADR351" s="20"/>
      <c r="ADS351" s="20"/>
      <c r="ADT351" s="20"/>
      <c r="ADU351" s="20"/>
      <c r="ADV351" s="20"/>
      <c r="ADW351" s="20"/>
      <c r="ADX351" s="20"/>
      <c r="ADY351" s="20"/>
      <c r="ADZ351" s="20"/>
      <c r="AEA351" s="20"/>
      <c r="AEB351" s="20"/>
      <c r="AEC351" s="20"/>
      <c r="AED351" s="20"/>
      <c r="AEE351" s="20"/>
      <c r="AEF351" s="20"/>
      <c r="AEG351" s="20"/>
      <c r="AEH351" s="20"/>
      <c r="AEI351" s="20"/>
      <c r="AEJ351" s="20"/>
    </row>
    <row r="352" spans="1:817" s="1" customFormat="1" ht="26.1" customHeight="1" x14ac:dyDescent="0.25">
      <c r="A352" s="627"/>
      <c r="B352" s="182"/>
      <c r="C352" s="595"/>
      <c r="D352" s="19">
        <v>1</v>
      </c>
      <c r="E352" s="253" t="s">
        <v>532</v>
      </c>
      <c r="F352" s="254" t="s">
        <v>54</v>
      </c>
      <c r="G352" s="19"/>
      <c r="H352" s="19" t="s">
        <v>154</v>
      </c>
      <c r="I352" s="19"/>
      <c r="J352" s="255"/>
      <c r="K352" s="19">
        <v>1</v>
      </c>
      <c r="L352" s="19" t="s">
        <v>27</v>
      </c>
      <c r="M352" s="19" t="s">
        <v>38</v>
      </c>
      <c r="N352" s="19">
        <v>20</v>
      </c>
      <c r="O352" s="19">
        <v>1942</v>
      </c>
      <c r="P352" s="290">
        <v>1942</v>
      </c>
      <c r="Q352" s="255"/>
      <c r="R352" s="258"/>
      <c r="S352" s="259"/>
      <c r="T352" s="228" t="s">
        <v>233</v>
      </c>
      <c r="U352" s="260"/>
      <c r="V352" s="33"/>
      <c r="W352" s="18" t="s">
        <v>56</v>
      </c>
      <c r="X352" s="249" t="str">
        <f t="shared" si="111"/>
        <v>Cu</v>
      </c>
      <c r="Y352" s="19">
        <v>3500</v>
      </c>
      <c r="Z352" s="19">
        <v>0.75</v>
      </c>
      <c r="AA352" s="19">
        <v>0.35</v>
      </c>
      <c r="AB352" s="19">
        <v>1.210732740464636</v>
      </c>
      <c r="AC352" s="19">
        <v>1865</v>
      </c>
      <c r="AD352" s="19">
        <v>400</v>
      </c>
      <c r="AE352" s="19" t="s">
        <v>57</v>
      </c>
      <c r="AH352" s="252">
        <f t="shared" si="112"/>
        <v>0</v>
      </c>
      <c r="AI352" s="252">
        <f t="shared" si="113"/>
        <v>0</v>
      </c>
      <c r="AJ352" s="252">
        <f t="shared" si="114"/>
        <v>0</v>
      </c>
      <c r="AK352" s="252">
        <f t="shared" si="104"/>
        <v>0</v>
      </c>
      <c r="AL352" s="262"/>
      <c r="AM352" s="251">
        <f t="shared" si="115"/>
        <v>0</v>
      </c>
      <c r="AN352" s="251">
        <f t="shared" si="116"/>
        <v>0</v>
      </c>
      <c r="AO352" s="251">
        <f t="shared" si="117"/>
        <v>0</v>
      </c>
      <c r="AP352" s="147"/>
      <c r="AQ352" s="147"/>
      <c r="AR352" s="147"/>
      <c r="AS352" s="147"/>
      <c r="AT352" s="147"/>
      <c r="AU352" s="147"/>
      <c r="AV352" s="147"/>
      <c r="AW352" s="147"/>
      <c r="AX352" s="147"/>
      <c r="AY352" s="147"/>
      <c r="AZ352" s="10"/>
      <c r="BE352" s="4"/>
      <c r="BF352" s="4"/>
      <c r="BG352" s="4"/>
      <c r="BJ352" s="4"/>
      <c r="BK352" s="4"/>
      <c r="BL352" s="4"/>
      <c r="BM352" s="4"/>
      <c r="BN352" s="4"/>
      <c r="BO352" s="4"/>
      <c r="BP352" s="4"/>
      <c r="BQ352" s="4"/>
      <c r="BR352" s="4"/>
      <c r="BS352" s="4"/>
      <c r="BT352" s="4"/>
      <c r="BU352" s="147"/>
      <c r="BV352" s="4"/>
      <c r="BW352" s="147"/>
      <c r="BX352" s="4"/>
      <c r="BY352" s="147"/>
      <c r="FM352" s="20"/>
      <c r="FN352" s="20"/>
      <c r="FO352" s="20"/>
      <c r="FP352" s="20"/>
      <c r="FQ352" s="20"/>
      <c r="FR352" s="20"/>
      <c r="FS352" s="20"/>
      <c r="FT352" s="20"/>
      <c r="FU352" s="20"/>
      <c r="FV352" s="20"/>
      <c r="FW352" s="20"/>
      <c r="FX352" s="20"/>
      <c r="FY352" s="20"/>
      <c r="FZ352" s="20"/>
      <c r="GA352" s="20"/>
      <c r="GB352" s="20"/>
      <c r="GC352" s="20"/>
      <c r="GD352" s="20"/>
      <c r="GE352" s="20"/>
      <c r="GF352" s="20"/>
      <c r="GG352" s="20"/>
      <c r="GH352" s="20"/>
      <c r="GI352" s="20"/>
      <c r="GJ352" s="20"/>
      <c r="GK352" s="20"/>
      <c r="GL352" s="20"/>
      <c r="GM352" s="20"/>
      <c r="GN352" s="20"/>
      <c r="GO352" s="20"/>
      <c r="GP352" s="20"/>
      <c r="GQ352" s="20"/>
      <c r="GR352" s="20"/>
      <c r="GS352" s="20"/>
      <c r="GT352" s="20"/>
      <c r="GU352" s="20"/>
      <c r="GV352" s="20"/>
      <c r="GW352" s="20"/>
      <c r="GX352" s="20"/>
      <c r="GY352" s="20"/>
      <c r="GZ352" s="20"/>
      <c r="HA352" s="20"/>
      <c r="HB352" s="20"/>
      <c r="HC352" s="20"/>
      <c r="HD352" s="20"/>
      <c r="HE352" s="20"/>
      <c r="HF352" s="20"/>
      <c r="HG352" s="20"/>
      <c r="HH352" s="20"/>
      <c r="HI352" s="20"/>
      <c r="HJ352" s="20"/>
      <c r="HK352" s="20"/>
      <c r="HL352" s="20"/>
      <c r="HM352" s="20"/>
      <c r="HN352" s="20"/>
      <c r="HO352" s="20"/>
      <c r="HP352" s="20"/>
      <c r="HQ352" s="20"/>
      <c r="HR352" s="20"/>
      <c r="HS352" s="20"/>
      <c r="HT352" s="20"/>
      <c r="HU352" s="20"/>
      <c r="HV352" s="20"/>
      <c r="HW352" s="20"/>
      <c r="HX352" s="20"/>
      <c r="HY352" s="20"/>
      <c r="HZ352" s="20"/>
      <c r="IA352" s="20"/>
      <c r="IB352" s="20"/>
      <c r="IC352" s="20"/>
      <c r="ID352" s="20"/>
      <c r="IE352" s="20"/>
      <c r="IF352" s="20"/>
      <c r="IG352" s="20"/>
      <c r="IH352" s="20"/>
      <c r="II352" s="20"/>
      <c r="IJ352" s="20"/>
      <c r="IK352" s="20"/>
      <c r="IL352" s="20"/>
      <c r="IM352" s="20"/>
      <c r="IN352" s="20"/>
      <c r="IO352" s="20"/>
      <c r="IP352" s="20"/>
      <c r="IQ352" s="20"/>
      <c r="IR352" s="20"/>
      <c r="IS352" s="20"/>
      <c r="IT352" s="20"/>
      <c r="IU352" s="20"/>
      <c r="IV352" s="20"/>
      <c r="IW352" s="20"/>
      <c r="IX352" s="20"/>
      <c r="IY352" s="20"/>
      <c r="IZ352" s="20"/>
      <c r="JA352" s="20"/>
      <c r="JB352" s="20"/>
      <c r="JC352" s="20"/>
      <c r="JD352" s="20"/>
      <c r="JE352" s="20"/>
      <c r="JF352" s="20"/>
      <c r="JG352" s="20"/>
      <c r="JH352" s="20"/>
      <c r="JI352" s="20"/>
      <c r="JJ352" s="20"/>
      <c r="JK352" s="20"/>
      <c r="JL352" s="20"/>
      <c r="JM352" s="20"/>
      <c r="JN352" s="20"/>
      <c r="JO352" s="20"/>
      <c r="JP352" s="20"/>
      <c r="JQ352" s="20"/>
      <c r="JR352" s="20"/>
      <c r="JS352" s="20"/>
      <c r="JT352" s="20"/>
      <c r="JU352" s="20"/>
      <c r="JV352" s="20"/>
      <c r="JW352" s="20"/>
      <c r="JX352" s="20"/>
      <c r="JY352" s="20"/>
      <c r="JZ352" s="20"/>
      <c r="KA352" s="20"/>
      <c r="KB352" s="20"/>
      <c r="KC352" s="20"/>
      <c r="KD352" s="20"/>
      <c r="KE352" s="20"/>
      <c r="KF352" s="20"/>
      <c r="KG352" s="20"/>
      <c r="KH352" s="20"/>
      <c r="KI352" s="20"/>
      <c r="KJ352" s="20"/>
      <c r="KK352" s="20"/>
      <c r="KL352" s="20"/>
      <c r="KM352" s="20"/>
      <c r="KN352" s="20"/>
      <c r="KO352" s="20"/>
      <c r="KP352" s="20"/>
      <c r="KQ352" s="20"/>
      <c r="KR352" s="20"/>
      <c r="KS352" s="20"/>
      <c r="KT352" s="20"/>
      <c r="KU352" s="20"/>
      <c r="KV352" s="20"/>
      <c r="KW352" s="20"/>
      <c r="KX352" s="20"/>
      <c r="KY352" s="20"/>
      <c r="KZ352" s="20"/>
      <c r="LA352" s="20"/>
      <c r="LB352" s="20"/>
      <c r="LC352" s="20"/>
      <c r="LD352" s="20"/>
      <c r="LE352" s="20"/>
      <c r="LF352" s="20"/>
      <c r="LG352" s="20"/>
      <c r="LH352" s="20"/>
      <c r="LI352" s="20"/>
      <c r="LJ352" s="20"/>
      <c r="LK352" s="20"/>
      <c r="LL352" s="20"/>
      <c r="LM352" s="20"/>
      <c r="LN352" s="20"/>
      <c r="LO352" s="20"/>
      <c r="LP352" s="20"/>
      <c r="LQ352" s="20"/>
      <c r="LR352" s="20"/>
      <c r="LS352" s="20"/>
      <c r="LT352" s="20"/>
      <c r="LU352" s="20"/>
      <c r="LV352" s="20"/>
      <c r="LW352" s="20"/>
      <c r="LX352" s="20"/>
      <c r="LY352" s="20"/>
      <c r="LZ352" s="20"/>
      <c r="MA352" s="20"/>
      <c r="MB352" s="20"/>
      <c r="MC352" s="20"/>
      <c r="MD352" s="20"/>
      <c r="ME352" s="20"/>
      <c r="MF352" s="20"/>
      <c r="MG352" s="20"/>
      <c r="MH352" s="20"/>
      <c r="MI352" s="20"/>
      <c r="MJ352" s="20"/>
      <c r="MK352" s="20"/>
      <c r="ML352" s="20"/>
      <c r="MM352" s="20"/>
      <c r="MN352" s="20"/>
      <c r="MO352" s="20"/>
      <c r="MP352" s="20"/>
      <c r="MQ352" s="20"/>
      <c r="MR352" s="20"/>
      <c r="MS352" s="20"/>
      <c r="MT352" s="20"/>
      <c r="MU352" s="20"/>
      <c r="MV352" s="20"/>
      <c r="MW352" s="20"/>
      <c r="MX352" s="20"/>
      <c r="MY352" s="20"/>
      <c r="MZ352" s="20"/>
      <c r="NA352" s="20"/>
      <c r="NB352" s="20"/>
      <c r="NC352" s="20"/>
      <c r="ND352" s="20"/>
      <c r="NE352" s="20"/>
      <c r="NF352" s="20"/>
      <c r="NG352" s="20"/>
      <c r="NH352" s="20"/>
      <c r="NI352" s="20"/>
      <c r="NJ352" s="20"/>
      <c r="NK352" s="20"/>
      <c r="NL352" s="20"/>
      <c r="NM352" s="20"/>
      <c r="NN352" s="20"/>
      <c r="NO352" s="20"/>
      <c r="NP352" s="20"/>
      <c r="NQ352" s="20"/>
      <c r="NR352" s="20"/>
      <c r="NS352" s="20"/>
      <c r="NT352" s="20"/>
      <c r="NU352" s="20"/>
      <c r="NV352" s="20"/>
      <c r="NW352" s="20"/>
      <c r="NX352" s="20"/>
      <c r="NY352" s="20"/>
      <c r="NZ352" s="20"/>
      <c r="OA352" s="20"/>
      <c r="OB352" s="20"/>
      <c r="OC352" s="20"/>
      <c r="OD352" s="20"/>
      <c r="OE352" s="20"/>
      <c r="OF352" s="20"/>
      <c r="OG352" s="20"/>
      <c r="OH352" s="20"/>
      <c r="OI352" s="20"/>
      <c r="OJ352" s="20"/>
      <c r="OK352" s="20"/>
      <c r="OL352" s="20"/>
      <c r="OM352" s="20"/>
      <c r="ON352" s="20"/>
      <c r="OO352" s="20"/>
      <c r="OP352" s="20"/>
      <c r="OQ352" s="20"/>
      <c r="OR352" s="20"/>
      <c r="OS352" s="20"/>
      <c r="OT352" s="20"/>
      <c r="OU352" s="20"/>
      <c r="OV352" s="20"/>
      <c r="OW352" s="20"/>
      <c r="OX352" s="20"/>
      <c r="OY352" s="20"/>
      <c r="OZ352" s="20"/>
      <c r="PA352" s="20"/>
      <c r="PB352" s="20"/>
      <c r="PC352" s="20"/>
      <c r="PD352" s="20"/>
      <c r="PE352" s="20"/>
      <c r="PF352" s="20"/>
      <c r="PG352" s="20"/>
      <c r="PH352" s="20"/>
      <c r="PI352" s="20"/>
      <c r="PJ352" s="20"/>
      <c r="PK352" s="20"/>
      <c r="PL352" s="20"/>
      <c r="PM352" s="20"/>
      <c r="PN352" s="20"/>
      <c r="PO352" s="20"/>
      <c r="PP352" s="20"/>
      <c r="PQ352" s="20"/>
      <c r="PR352" s="20"/>
      <c r="PS352" s="20"/>
      <c r="PT352" s="20"/>
      <c r="PU352" s="20"/>
      <c r="PV352" s="20"/>
      <c r="PW352" s="20"/>
      <c r="PX352" s="20"/>
      <c r="PY352" s="20"/>
      <c r="PZ352" s="20"/>
      <c r="QA352" s="20"/>
      <c r="QB352" s="20"/>
      <c r="QC352" s="20"/>
      <c r="QD352" s="20"/>
      <c r="QE352" s="20"/>
      <c r="QF352" s="20"/>
      <c r="QG352" s="20"/>
      <c r="QH352" s="20"/>
      <c r="QI352" s="20"/>
      <c r="QJ352" s="20"/>
      <c r="QK352" s="20"/>
      <c r="QL352" s="20"/>
      <c r="QM352" s="20"/>
      <c r="QN352" s="20"/>
      <c r="QO352" s="20"/>
      <c r="QP352" s="20"/>
      <c r="QQ352" s="20"/>
      <c r="QR352" s="20"/>
      <c r="QS352" s="20"/>
      <c r="QT352" s="20"/>
      <c r="QU352" s="20"/>
      <c r="QV352" s="20"/>
      <c r="QW352" s="20"/>
      <c r="QX352" s="20"/>
      <c r="QY352" s="20"/>
      <c r="QZ352" s="20"/>
      <c r="RA352" s="20"/>
      <c r="RB352" s="20"/>
      <c r="RC352" s="20"/>
      <c r="RD352" s="20"/>
      <c r="RE352" s="20"/>
      <c r="RF352" s="20"/>
      <c r="RG352" s="20"/>
      <c r="RH352" s="20"/>
      <c r="RI352" s="20"/>
      <c r="RJ352" s="20"/>
      <c r="RK352" s="20"/>
      <c r="RL352" s="20"/>
      <c r="RM352" s="20"/>
      <c r="RN352" s="20"/>
      <c r="RO352" s="20"/>
      <c r="RP352" s="20"/>
      <c r="RQ352" s="20"/>
      <c r="RR352" s="20"/>
      <c r="RS352" s="20"/>
      <c r="RT352" s="20"/>
      <c r="RU352" s="20"/>
      <c r="RV352" s="20"/>
      <c r="RW352" s="20"/>
      <c r="RX352" s="20"/>
      <c r="RY352" s="20"/>
      <c r="RZ352" s="20"/>
      <c r="SA352" s="20"/>
      <c r="SB352" s="20"/>
      <c r="SC352" s="20"/>
      <c r="SD352" s="20"/>
      <c r="SE352" s="20"/>
      <c r="SF352" s="20"/>
      <c r="SG352" s="20"/>
      <c r="SH352" s="20"/>
      <c r="SI352" s="20"/>
      <c r="SJ352" s="20"/>
      <c r="SK352" s="20"/>
      <c r="SL352" s="20"/>
      <c r="SM352" s="20"/>
      <c r="SN352" s="20"/>
      <c r="SO352" s="20"/>
      <c r="SP352" s="20"/>
      <c r="SQ352" s="20"/>
      <c r="SR352" s="20"/>
      <c r="SS352" s="20"/>
      <c r="ST352" s="20"/>
      <c r="SU352" s="20"/>
      <c r="SV352" s="20"/>
      <c r="SW352" s="20"/>
      <c r="SX352" s="20"/>
      <c r="SY352" s="20"/>
      <c r="SZ352" s="20"/>
      <c r="TA352" s="20"/>
      <c r="TB352" s="20"/>
      <c r="TC352" s="20"/>
      <c r="TD352" s="20"/>
      <c r="TE352" s="20"/>
      <c r="TF352" s="20"/>
      <c r="TG352" s="20"/>
      <c r="TH352" s="20"/>
      <c r="TI352" s="20"/>
      <c r="TJ352" s="20"/>
      <c r="TK352" s="20"/>
      <c r="TL352" s="20"/>
      <c r="TM352" s="20"/>
      <c r="TN352" s="20"/>
      <c r="TO352" s="20"/>
      <c r="TP352" s="20"/>
      <c r="TQ352" s="20"/>
      <c r="TR352" s="20"/>
      <c r="TS352" s="20"/>
      <c r="TT352" s="20"/>
      <c r="TU352" s="20"/>
      <c r="TV352" s="20"/>
      <c r="TW352" s="20"/>
      <c r="TX352" s="20"/>
      <c r="TY352" s="20"/>
      <c r="TZ352" s="20"/>
      <c r="UA352" s="20"/>
      <c r="UB352" s="20"/>
      <c r="UC352" s="20"/>
      <c r="UD352" s="20"/>
      <c r="UE352" s="20"/>
      <c r="UF352" s="20"/>
      <c r="UG352" s="20"/>
      <c r="UH352" s="20"/>
      <c r="UI352" s="20"/>
      <c r="UJ352" s="20"/>
      <c r="UK352" s="20"/>
      <c r="UL352" s="20"/>
      <c r="UM352" s="20"/>
      <c r="UN352" s="20"/>
      <c r="UO352" s="20"/>
      <c r="UP352" s="20"/>
      <c r="UQ352" s="20"/>
      <c r="UR352" s="20"/>
      <c r="US352" s="20"/>
      <c r="UT352" s="20"/>
      <c r="UU352" s="20"/>
      <c r="UV352" s="20"/>
      <c r="UW352" s="20"/>
      <c r="UX352" s="20"/>
      <c r="UY352" s="20"/>
      <c r="UZ352" s="20"/>
      <c r="VA352" s="20"/>
      <c r="VB352" s="20"/>
      <c r="VC352" s="20"/>
      <c r="VD352" s="20"/>
      <c r="VE352" s="20"/>
      <c r="VF352" s="20"/>
      <c r="VG352" s="20"/>
      <c r="VH352" s="20"/>
      <c r="VI352" s="20"/>
      <c r="VJ352" s="20"/>
      <c r="VK352" s="20"/>
      <c r="VL352" s="20"/>
      <c r="VM352" s="20"/>
      <c r="VN352" s="20"/>
      <c r="VO352" s="20"/>
      <c r="VP352" s="20"/>
      <c r="VQ352" s="20"/>
      <c r="VR352" s="20"/>
      <c r="VS352" s="20"/>
      <c r="VT352" s="20"/>
      <c r="VU352" s="20"/>
      <c r="VV352" s="20"/>
      <c r="VW352" s="20"/>
      <c r="VX352" s="20"/>
      <c r="VY352" s="20"/>
      <c r="VZ352" s="20"/>
      <c r="WA352" s="20"/>
      <c r="WB352" s="20"/>
      <c r="WC352" s="20"/>
      <c r="WD352" s="20"/>
      <c r="WE352" s="20"/>
      <c r="WF352" s="20"/>
      <c r="WG352" s="20"/>
      <c r="WH352" s="20"/>
      <c r="WI352" s="20"/>
      <c r="WJ352" s="20"/>
      <c r="WK352" s="20"/>
      <c r="WL352" s="20"/>
      <c r="WM352" s="20"/>
      <c r="WN352" s="20"/>
      <c r="WO352" s="20"/>
      <c r="WP352" s="20"/>
      <c r="WQ352" s="20"/>
      <c r="WR352" s="20"/>
      <c r="WS352" s="20"/>
      <c r="WT352" s="20"/>
      <c r="WU352" s="20"/>
      <c r="WV352" s="20"/>
      <c r="WW352" s="20"/>
      <c r="WX352" s="20"/>
      <c r="WY352" s="20"/>
      <c r="WZ352" s="20"/>
      <c r="XA352" s="20"/>
      <c r="XB352" s="20"/>
      <c r="XC352" s="20"/>
      <c r="XD352" s="20"/>
      <c r="XE352" s="20"/>
      <c r="XF352" s="20"/>
      <c r="XG352" s="20"/>
      <c r="XH352" s="20"/>
      <c r="XI352" s="20"/>
      <c r="XJ352" s="20"/>
      <c r="XK352" s="20"/>
      <c r="XL352" s="20"/>
      <c r="XM352" s="20"/>
      <c r="XN352" s="20"/>
      <c r="XO352" s="20"/>
      <c r="XP352" s="20"/>
      <c r="XQ352" s="20"/>
      <c r="XR352" s="20"/>
      <c r="XS352" s="20"/>
      <c r="XT352" s="20"/>
      <c r="XU352" s="20"/>
      <c r="XV352" s="20"/>
      <c r="XW352" s="20"/>
      <c r="XX352" s="20"/>
      <c r="XY352" s="20"/>
      <c r="XZ352" s="20"/>
      <c r="YA352" s="20"/>
      <c r="YB352" s="20"/>
      <c r="YC352" s="20"/>
      <c r="YD352" s="20"/>
      <c r="YE352" s="20"/>
      <c r="YF352" s="20"/>
      <c r="YG352" s="20"/>
      <c r="YH352" s="20"/>
      <c r="YI352" s="20"/>
      <c r="YJ352" s="20"/>
      <c r="YK352" s="20"/>
      <c r="YL352" s="20"/>
      <c r="YM352" s="20"/>
      <c r="YN352" s="20"/>
      <c r="YO352" s="20"/>
      <c r="YP352" s="20"/>
      <c r="YQ352" s="20"/>
      <c r="YR352" s="20"/>
      <c r="YS352" s="20"/>
      <c r="YT352" s="20"/>
      <c r="YU352" s="20"/>
      <c r="YV352" s="20"/>
      <c r="YW352" s="20"/>
      <c r="YX352" s="20"/>
      <c r="YY352" s="20"/>
      <c r="YZ352" s="20"/>
      <c r="ZA352" s="20"/>
      <c r="ZB352" s="20"/>
      <c r="ZC352" s="20"/>
      <c r="ZD352" s="20"/>
      <c r="ZE352" s="20"/>
      <c r="ZF352" s="20"/>
      <c r="ZG352" s="20"/>
      <c r="ZH352" s="20"/>
      <c r="ZI352" s="20"/>
      <c r="ZJ352" s="20"/>
      <c r="ZK352" s="20"/>
      <c r="ZL352" s="20"/>
      <c r="ZM352" s="20"/>
      <c r="ZN352" s="20"/>
      <c r="ZO352" s="20"/>
      <c r="ZP352" s="20"/>
      <c r="ZQ352" s="20"/>
      <c r="ZR352" s="20"/>
      <c r="ZS352" s="20"/>
      <c r="ZT352" s="20"/>
      <c r="ZU352" s="20"/>
      <c r="ZV352" s="20"/>
      <c r="ZW352" s="20"/>
      <c r="ZX352" s="20"/>
      <c r="ZY352" s="20"/>
      <c r="ZZ352" s="20"/>
      <c r="AAA352" s="20"/>
      <c r="AAB352" s="20"/>
      <c r="AAC352" s="20"/>
      <c r="AAD352" s="20"/>
      <c r="AAE352" s="20"/>
      <c r="AAF352" s="20"/>
      <c r="AAG352" s="20"/>
      <c r="AAH352" s="20"/>
      <c r="AAI352" s="20"/>
      <c r="AAJ352" s="20"/>
      <c r="AAK352" s="20"/>
      <c r="AAL352" s="20"/>
      <c r="AAM352" s="20"/>
      <c r="AAN352" s="20"/>
      <c r="AAO352" s="20"/>
      <c r="AAP352" s="20"/>
      <c r="AAQ352" s="20"/>
      <c r="AAR352" s="20"/>
      <c r="AAS352" s="20"/>
      <c r="AAT352" s="20"/>
      <c r="AAU352" s="20"/>
      <c r="AAV352" s="20"/>
      <c r="AAW352" s="20"/>
      <c r="AAX352" s="20"/>
      <c r="AAY352" s="20"/>
      <c r="AAZ352" s="20"/>
      <c r="ABA352" s="20"/>
      <c r="ABB352" s="20"/>
      <c r="ABC352" s="20"/>
      <c r="ABD352" s="20"/>
      <c r="ABE352" s="20"/>
      <c r="ABF352" s="20"/>
      <c r="ABG352" s="20"/>
      <c r="ABH352" s="20"/>
      <c r="ABI352" s="20"/>
      <c r="ABJ352" s="20"/>
      <c r="ABK352" s="20"/>
      <c r="ABL352" s="20"/>
      <c r="ABM352" s="20"/>
      <c r="ABN352" s="20"/>
      <c r="ABO352" s="20"/>
      <c r="ABP352" s="20"/>
      <c r="ABQ352" s="20"/>
      <c r="ABR352" s="20"/>
      <c r="ABS352" s="20"/>
      <c r="ABT352" s="20"/>
      <c r="ABU352" s="20"/>
      <c r="ABV352" s="20"/>
      <c r="ABW352" s="20"/>
      <c r="ABX352" s="20"/>
      <c r="ABY352" s="20"/>
      <c r="ABZ352" s="20"/>
      <c r="ACA352" s="20"/>
      <c r="ACB352" s="20"/>
      <c r="ACC352" s="20"/>
      <c r="ACD352" s="20"/>
      <c r="ACE352" s="20"/>
      <c r="ACF352" s="20"/>
      <c r="ACG352" s="20"/>
      <c r="ACH352" s="20"/>
      <c r="ACI352" s="20"/>
      <c r="ACJ352" s="20"/>
      <c r="ACK352" s="20"/>
      <c r="ACL352" s="20"/>
      <c r="ACM352" s="20"/>
      <c r="ACN352" s="20"/>
      <c r="ACO352" s="20"/>
      <c r="ACP352" s="20"/>
      <c r="ACQ352" s="20"/>
      <c r="ACR352" s="20"/>
      <c r="ACS352" s="20"/>
      <c r="ACT352" s="20"/>
      <c r="ACU352" s="20"/>
      <c r="ACV352" s="20"/>
      <c r="ACW352" s="20"/>
      <c r="ACX352" s="20"/>
      <c r="ACY352" s="20"/>
      <c r="ACZ352" s="20"/>
      <c r="ADA352" s="20"/>
      <c r="ADB352" s="20"/>
      <c r="ADC352" s="20"/>
      <c r="ADD352" s="20"/>
      <c r="ADE352" s="20"/>
      <c r="ADF352" s="20"/>
      <c r="ADG352" s="20"/>
      <c r="ADH352" s="20"/>
      <c r="ADI352" s="20"/>
      <c r="ADJ352" s="20"/>
      <c r="ADK352" s="20"/>
      <c r="ADL352" s="20"/>
      <c r="ADM352" s="20"/>
      <c r="ADN352" s="20"/>
      <c r="ADO352" s="20"/>
      <c r="ADP352" s="20"/>
      <c r="ADQ352" s="20"/>
      <c r="ADR352" s="20"/>
      <c r="ADS352" s="20"/>
      <c r="ADT352" s="20"/>
      <c r="ADU352" s="20"/>
      <c r="ADV352" s="20"/>
      <c r="ADW352" s="20"/>
      <c r="ADX352" s="20"/>
      <c r="ADY352" s="20"/>
      <c r="ADZ352" s="20"/>
      <c r="AEA352" s="20"/>
      <c r="AEB352" s="20"/>
      <c r="AEC352" s="20"/>
      <c r="AED352" s="20"/>
      <c r="AEE352" s="20"/>
      <c r="AEF352" s="20"/>
      <c r="AEG352" s="20"/>
      <c r="AEH352" s="20"/>
      <c r="AEI352" s="20"/>
      <c r="AEJ352" s="20"/>
    </row>
    <row r="353" spans="1:816" s="1" customFormat="1" ht="18" customHeight="1" x14ac:dyDescent="0.25">
      <c r="A353" s="627"/>
      <c r="B353" s="182"/>
      <c r="C353" s="595"/>
      <c r="D353" s="19">
        <v>1</v>
      </c>
      <c r="E353" s="253" t="s">
        <v>533</v>
      </c>
      <c r="F353" s="254" t="s">
        <v>54</v>
      </c>
      <c r="G353" s="19" t="s">
        <v>44</v>
      </c>
      <c r="H353" s="19" t="s">
        <v>154</v>
      </c>
      <c r="I353" s="19"/>
      <c r="J353" s="255"/>
      <c r="K353" s="19">
        <v>1</v>
      </c>
      <c r="L353" s="19" t="s">
        <v>27</v>
      </c>
      <c r="M353" s="19" t="s">
        <v>61</v>
      </c>
      <c r="N353" s="19">
        <v>63</v>
      </c>
      <c r="O353" s="19">
        <v>1942</v>
      </c>
      <c r="P353" s="290">
        <v>1942</v>
      </c>
      <c r="Q353" s="255"/>
      <c r="R353" s="258"/>
      <c r="S353" s="259"/>
      <c r="T353" s="228" t="s">
        <v>233</v>
      </c>
      <c r="U353" s="260"/>
      <c r="V353" s="33"/>
      <c r="W353" s="18" t="s">
        <v>56</v>
      </c>
      <c r="X353" s="249" t="str">
        <f t="shared" si="111"/>
        <v>Cu</v>
      </c>
      <c r="Y353" s="19">
        <v>3500</v>
      </c>
      <c r="Z353" s="19">
        <v>0.75</v>
      </c>
      <c r="AA353" s="19">
        <v>0.35</v>
      </c>
      <c r="AB353" s="19">
        <v>1.210732740464636</v>
      </c>
      <c r="AC353" s="19">
        <v>1865</v>
      </c>
      <c r="AD353" s="19">
        <v>370</v>
      </c>
      <c r="AE353" s="19" t="s">
        <v>57</v>
      </c>
      <c r="AH353" s="252">
        <f t="shared" si="112"/>
        <v>0</v>
      </c>
      <c r="AI353" s="252">
        <f t="shared" si="113"/>
        <v>0</v>
      </c>
      <c r="AJ353" s="252">
        <f t="shared" si="114"/>
        <v>0</v>
      </c>
      <c r="AK353" s="252">
        <f t="shared" si="104"/>
        <v>0</v>
      </c>
      <c r="AL353" s="262"/>
      <c r="AM353" s="251">
        <f t="shared" si="115"/>
        <v>0</v>
      </c>
      <c r="AN353" s="251">
        <f t="shared" si="116"/>
        <v>0</v>
      </c>
      <c r="AO353" s="251">
        <f t="shared" si="117"/>
        <v>0</v>
      </c>
      <c r="AZ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FM353" s="20"/>
      <c r="FN353" s="20"/>
      <c r="FO353" s="20"/>
      <c r="FP353" s="20"/>
      <c r="FQ353" s="20"/>
      <c r="FR353" s="20"/>
      <c r="FS353" s="20"/>
      <c r="FT353" s="20"/>
      <c r="FU353" s="20"/>
      <c r="FV353" s="20"/>
      <c r="FW353" s="20"/>
      <c r="FX353" s="20"/>
      <c r="FY353" s="20"/>
      <c r="FZ353" s="20"/>
      <c r="GA353" s="20"/>
      <c r="GB353" s="20"/>
      <c r="GC353" s="20"/>
      <c r="GD353" s="20"/>
      <c r="GE353" s="20"/>
      <c r="GF353" s="20"/>
      <c r="GG353" s="20"/>
      <c r="GH353" s="20"/>
      <c r="GI353" s="20"/>
      <c r="GJ353" s="20"/>
      <c r="GK353" s="20"/>
      <c r="GL353" s="20"/>
      <c r="GM353" s="20"/>
      <c r="GN353" s="20"/>
      <c r="GO353" s="20"/>
      <c r="GP353" s="20"/>
      <c r="GQ353" s="20"/>
      <c r="GR353" s="20"/>
      <c r="GS353" s="20"/>
      <c r="GT353" s="20"/>
      <c r="GU353" s="20"/>
      <c r="GV353" s="20"/>
      <c r="GW353" s="20"/>
      <c r="GX353" s="20"/>
      <c r="GY353" s="20"/>
      <c r="GZ353" s="20"/>
      <c r="HA353" s="20"/>
      <c r="HB353" s="20"/>
      <c r="HC353" s="20"/>
      <c r="HD353" s="20"/>
      <c r="HE353" s="20"/>
      <c r="HF353" s="20"/>
      <c r="HG353" s="20"/>
      <c r="HH353" s="20"/>
      <c r="HI353" s="20"/>
      <c r="HJ353" s="20"/>
      <c r="HK353" s="20"/>
      <c r="HL353" s="20"/>
      <c r="HM353" s="20"/>
      <c r="HN353" s="20"/>
      <c r="HO353" s="20"/>
      <c r="HP353" s="20"/>
      <c r="HQ353" s="20"/>
      <c r="HR353" s="20"/>
      <c r="HS353" s="20"/>
      <c r="HT353" s="20"/>
      <c r="HU353" s="20"/>
      <c r="HV353" s="20"/>
      <c r="HW353" s="20"/>
      <c r="HX353" s="20"/>
      <c r="HY353" s="20"/>
      <c r="HZ353" s="20"/>
      <c r="IA353" s="20"/>
      <c r="IB353" s="20"/>
      <c r="IC353" s="20"/>
      <c r="ID353" s="20"/>
      <c r="IE353" s="20"/>
      <c r="IF353" s="20"/>
      <c r="IG353" s="20"/>
      <c r="IH353" s="20"/>
      <c r="II353" s="20"/>
      <c r="IJ353" s="20"/>
      <c r="IK353" s="20"/>
      <c r="IL353" s="20"/>
      <c r="IM353" s="20"/>
      <c r="IN353" s="20"/>
      <c r="IO353" s="20"/>
      <c r="IP353" s="20"/>
      <c r="IQ353" s="20"/>
      <c r="IR353" s="20"/>
      <c r="IS353" s="20"/>
      <c r="IT353" s="20"/>
      <c r="IU353" s="20"/>
      <c r="IV353" s="20"/>
      <c r="IW353" s="20"/>
      <c r="IX353" s="20"/>
      <c r="IY353" s="20"/>
      <c r="IZ353" s="20"/>
      <c r="JA353" s="20"/>
      <c r="JB353" s="20"/>
      <c r="JC353" s="20"/>
      <c r="JD353" s="20"/>
      <c r="JE353" s="20"/>
      <c r="JF353" s="20"/>
      <c r="JG353" s="20"/>
      <c r="JH353" s="20"/>
      <c r="JI353" s="20"/>
      <c r="JJ353" s="20"/>
      <c r="JK353" s="20"/>
      <c r="JL353" s="20"/>
      <c r="JM353" s="20"/>
      <c r="JN353" s="20"/>
      <c r="JO353" s="20"/>
      <c r="JP353" s="20"/>
      <c r="JQ353" s="20"/>
      <c r="JR353" s="20"/>
      <c r="JS353" s="20"/>
      <c r="JT353" s="20"/>
      <c r="JU353" s="20"/>
      <c r="JV353" s="20"/>
      <c r="JW353" s="20"/>
      <c r="JX353" s="20"/>
      <c r="JY353" s="20"/>
      <c r="JZ353" s="20"/>
      <c r="KA353" s="20"/>
      <c r="KB353" s="20"/>
      <c r="KC353" s="20"/>
      <c r="KD353" s="20"/>
      <c r="KE353" s="20"/>
      <c r="KF353" s="20"/>
      <c r="KG353" s="20"/>
      <c r="KH353" s="20"/>
      <c r="KI353" s="20"/>
      <c r="KJ353" s="20"/>
      <c r="KK353" s="20"/>
      <c r="KL353" s="20"/>
      <c r="KM353" s="20"/>
      <c r="KN353" s="20"/>
      <c r="KO353" s="20"/>
      <c r="KP353" s="20"/>
      <c r="KQ353" s="20"/>
      <c r="KR353" s="20"/>
      <c r="KS353" s="20"/>
      <c r="KT353" s="20"/>
      <c r="KU353" s="20"/>
      <c r="KV353" s="20"/>
      <c r="KW353" s="20"/>
      <c r="KX353" s="20"/>
      <c r="KY353" s="20"/>
      <c r="KZ353" s="20"/>
      <c r="LA353" s="20"/>
      <c r="LB353" s="20"/>
      <c r="LC353" s="20"/>
      <c r="LD353" s="20"/>
      <c r="LE353" s="20"/>
      <c r="LF353" s="20"/>
      <c r="LG353" s="20"/>
      <c r="LH353" s="20"/>
      <c r="LI353" s="20"/>
      <c r="LJ353" s="20"/>
      <c r="LK353" s="20"/>
      <c r="LL353" s="20"/>
      <c r="LM353" s="20"/>
      <c r="LN353" s="20"/>
      <c r="LO353" s="20"/>
      <c r="LP353" s="20"/>
      <c r="LQ353" s="20"/>
      <c r="LR353" s="20"/>
      <c r="LS353" s="20"/>
      <c r="LT353" s="20"/>
      <c r="LU353" s="20"/>
      <c r="LV353" s="20"/>
      <c r="LW353" s="20"/>
      <c r="LX353" s="20"/>
      <c r="LY353" s="20"/>
      <c r="LZ353" s="20"/>
      <c r="MA353" s="20"/>
      <c r="MB353" s="20"/>
      <c r="MC353" s="20"/>
      <c r="MD353" s="20"/>
      <c r="ME353" s="20"/>
      <c r="MF353" s="20"/>
      <c r="MG353" s="20"/>
      <c r="MH353" s="20"/>
      <c r="MI353" s="20"/>
      <c r="MJ353" s="20"/>
      <c r="MK353" s="20"/>
      <c r="ML353" s="20"/>
      <c r="MM353" s="20"/>
      <c r="MN353" s="20"/>
      <c r="MO353" s="20"/>
      <c r="MP353" s="20"/>
      <c r="MQ353" s="20"/>
      <c r="MR353" s="20"/>
      <c r="MS353" s="20"/>
      <c r="MT353" s="20"/>
      <c r="MU353" s="20"/>
      <c r="MV353" s="20"/>
      <c r="MW353" s="20"/>
      <c r="MX353" s="20"/>
      <c r="MY353" s="20"/>
      <c r="MZ353" s="20"/>
      <c r="NA353" s="20"/>
      <c r="NB353" s="20"/>
      <c r="NC353" s="20"/>
      <c r="ND353" s="20"/>
      <c r="NE353" s="20"/>
      <c r="NF353" s="20"/>
      <c r="NG353" s="20"/>
      <c r="NH353" s="20"/>
      <c r="NI353" s="20"/>
      <c r="NJ353" s="20"/>
      <c r="NK353" s="20"/>
      <c r="NL353" s="20"/>
      <c r="NM353" s="20"/>
      <c r="NN353" s="20"/>
      <c r="NO353" s="20"/>
      <c r="NP353" s="20"/>
      <c r="NQ353" s="20"/>
      <c r="NR353" s="20"/>
      <c r="NS353" s="20"/>
      <c r="NT353" s="20"/>
      <c r="NU353" s="20"/>
      <c r="NV353" s="20"/>
      <c r="NW353" s="20"/>
      <c r="NX353" s="20"/>
      <c r="NY353" s="20"/>
      <c r="NZ353" s="20"/>
      <c r="OA353" s="20"/>
      <c r="OB353" s="20"/>
      <c r="OC353" s="20"/>
      <c r="OD353" s="20"/>
      <c r="OE353" s="20"/>
      <c r="OF353" s="20"/>
      <c r="OG353" s="20"/>
      <c r="OH353" s="20"/>
      <c r="OI353" s="20"/>
      <c r="OJ353" s="20"/>
      <c r="OK353" s="20"/>
      <c r="OL353" s="20"/>
      <c r="OM353" s="20"/>
      <c r="ON353" s="20"/>
      <c r="OO353" s="20"/>
      <c r="OP353" s="20"/>
      <c r="OQ353" s="20"/>
      <c r="OR353" s="20"/>
      <c r="OS353" s="20"/>
      <c r="OT353" s="20"/>
      <c r="OU353" s="20"/>
      <c r="OV353" s="20"/>
      <c r="OW353" s="20"/>
      <c r="OX353" s="20"/>
      <c r="OY353" s="20"/>
      <c r="OZ353" s="20"/>
      <c r="PA353" s="20"/>
      <c r="PB353" s="20"/>
      <c r="PC353" s="20"/>
      <c r="PD353" s="20"/>
      <c r="PE353" s="20"/>
      <c r="PF353" s="20"/>
      <c r="PG353" s="20"/>
      <c r="PH353" s="20"/>
      <c r="PI353" s="20"/>
      <c r="PJ353" s="20"/>
      <c r="PK353" s="20"/>
      <c r="PL353" s="20"/>
      <c r="PM353" s="20"/>
      <c r="PN353" s="20"/>
      <c r="PO353" s="20"/>
      <c r="PP353" s="20"/>
      <c r="PQ353" s="20"/>
      <c r="PR353" s="20"/>
      <c r="PS353" s="20"/>
      <c r="PT353" s="20"/>
      <c r="PU353" s="20"/>
      <c r="PV353" s="20"/>
      <c r="PW353" s="20"/>
      <c r="PX353" s="20"/>
      <c r="PY353" s="20"/>
      <c r="PZ353" s="20"/>
      <c r="QA353" s="20"/>
      <c r="QB353" s="20"/>
      <c r="QC353" s="20"/>
      <c r="QD353" s="20"/>
      <c r="QE353" s="20"/>
      <c r="QF353" s="20"/>
      <c r="QG353" s="20"/>
      <c r="QH353" s="20"/>
      <c r="QI353" s="20"/>
      <c r="QJ353" s="20"/>
      <c r="QK353" s="20"/>
      <c r="QL353" s="20"/>
      <c r="QM353" s="20"/>
      <c r="QN353" s="20"/>
      <c r="QO353" s="20"/>
      <c r="QP353" s="20"/>
      <c r="QQ353" s="20"/>
      <c r="QR353" s="20"/>
      <c r="QS353" s="20"/>
      <c r="QT353" s="20"/>
      <c r="QU353" s="20"/>
      <c r="QV353" s="20"/>
      <c r="QW353" s="20"/>
      <c r="QX353" s="20"/>
      <c r="QY353" s="20"/>
      <c r="QZ353" s="20"/>
      <c r="RA353" s="20"/>
      <c r="RB353" s="20"/>
      <c r="RC353" s="20"/>
      <c r="RD353" s="20"/>
      <c r="RE353" s="20"/>
      <c r="RF353" s="20"/>
      <c r="RG353" s="20"/>
      <c r="RH353" s="20"/>
      <c r="RI353" s="20"/>
      <c r="RJ353" s="20"/>
      <c r="RK353" s="20"/>
      <c r="RL353" s="20"/>
      <c r="RM353" s="20"/>
      <c r="RN353" s="20"/>
      <c r="RO353" s="20"/>
      <c r="RP353" s="20"/>
      <c r="RQ353" s="20"/>
      <c r="RR353" s="20"/>
      <c r="RS353" s="20"/>
      <c r="RT353" s="20"/>
      <c r="RU353" s="20"/>
      <c r="RV353" s="20"/>
      <c r="RW353" s="20"/>
      <c r="RX353" s="20"/>
      <c r="RY353" s="20"/>
      <c r="RZ353" s="20"/>
      <c r="SA353" s="20"/>
      <c r="SB353" s="20"/>
      <c r="SC353" s="20"/>
      <c r="SD353" s="20"/>
      <c r="SE353" s="20"/>
      <c r="SF353" s="20"/>
      <c r="SG353" s="20"/>
      <c r="SH353" s="20"/>
      <c r="SI353" s="20"/>
      <c r="SJ353" s="20"/>
      <c r="SK353" s="20"/>
      <c r="SL353" s="20"/>
      <c r="SM353" s="20"/>
      <c r="SN353" s="20"/>
      <c r="SO353" s="20"/>
      <c r="SP353" s="20"/>
      <c r="SQ353" s="20"/>
      <c r="SR353" s="20"/>
      <c r="SS353" s="20"/>
      <c r="ST353" s="20"/>
      <c r="SU353" s="20"/>
      <c r="SV353" s="20"/>
      <c r="SW353" s="20"/>
      <c r="SX353" s="20"/>
      <c r="SY353" s="20"/>
      <c r="SZ353" s="20"/>
      <c r="TA353" s="20"/>
      <c r="TB353" s="20"/>
      <c r="TC353" s="20"/>
      <c r="TD353" s="20"/>
      <c r="TE353" s="20"/>
      <c r="TF353" s="20"/>
      <c r="TG353" s="20"/>
      <c r="TH353" s="20"/>
      <c r="TI353" s="20"/>
      <c r="TJ353" s="20"/>
      <c r="TK353" s="20"/>
      <c r="TL353" s="20"/>
      <c r="TM353" s="20"/>
      <c r="TN353" s="20"/>
      <c r="TO353" s="20"/>
      <c r="TP353" s="20"/>
      <c r="TQ353" s="20"/>
      <c r="TR353" s="20"/>
      <c r="TS353" s="20"/>
      <c r="TT353" s="20"/>
      <c r="TU353" s="20"/>
      <c r="TV353" s="20"/>
      <c r="TW353" s="20"/>
      <c r="TX353" s="20"/>
      <c r="TY353" s="20"/>
      <c r="TZ353" s="20"/>
      <c r="UA353" s="20"/>
      <c r="UB353" s="20"/>
      <c r="UC353" s="20"/>
      <c r="UD353" s="20"/>
      <c r="UE353" s="20"/>
      <c r="UF353" s="20"/>
      <c r="UG353" s="20"/>
      <c r="UH353" s="20"/>
      <c r="UI353" s="20"/>
      <c r="UJ353" s="20"/>
      <c r="UK353" s="20"/>
      <c r="UL353" s="20"/>
      <c r="UM353" s="20"/>
      <c r="UN353" s="20"/>
      <c r="UO353" s="20"/>
      <c r="UP353" s="20"/>
      <c r="UQ353" s="20"/>
      <c r="UR353" s="20"/>
      <c r="US353" s="20"/>
      <c r="UT353" s="20"/>
      <c r="UU353" s="20"/>
      <c r="UV353" s="20"/>
      <c r="UW353" s="20"/>
      <c r="UX353" s="20"/>
      <c r="UY353" s="20"/>
      <c r="UZ353" s="20"/>
      <c r="VA353" s="20"/>
      <c r="VB353" s="20"/>
      <c r="VC353" s="20"/>
      <c r="VD353" s="20"/>
      <c r="VE353" s="20"/>
      <c r="VF353" s="20"/>
      <c r="VG353" s="20"/>
      <c r="VH353" s="20"/>
      <c r="VI353" s="20"/>
      <c r="VJ353" s="20"/>
      <c r="VK353" s="20"/>
      <c r="VL353" s="20"/>
      <c r="VM353" s="20"/>
      <c r="VN353" s="20"/>
      <c r="VO353" s="20"/>
      <c r="VP353" s="20"/>
      <c r="VQ353" s="20"/>
      <c r="VR353" s="20"/>
      <c r="VS353" s="20"/>
      <c r="VT353" s="20"/>
      <c r="VU353" s="20"/>
      <c r="VV353" s="20"/>
      <c r="VW353" s="20"/>
      <c r="VX353" s="20"/>
      <c r="VY353" s="20"/>
      <c r="VZ353" s="20"/>
      <c r="WA353" s="20"/>
      <c r="WB353" s="20"/>
      <c r="WC353" s="20"/>
      <c r="WD353" s="20"/>
      <c r="WE353" s="20"/>
      <c r="WF353" s="20"/>
      <c r="WG353" s="20"/>
      <c r="WH353" s="20"/>
      <c r="WI353" s="20"/>
      <c r="WJ353" s="20"/>
      <c r="WK353" s="20"/>
      <c r="WL353" s="20"/>
      <c r="WM353" s="20"/>
      <c r="WN353" s="20"/>
      <c r="WO353" s="20"/>
      <c r="WP353" s="20"/>
      <c r="WQ353" s="20"/>
      <c r="WR353" s="20"/>
      <c r="WS353" s="20"/>
      <c r="WT353" s="20"/>
      <c r="WU353" s="20"/>
      <c r="WV353" s="20"/>
      <c r="WW353" s="20"/>
      <c r="WX353" s="20"/>
      <c r="WY353" s="20"/>
      <c r="WZ353" s="20"/>
      <c r="XA353" s="20"/>
      <c r="XB353" s="20"/>
      <c r="XC353" s="20"/>
      <c r="XD353" s="20"/>
      <c r="XE353" s="20"/>
      <c r="XF353" s="20"/>
      <c r="XG353" s="20"/>
      <c r="XH353" s="20"/>
      <c r="XI353" s="20"/>
      <c r="XJ353" s="20"/>
      <c r="XK353" s="20"/>
      <c r="XL353" s="20"/>
      <c r="XM353" s="20"/>
      <c r="XN353" s="20"/>
      <c r="XO353" s="20"/>
      <c r="XP353" s="20"/>
      <c r="XQ353" s="20"/>
      <c r="XR353" s="20"/>
      <c r="XS353" s="20"/>
      <c r="XT353" s="20"/>
      <c r="XU353" s="20"/>
      <c r="XV353" s="20"/>
      <c r="XW353" s="20"/>
      <c r="XX353" s="20"/>
      <c r="XY353" s="20"/>
      <c r="XZ353" s="20"/>
      <c r="YA353" s="20"/>
      <c r="YB353" s="20"/>
      <c r="YC353" s="20"/>
      <c r="YD353" s="20"/>
      <c r="YE353" s="20"/>
      <c r="YF353" s="20"/>
      <c r="YG353" s="20"/>
      <c r="YH353" s="20"/>
      <c r="YI353" s="20"/>
      <c r="YJ353" s="20"/>
      <c r="YK353" s="20"/>
      <c r="YL353" s="20"/>
      <c r="YM353" s="20"/>
      <c r="YN353" s="20"/>
      <c r="YO353" s="20"/>
      <c r="YP353" s="20"/>
      <c r="YQ353" s="20"/>
      <c r="YR353" s="20"/>
      <c r="YS353" s="20"/>
      <c r="YT353" s="20"/>
      <c r="YU353" s="20"/>
      <c r="YV353" s="20"/>
      <c r="YW353" s="20"/>
      <c r="YX353" s="20"/>
      <c r="YY353" s="20"/>
      <c r="YZ353" s="20"/>
      <c r="ZA353" s="20"/>
      <c r="ZB353" s="20"/>
      <c r="ZC353" s="20"/>
      <c r="ZD353" s="20"/>
      <c r="ZE353" s="20"/>
      <c r="ZF353" s="20"/>
      <c r="ZG353" s="20"/>
      <c r="ZH353" s="20"/>
      <c r="ZI353" s="20"/>
      <c r="ZJ353" s="20"/>
      <c r="ZK353" s="20"/>
      <c r="ZL353" s="20"/>
      <c r="ZM353" s="20"/>
      <c r="ZN353" s="20"/>
      <c r="ZO353" s="20"/>
      <c r="ZP353" s="20"/>
      <c r="ZQ353" s="20"/>
      <c r="ZR353" s="20"/>
      <c r="ZS353" s="20"/>
      <c r="ZT353" s="20"/>
      <c r="ZU353" s="20"/>
      <c r="ZV353" s="20"/>
      <c r="ZW353" s="20"/>
      <c r="ZX353" s="20"/>
      <c r="ZY353" s="20"/>
      <c r="ZZ353" s="20"/>
      <c r="AAA353" s="20"/>
      <c r="AAB353" s="20"/>
      <c r="AAC353" s="20"/>
      <c r="AAD353" s="20"/>
      <c r="AAE353" s="20"/>
      <c r="AAF353" s="20"/>
      <c r="AAG353" s="20"/>
      <c r="AAH353" s="20"/>
      <c r="AAI353" s="20"/>
      <c r="AAJ353" s="20"/>
      <c r="AAK353" s="20"/>
      <c r="AAL353" s="20"/>
      <c r="AAM353" s="20"/>
      <c r="AAN353" s="20"/>
      <c r="AAO353" s="20"/>
      <c r="AAP353" s="20"/>
      <c r="AAQ353" s="20"/>
      <c r="AAR353" s="20"/>
      <c r="AAS353" s="20"/>
      <c r="AAT353" s="20"/>
      <c r="AAU353" s="20"/>
      <c r="AAV353" s="20"/>
      <c r="AAW353" s="20"/>
      <c r="AAX353" s="20"/>
      <c r="AAY353" s="20"/>
      <c r="AAZ353" s="20"/>
      <c r="ABA353" s="20"/>
      <c r="ABB353" s="20"/>
      <c r="ABC353" s="20"/>
      <c r="ABD353" s="20"/>
      <c r="ABE353" s="20"/>
      <c r="ABF353" s="20"/>
      <c r="ABG353" s="20"/>
      <c r="ABH353" s="20"/>
      <c r="ABI353" s="20"/>
      <c r="ABJ353" s="20"/>
      <c r="ABK353" s="20"/>
      <c r="ABL353" s="20"/>
      <c r="ABM353" s="20"/>
      <c r="ABN353" s="20"/>
      <c r="ABO353" s="20"/>
      <c r="ABP353" s="20"/>
      <c r="ABQ353" s="20"/>
      <c r="ABR353" s="20"/>
      <c r="ABS353" s="20"/>
      <c r="ABT353" s="20"/>
      <c r="ABU353" s="20"/>
      <c r="ABV353" s="20"/>
      <c r="ABW353" s="20"/>
      <c r="ABX353" s="20"/>
      <c r="ABY353" s="20"/>
      <c r="ABZ353" s="20"/>
      <c r="ACA353" s="20"/>
      <c r="ACB353" s="20"/>
      <c r="ACC353" s="20"/>
      <c r="ACD353" s="20"/>
      <c r="ACE353" s="20"/>
      <c r="ACF353" s="20"/>
      <c r="ACG353" s="20"/>
      <c r="ACH353" s="20"/>
      <c r="ACI353" s="20"/>
      <c r="ACJ353" s="20"/>
      <c r="ACK353" s="20"/>
      <c r="ACL353" s="20"/>
      <c r="ACM353" s="20"/>
      <c r="ACN353" s="20"/>
      <c r="ACO353" s="20"/>
      <c r="ACP353" s="20"/>
      <c r="ACQ353" s="20"/>
      <c r="ACR353" s="20"/>
      <c r="ACS353" s="20"/>
      <c r="ACT353" s="20"/>
      <c r="ACU353" s="20"/>
      <c r="ACV353" s="20"/>
      <c r="ACW353" s="20"/>
      <c r="ACX353" s="20"/>
      <c r="ACY353" s="20"/>
      <c r="ACZ353" s="20"/>
      <c r="ADA353" s="20"/>
      <c r="ADB353" s="20"/>
      <c r="ADC353" s="20"/>
      <c r="ADD353" s="20"/>
      <c r="ADE353" s="20"/>
      <c r="ADF353" s="20"/>
      <c r="ADG353" s="20"/>
      <c r="ADH353" s="20"/>
      <c r="ADI353" s="20"/>
      <c r="ADJ353" s="20"/>
      <c r="ADK353" s="20"/>
      <c r="ADL353" s="20"/>
      <c r="ADM353" s="20"/>
      <c r="ADN353" s="20"/>
      <c r="ADO353" s="20"/>
      <c r="ADP353" s="20"/>
      <c r="ADQ353" s="20"/>
      <c r="ADR353" s="20"/>
      <c r="ADS353" s="20"/>
      <c r="ADT353" s="20"/>
      <c r="ADU353" s="20"/>
      <c r="ADV353" s="20"/>
      <c r="ADW353" s="20"/>
      <c r="ADX353" s="20"/>
      <c r="ADY353" s="20"/>
      <c r="ADZ353" s="20"/>
      <c r="AEA353" s="20"/>
      <c r="AEB353" s="20"/>
      <c r="AEC353" s="20"/>
      <c r="AED353" s="20"/>
      <c r="AEE353" s="20"/>
      <c r="AEF353" s="20"/>
      <c r="AEG353" s="20"/>
      <c r="AEH353" s="20"/>
      <c r="AEI353" s="20"/>
      <c r="AEJ353" s="20"/>
    </row>
    <row r="354" spans="1:816" s="1" customFormat="1" ht="18" customHeight="1" x14ac:dyDescent="0.25">
      <c r="A354" s="627"/>
      <c r="B354" s="182"/>
      <c r="C354" s="595"/>
      <c r="D354" s="19">
        <v>1</v>
      </c>
      <c r="E354" s="253" t="s">
        <v>534</v>
      </c>
      <c r="F354" s="254" t="s">
        <v>54</v>
      </c>
      <c r="G354" s="19" t="s">
        <v>44</v>
      </c>
      <c r="H354" s="19" t="s">
        <v>154</v>
      </c>
      <c r="I354" s="19"/>
      <c r="J354" s="255"/>
      <c r="K354" s="19">
        <v>1</v>
      </c>
      <c r="L354" s="19" t="s">
        <v>27</v>
      </c>
      <c r="M354" s="19" t="s">
        <v>28</v>
      </c>
      <c r="N354" s="19">
        <v>62</v>
      </c>
      <c r="O354" s="19">
        <v>1941</v>
      </c>
      <c r="P354" s="290">
        <v>1941</v>
      </c>
      <c r="Q354" s="255"/>
      <c r="R354" s="258"/>
      <c r="S354" s="259"/>
      <c r="T354" s="228" t="s">
        <v>233</v>
      </c>
      <c r="U354" s="260"/>
      <c r="V354" s="33"/>
      <c r="W354" s="18"/>
      <c r="X354" s="249" t="str">
        <f t="shared" si="111"/>
        <v>Pb</v>
      </c>
      <c r="Y354" s="19"/>
      <c r="Z354" s="19"/>
      <c r="AA354" s="19"/>
      <c r="AB354" s="19"/>
      <c r="AC354" s="19"/>
      <c r="AD354" s="19"/>
      <c r="AE354" s="19"/>
      <c r="AH354" s="252">
        <f t="shared" si="112"/>
        <v>5.2724457241256042</v>
      </c>
      <c r="AI354" s="252">
        <f t="shared" si="113"/>
        <v>0</v>
      </c>
      <c r="AJ354" s="252">
        <f t="shared" si="114"/>
        <v>0</v>
      </c>
      <c r="AK354" s="252">
        <f t="shared" si="104"/>
        <v>5.2724457241256042</v>
      </c>
      <c r="AL354" s="262"/>
      <c r="AM354" s="251">
        <f t="shared" si="115"/>
        <v>5.2724457241256042</v>
      </c>
      <c r="AN354" s="251">
        <f t="shared" si="116"/>
        <v>0</v>
      </c>
      <c r="AO354" s="251">
        <f t="shared" si="117"/>
        <v>0</v>
      </c>
      <c r="AY354" s="173"/>
      <c r="AZ354" s="1" t="s">
        <v>712</v>
      </c>
      <c r="FM354" s="20"/>
      <c r="FN354" s="20"/>
      <c r="FO354" s="20"/>
      <c r="FP354" s="20"/>
      <c r="FQ354" s="20"/>
      <c r="FR354" s="20"/>
      <c r="FS354" s="20"/>
      <c r="FT354" s="20"/>
      <c r="FU354" s="20"/>
      <c r="FV354" s="20"/>
      <c r="FW354" s="20"/>
      <c r="FX354" s="20"/>
      <c r="FY354" s="20"/>
      <c r="FZ354" s="20"/>
      <c r="GA354" s="20"/>
      <c r="GB354" s="20"/>
      <c r="GC354" s="20"/>
      <c r="GD354" s="20"/>
      <c r="GE354" s="20"/>
      <c r="GF354" s="20"/>
      <c r="GG354" s="20"/>
      <c r="GH354" s="20"/>
      <c r="GI354" s="20"/>
      <c r="GJ354" s="20"/>
      <c r="GK354" s="20"/>
      <c r="GL354" s="20"/>
      <c r="GM354" s="20"/>
      <c r="GN354" s="20"/>
      <c r="GO354" s="20"/>
      <c r="GP354" s="20"/>
      <c r="GQ354" s="20"/>
      <c r="GR354" s="20"/>
      <c r="GS354" s="20"/>
      <c r="GT354" s="20"/>
      <c r="GU354" s="20"/>
      <c r="GV354" s="20"/>
      <c r="GW354" s="20"/>
      <c r="GX354" s="20"/>
      <c r="GY354" s="20"/>
      <c r="GZ354" s="20"/>
      <c r="HA354" s="20"/>
      <c r="HB354" s="20"/>
      <c r="HC354" s="20"/>
      <c r="HD354" s="20"/>
      <c r="HE354" s="20"/>
      <c r="HF354" s="20"/>
      <c r="HG354" s="20"/>
      <c r="HH354" s="20"/>
      <c r="HI354" s="20"/>
      <c r="HJ354" s="20"/>
      <c r="HK354" s="20"/>
      <c r="HL354" s="20"/>
      <c r="HM354" s="20"/>
      <c r="HN354" s="20"/>
      <c r="HO354" s="20"/>
      <c r="HP354" s="20"/>
      <c r="HQ354" s="20"/>
      <c r="HR354" s="20"/>
      <c r="HS354" s="20"/>
      <c r="HT354" s="20"/>
      <c r="HU354" s="20"/>
      <c r="HV354" s="20"/>
      <c r="HW354" s="20"/>
      <c r="HX354" s="20"/>
      <c r="HY354" s="20"/>
      <c r="HZ354" s="20"/>
      <c r="IA354" s="20"/>
      <c r="IB354" s="20"/>
      <c r="IC354" s="20"/>
      <c r="ID354" s="20"/>
      <c r="IE354" s="20"/>
      <c r="IF354" s="20"/>
      <c r="IG354" s="20"/>
      <c r="IH354" s="20"/>
      <c r="II354" s="20"/>
      <c r="IJ354" s="20"/>
      <c r="IK354" s="20"/>
      <c r="IL354" s="20"/>
      <c r="IM354" s="20"/>
      <c r="IN354" s="20"/>
      <c r="IO354" s="20"/>
      <c r="IP354" s="20"/>
      <c r="IQ354" s="20"/>
      <c r="IR354" s="20"/>
      <c r="IS354" s="20"/>
      <c r="IT354" s="20"/>
      <c r="IU354" s="20"/>
      <c r="IV354" s="20"/>
      <c r="IW354" s="20"/>
      <c r="IX354" s="20"/>
      <c r="IY354" s="20"/>
      <c r="IZ354" s="20"/>
      <c r="JA354" s="20"/>
      <c r="JB354" s="20"/>
      <c r="JC354" s="20"/>
      <c r="JD354" s="20"/>
      <c r="JE354" s="20"/>
      <c r="JF354" s="20"/>
      <c r="JG354" s="20"/>
      <c r="JH354" s="20"/>
      <c r="JI354" s="20"/>
      <c r="JJ354" s="20"/>
      <c r="JK354" s="20"/>
      <c r="JL354" s="20"/>
      <c r="JM354" s="20"/>
      <c r="JN354" s="20"/>
      <c r="JO354" s="20"/>
      <c r="JP354" s="20"/>
      <c r="JQ354" s="20"/>
      <c r="JR354" s="20"/>
      <c r="JS354" s="20"/>
      <c r="JT354" s="20"/>
      <c r="JU354" s="20"/>
      <c r="JV354" s="20"/>
      <c r="JW354" s="20"/>
      <c r="JX354" s="20"/>
      <c r="JY354" s="20"/>
      <c r="JZ354" s="20"/>
      <c r="KA354" s="20"/>
      <c r="KB354" s="20"/>
      <c r="KC354" s="20"/>
      <c r="KD354" s="20"/>
      <c r="KE354" s="20"/>
      <c r="KF354" s="20"/>
      <c r="KG354" s="20"/>
      <c r="KH354" s="20"/>
      <c r="KI354" s="20"/>
      <c r="KJ354" s="20"/>
      <c r="KK354" s="20"/>
      <c r="KL354" s="20"/>
      <c r="KM354" s="20"/>
      <c r="KN354" s="20"/>
      <c r="KO354" s="20"/>
      <c r="KP354" s="20"/>
      <c r="KQ354" s="20"/>
      <c r="KR354" s="20"/>
      <c r="KS354" s="20"/>
      <c r="KT354" s="20"/>
      <c r="KU354" s="20"/>
      <c r="KV354" s="20"/>
      <c r="KW354" s="20"/>
      <c r="KX354" s="20"/>
      <c r="KY354" s="20"/>
      <c r="KZ354" s="20"/>
      <c r="LA354" s="20"/>
      <c r="LB354" s="20"/>
      <c r="LC354" s="20"/>
      <c r="LD354" s="20"/>
      <c r="LE354" s="20"/>
      <c r="LF354" s="20"/>
      <c r="LG354" s="20"/>
      <c r="LH354" s="20"/>
      <c r="LI354" s="20"/>
      <c r="LJ354" s="20"/>
      <c r="LK354" s="20"/>
      <c r="LL354" s="20"/>
      <c r="LM354" s="20"/>
      <c r="LN354" s="20"/>
      <c r="LO354" s="20"/>
      <c r="LP354" s="20"/>
      <c r="LQ354" s="20"/>
      <c r="LR354" s="20"/>
      <c r="LS354" s="20"/>
      <c r="LT354" s="20"/>
      <c r="LU354" s="20"/>
      <c r="LV354" s="20"/>
      <c r="LW354" s="20"/>
      <c r="LX354" s="20"/>
      <c r="LY354" s="20"/>
      <c r="LZ354" s="20"/>
      <c r="MA354" s="20"/>
      <c r="MB354" s="20"/>
      <c r="MC354" s="20"/>
      <c r="MD354" s="20"/>
      <c r="ME354" s="20"/>
      <c r="MF354" s="20"/>
      <c r="MG354" s="20"/>
      <c r="MH354" s="20"/>
      <c r="MI354" s="20"/>
      <c r="MJ354" s="20"/>
      <c r="MK354" s="20"/>
      <c r="ML354" s="20"/>
      <c r="MM354" s="20"/>
      <c r="MN354" s="20"/>
      <c r="MO354" s="20"/>
      <c r="MP354" s="20"/>
      <c r="MQ354" s="20"/>
      <c r="MR354" s="20"/>
      <c r="MS354" s="20"/>
      <c r="MT354" s="20"/>
      <c r="MU354" s="20"/>
      <c r="MV354" s="20"/>
      <c r="MW354" s="20"/>
      <c r="MX354" s="20"/>
      <c r="MY354" s="20"/>
      <c r="MZ354" s="20"/>
      <c r="NA354" s="20"/>
      <c r="NB354" s="20"/>
      <c r="NC354" s="20"/>
      <c r="ND354" s="20"/>
      <c r="NE354" s="20"/>
      <c r="NF354" s="20"/>
      <c r="NG354" s="20"/>
      <c r="NH354" s="20"/>
      <c r="NI354" s="20"/>
      <c r="NJ354" s="20"/>
      <c r="NK354" s="20"/>
      <c r="NL354" s="20"/>
      <c r="NM354" s="20"/>
      <c r="NN354" s="20"/>
      <c r="NO354" s="20"/>
      <c r="NP354" s="20"/>
      <c r="NQ354" s="20"/>
      <c r="NR354" s="20"/>
      <c r="NS354" s="20"/>
      <c r="NT354" s="20"/>
      <c r="NU354" s="20"/>
      <c r="NV354" s="20"/>
      <c r="NW354" s="20"/>
      <c r="NX354" s="20"/>
      <c r="NY354" s="20"/>
      <c r="NZ354" s="20"/>
      <c r="OA354" s="20"/>
      <c r="OB354" s="20"/>
      <c r="OC354" s="20"/>
      <c r="OD354" s="20"/>
      <c r="OE354" s="20"/>
      <c r="OF354" s="20"/>
      <c r="OG354" s="20"/>
      <c r="OH354" s="20"/>
      <c r="OI354" s="20"/>
      <c r="OJ354" s="20"/>
      <c r="OK354" s="20"/>
      <c r="OL354" s="20"/>
      <c r="OM354" s="20"/>
      <c r="ON354" s="20"/>
      <c r="OO354" s="20"/>
      <c r="OP354" s="20"/>
      <c r="OQ354" s="20"/>
      <c r="OR354" s="20"/>
      <c r="OS354" s="20"/>
      <c r="OT354" s="20"/>
      <c r="OU354" s="20"/>
      <c r="OV354" s="20"/>
      <c r="OW354" s="20"/>
      <c r="OX354" s="20"/>
      <c r="OY354" s="20"/>
      <c r="OZ354" s="20"/>
      <c r="PA354" s="20"/>
      <c r="PB354" s="20"/>
      <c r="PC354" s="20"/>
      <c r="PD354" s="20"/>
      <c r="PE354" s="20"/>
      <c r="PF354" s="20"/>
      <c r="PG354" s="20"/>
      <c r="PH354" s="20"/>
      <c r="PI354" s="20"/>
      <c r="PJ354" s="20"/>
      <c r="PK354" s="20"/>
      <c r="PL354" s="20"/>
      <c r="PM354" s="20"/>
      <c r="PN354" s="20"/>
      <c r="PO354" s="20"/>
      <c r="PP354" s="20"/>
      <c r="PQ354" s="20"/>
      <c r="PR354" s="20"/>
      <c r="PS354" s="20"/>
      <c r="PT354" s="20"/>
      <c r="PU354" s="20"/>
      <c r="PV354" s="20"/>
      <c r="PW354" s="20"/>
      <c r="PX354" s="20"/>
      <c r="PY354" s="20"/>
      <c r="PZ354" s="20"/>
      <c r="QA354" s="20"/>
      <c r="QB354" s="20"/>
      <c r="QC354" s="20"/>
      <c r="QD354" s="20"/>
      <c r="QE354" s="20"/>
      <c r="QF354" s="20"/>
      <c r="QG354" s="20"/>
      <c r="QH354" s="20"/>
      <c r="QI354" s="20"/>
      <c r="QJ354" s="20"/>
      <c r="QK354" s="20"/>
      <c r="QL354" s="20"/>
      <c r="QM354" s="20"/>
      <c r="QN354" s="20"/>
      <c r="QO354" s="20"/>
      <c r="QP354" s="20"/>
      <c r="QQ354" s="20"/>
      <c r="QR354" s="20"/>
      <c r="QS354" s="20"/>
      <c r="QT354" s="20"/>
      <c r="QU354" s="20"/>
      <c r="QV354" s="20"/>
      <c r="QW354" s="20"/>
      <c r="QX354" s="20"/>
      <c r="QY354" s="20"/>
      <c r="QZ354" s="20"/>
      <c r="RA354" s="20"/>
      <c r="RB354" s="20"/>
      <c r="RC354" s="20"/>
      <c r="RD354" s="20"/>
      <c r="RE354" s="20"/>
      <c r="RF354" s="20"/>
      <c r="RG354" s="20"/>
      <c r="RH354" s="20"/>
      <c r="RI354" s="20"/>
      <c r="RJ354" s="20"/>
      <c r="RK354" s="20"/>
      <c r="RL354" s="20"/>
      <c r="RM354" s="20"/>
      <c r="RN354" s="20"/>
      <c r="RO354" s="20"/>
      <c r="RP354" s="20"/>
      <c r="RQ354" s="20"/>
      <c r="RR354" s="20"/>
      <c r="RS354" s="20"/>
      <c r="RT354" s="20"/>
      <c r="RU354" s="20"/>
      <c r="RV354" s="20"/>
      <c r="RW354" s="20"/>
      <c r="RX354" s="20"/>
      <c r="RY354" s="20"/>
      <c r="RZ354" s="20"/>
      <c r="SA354" s="20"/>
      <c r="SB354" s="20"/>
      <c r="SC354" s="20"/>
      <c r="SD354" s="20"/>
      <c r="SE354" s="20"/>
      <c r="SF354" s="20"/>
      <c r="SG354" s="20"/>
      <c r="SH354" s="20"/>
      <c r="SI354" s="20"/>
      <c r="SJ354" s="20"/>
      <c r="SK354" s="20"/>
      <c r="SL354" s="20"/>
      <c r="SM354" s="20"/>
      <c r="SN354" s="20"/>
      <c r="SO354" s="20"/>
      <c r="SP354" s="20"/>
      <c r="SQ354" s="20"/>
      <c r="SR354" s="20"/>
      <c r="SS354" s="20"/>
      <c r="ST354" s="20"/>
      <c r="SU354" s="20"/>
      <c r="SV354" s="20"/>
      <c r="SW354" s="20"/>
      <c r="SX354" s="20"/>
      <c r="SY354" s="20"/>
      <c r="SZ354" s="20"/>
      <c r="TA354" s="20"/>
      <c r="TB354" s="20"/>
      <c r="TC354" s="20"/>
      <c r="TD354" s="20"/>
      <c r="TE354" s="20"/>
      <c r="TF354" s="20"/>
      <c r="TG354" s="20"/>
      <c r="TH354" s="20"/>
      <c r="TI354" s="20"/>
      <c r="TJ354" s="20"/>
      <c r="TK354" s="20"/>
      <c r="TL354" s="20"/>
      <c r="TM354" s="20"/>
      <c r="TN354" s="20"/>
      <c r="TO354" s="20"/>
      <c r="TP354" s="20"/>
      <c r="TQ354" s="20"/>
      <c r="TR354" s="20"/>
      <c r="TS354" s="20"/>
      <c r="TT354" s="20"/>
      <c r="TU354" s="20"/>
      <c r="TV354" s="20"/>
      <c r="TW354" s="20"/>
      <c r="TX354" s="20"/>
      <c r="TY354" s="20"/>
      <c r="TZ354" s="20"/>
      <c r="UA354" s="20"/>
      <c r="UB354" s="20"/>
      <c r="UC354" s="20"/>
      <c r="UD354" s="20"/>
      <c r="UE354" s="20"/>
      <c r="UF354" s="20"/>
      <c r="UG354" s="20"/>
      <c r="UH354" s="20"/>
      <c r="UI354" s="20"/>
      <c r="UJ354" s="20"/>
      <c r="UK354" s="20"/>
      <c r="UL354" s="20"/>
      <c r="UM354" s="20"/>
      <c r="UN354" s="20"/>
      <c r="UO354" s="20"/>
      <c r="UP354" s="20"/>
      <c r="UQ354" s="20"/>
      <c r="UR354" s="20"/>
      <c r="US354" s="20"/>
      <c r="UT354" s="20"/>
      <c r="UU354" s="20"/>
      <c r="UV354" s="20"/>
      <c r="UW354" s="20"/>
      <c r="UX354" s="20"/>
      <c r="UY354" s="20"/>
      <c r="UZ354" s="20"/>
      <c r="VA354" s="20"/>
      <c r="VB354" s="20"/>
      <c r="VC354" s="20"/>
      <c r="VD354" s="20"/>
      <c r="VE354" s="20"/>
      <c r="VF354" s="20"/>
      <c r="VG354" s="20"/>
      <c r="VH354" s="20"/>
      <c r="VI354" s="20"/>
      <c r="VJ354" s="20"/>
      <c r="VK354" s="20"/>
      <c r="VL354" s="20"/>
      <c r="VM354" s="20"/>
      <c r="VN354" s="20"/>
      <c r="VO354" s="20"/>
      <c r="VP354" s="20"/>
      <c r="VQ354" s="20"/>
      <c r="VR354" s="20"/>
      <c r="VS354" s="20"/>
      <c r="VT354" s="20"/>
      <c r="VU354" s="20"/>
      <c r="VV354" s="20"/>
      <c r="VW354" s="20"/>
      <c r="VX354" s="20"/>
      <c r="VY354" s="20"/>
      <c r="VZ354" s="20"/>
      <c r="WA354" s="20"/>
      <c r="WB354" s="20"/>
      <c r="WC354" s="20"/>
      <c r="WD354" s="20"/>
      <c r="WE354" s="20"/>
      <c r="WF354" s="20"/>
      <c r="WG354" s="20"/>
      <c r="WH354" s="20"/>
      <c r="WI354" s="20"/>
      <c r="WJ354" s="20"/>
      <c r="WK354" s="20"/>
      <c r="WL354" s="20"/>
      <c r="WM354" s="20"/>
      <c r="WN354" s="20"/>
      <c r="WO354" s="20"/>
      <c r="WP354" s="20"/>
      <c r="WQ354" s="20"/>
      <c r="WR354" s="20"/>
      <c r="WS354" s="20"/>
      <c r="WT354" s="20"/>
      <c r="WU354" s="20"/>
      <c r="WV354" s="20"/>
      <c r="WW354" s="20"/>
      <c r="WX354" s="20"/>
      <c r="WY354" s="20"/>
      <c r="WZ354" s="20"/>
      <c r="XA354" s="20"/>
      <c r="XB354" s="20"/>
      <c r="XC354" s="20"/>
      <c r="XD354" s="20"/>
      <c r="XE354" s="20"/>
      <c r="XF354" s="20"/>
      <c r="XG354" s="20"/>
      <c r="XH354" s="20"/>
      <c r="XI354" s="20"/>
      <c r="XJ354" s="20"/>
      <c r="XK354" s="20"/>
      <c r="XL354" s="20"/>
      <c r="XM354" s="20"/>
      <c r="XN354" s="20"/>
      <c r="XO354" s="20"/>
      <c r="XP354" s="20"/>
      <c r="XQ354" s="20"/>
      <c r="XR354" s="20"/>
      <c r="XS354" s="20"/>
      <c r="XT354" s="20"/>
      <c r="XU354" s="20"/>
      <c r="XV354" s="20"/>
      <c r="XW354" s="20"/>
      <c r="XX354" s="20"/>
      <c r="XY354" s="20"/>
      <c r="XZ354" s="20"/>
      <c r="YA354" s="20"/>
      <c r="YB354" s="20"/>
      <c r="YC354" s="20"/>
      <c r="YD354" s="20"/>
      <c r="YE354" s="20"/>
      <c r="YF354" s="20"/>
      <c r="YG354" s="20"/>
      <c r="YH354" s="20"/>
      <c r="YI354" s="20"/>
      <c r="YJ354" s="20"/>
      <c r="YK354" s="20"/>
      <c r="YL354" s="20"/>
      <c r="YM354" s="20"/>
      <c r="YN354" s="20"/>
      <c r="YO354" s="20"/>
      <c r="YP354" s="20"/>
      <c r="YQ354" s="20"/>
      <c r="YR354" s="20"/>
      <c r="YS354" s="20"/>
      <c r="YT354" s="20"/>
      <c r="YU354" s="20"/>
      <c r="YV354" s="20"/>
      <c r="YW354" s="20"/>
      <c r="YX354" s="20"/>
      <c r="YY354" s="20"/>
      <c r="YZ354" s="20"/>
      <c r="ZA354" s="20"/>
      <c r="ZB354" s="20"/>
      <c r="ZC354" s="20"/>
      <c r="ZD354" s="20"/>
      <c r="ZE354" s="20"/>
      <c r="ZF354" s="20"/>
      <c r="ZG354" s="20"/>
      <c r="ZH354" s="20"/>
      <c r="ZI354" s="20"/>
      <c r="ZJ354" s="20"/>
      <c r="ZK354" s="20"/>
      <c r="ZL354" s="20"/>
      <c r="ZM354" s="20"/>
      <c r="ZN354" s="20"/>
      <c r="ZO354" s="20"/>
      <c r="ZP354" s="20"/>
      <c r="ZQ354" s="20"/>
      <c r="ZR354" s="20"/>
      <c r="ZS354" s="20"/>
      <c r="ZT354" s="20"/>
      <c r="ZU354" s="20"/>
      <c r="ZV354" s="20"/>
      <c r="ZW354" s="20"/>
      <c r="ZX354" s="20"/>
      <c r="ZY354" s="20"/>
      <c r="ZZ354" s="20"/>
      <c r="AAA354" s="20"/>
      <c r="AAB354" s="20"/>
      <c r="AAC354" s="20"/>
      <c r="AAD354" s="20"/>
      <c r="AAE354" s="20"/>
      <c r="AAF354" s="20"/>
      <c r="AAG354" s="20"/>
      <c r="AAH354" s="20"/>
      <c r="AAI354" s="20"/>
      <c r="AAJ354" s="20"/>
      <c r="AAK354" s="20"/>
      <c r="AAL354" s="20"/>
      <c r="AAM354" s="20"/>
      <c r="AAN354" s="20"/>
      <c r="AAO354" s="20"/>
      <c r="AAP354" s="20"/>
      <c r="AAQ354" s="20"/>
      <c r="AAR354" s="20"/>
      <c r="AAS354" s="20"/>
      <c r="AAT354" s="20"/>
      <c r="AAU354" s="20"/>
      <c r="AAV354" s="20"/>
      <c r="AAW354" s="20"/>
      <c r="AAX354" s="20"/>
      <c r="AAY354" s="20"/>
      <c r="AAZ354" s="20"/>
      <c r="ABA354" s="20"/>
      <c r="ABB354" s="20"/>
      <c r="ABC354" s="20"/>
      <c r="ABD354" s="20"/>
      <c r="ABE354" s="20"/>
      <c r="ABF354" s="20"/>
      <c r="ABG354" s="20"/>
      <c r="ABH354" s="20"/>
      <c r="ABI354" s="20"/>
      <c r="ABJ354" s="20"/>
      <c r="ABK354" s="20"/>
      <c r="ABL354" s="20"/>
      <c r="ABM354" s="20"/>
      <c r="ABN354" s="20"/>
      <c r="ABO354" s="20"/>
      <c r="ABP354" s="20"/>
      <c r="ABQ354" s="20"/>
      <c r="ABR354" s="20"/>
      <c r="ABS354" s="20"/>
      <c r="ABT354" s="20"/>
      <c r="ABU354" s="20"/>
      <c r="ABV354" s="20"/>
      <c r="ABW354" s="20"/>
      <c r="ABX354" s="20"/>
      <c r="ABY354" s="20"/>
      <c r="ABZ354" s="20"/>
      <c r="ACA354" s="20"/>
      <c r="ACB354" s="20"/>
      <c r="ACC354" s="20"/>
      <c r="ACD354" s="20"/>
      <c r="ACE354" s="20"/>
      <c r="ACF354" s="20"/>
      <c r="ACG354" s="20"/>
      <c r="ACH354" s="20"/>
      <c r="ACI354" s="20"/>
      <c r="ACJ354" s="20"/>
      <c r="ACK354" s="20"/>
      <c r="ACL354" s="20"/>
      <c r="ACM354" s="20"/>
      <c r="ACN354" s="20"/>
      <c r="ACO354" s="20"/>
      <c r="ACP354" s="20"/>
      <c r="ACQ354" s="20"/>
      <c r="ACR354" s="20"/>
      <c r="ACS354" s="20"/>
      <c r="ACT354" s="20"/>
      <c r="ACU354" s="20"/>
      <c r="ACV354" s="20"/>
      <c r="ACW354" s="20"/>
      <c r="ACX354" s="20"/>
      <c r="ACY354" s="20"/>
      <c r="ACZ354" s="20"/>
      <c r="ADA354" s="20"/>
      <c r="ADB354" s="20"/>
      <c r="ADC354" s="20"/>
      <c r="ADD354" s="20"/>
      <c r="ADE354" s="20"/>
      <c r="ADF354" s="20"/>
      <c r="ADG354" s="20"/>
      <c r="ADH354" s="20"/>
      <c r="ADI354" s="20"/>
      <c r="ADJ354" s="20"/>
      <c r="ADK354" s="20"/>
      <c r="ADL354" s="20"/>
      <c r="ADM354" s="20"/>
      <c r="ADN354" s="20"/>
      <c r="ADO354" s="20"/>
      <c r="ADP354" s="20"/>
      <c r="ADQ354" s="20"/>
      <c r="ADR354" s="20"/>
      <c r="ADS354" s="20"/>
      <c r="ADT354" s="20"/>
      <c r="ADU354" s="20"/>
      <c r="ADV354" s="20"/>
      <c r="ADW354" s="20"/>
      <c r="ADX354" s="20"/>
      <c r="ADY354" s="20"/>
      <c r="ADZ354" s="20"/>
      <c r="AEA354" s="20"/>
      <c r="AEB354" s="20"/>
      <c r="AEC354" s="20"/>
      <c r="AED354" s="20"/>
      <c r="AEE354" s="20"/>
      <c r="AEF354" s="20"/>
      <c r="AEG354" s="20"/>
      <c r="AEH354" s="20"/>
      <c r="AEI354" s="20"/>
      <c r="AEJ354" s="20"/>
    </row>
    <row r="355" spans="1:816" s="1" customFormat="1" ht="15" customHeight="1" x14ac:dyDescent="0.25">
      <c r="A355" s="629"/>
      <c r="B355" s="182">
        <v>1</v>
      </c>
      <c r="C355" s="595">
        <f>AK354</f>
        <v>5.2724457241256042</v>
      </c>
      <c r="D355" s="19">
        <v>1</v>
      </c>
      <c r="E355" s="253" t="s">
        <v>535</v>
      </c>
      <c r="F355" s="254" t="s">
        <v>402</v>
      </c>
      <c r="G355" s="19" t="s">
        <v>44</v>
      </c>
      <c r="H355" s="19" t="s">
        <v>154</v>
      </c>
      <c r="I355" s="19">
        <v>15</v>
      </c>
      <c r="J355" s="255"/>
      <c r="K355" s="19">
        <v>1</v>
      </c>
      <c r="L355" s="19" t="s">
        <v>27</v>
      </c>
      <c r="M355" s="19" t="s">
        <v>73</v>
      </c>
      <c r="N355" s="19">
        <v>115</v>
      </c>
      <c r="O355" s="19">
        <v>1940</v>
      </c>
      <c r="P355" s="290">
        <v>1940</v>
      </c>
      <c r="Q355" s="255">
        <v>10000000</v>
      </c>
      <c r="R355" s="258"/>
      <c r="S355" s="259"/>
      <c r="T355" s="228" t="s">
        <v>233</v>
      </c>
      <c r="U355" s="260"/>
      <c r="V355" s="33"/>
      <c r="W355" s="18"/>
      <c r="X355" s="249" t="str">
        <f t="shared" si="111"/>
        <v>Au Ag</v>
      </c>
      <c r="Y355" s="19"/>
      <c r="Z355" s="19"/>
      <c r="AA355" s="19"/>
      <c r="AB355" s="19"/>
      <c r="AC355" s="19"/>
      <c r="AD355" s="19"/>
      <c r="AE355" s="19"/>
      <c r="AH355" s="252">
        <f t="shared" si="112"/>
        <v>0</v>
      </c>
      <c r="AI355" s="252">
        <f t="shared" si="113"/>
        <v>0.28205128205128205</v>
      </c>
      <c r="AJ355" s="252">
        <f t="shared" si="114"/>
        <v>21.428571428571427</v>
      </c>
      <c r="AK355" s="252">
        <f t="shared" si="104"/>
        <v>21.710622710622708</v>
      </c>
      <c r="AL355" s="262"/>
      <c r="AM355" s="251">
        <f t="shared" si="115"/>
        <v>21.710622710622708</v>
      </c>
      <c r="AN355" s="251">
        <f t="shared" si="116"/>
        <v>0</v>
      </c>
      <c r="AO355" s="251">
        <f t="shared" si="117"/>
        <v>0</v>
      </c>
      <c r="AZ355" s="1" t="s">
        <v>663</v>
      </c>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77"/>
      <c r="FM355" s="177"/>
      <c r="FN355" s="177"/>
      <c r="FO355" s="177"/>
      <c r="FP355" s="177"/>
      <c r="FQ355" s="177"/>
      <c r="FR355" s="177"/>
      <c r="FS355" s="177"/>
      <c r="FT355" s="177"/>
      <c r="FU355" s="177"/>
      <c r="FV355" s="177"/>
      <c r="FW355" s="177"/>
      <c r="FX355" s="177"/>
      <c r="FY355" s="177"/>
      <c r="FZ355" s="177"/>
      <c r="GA355" s="177"/>
      <c r="GB355" s="177"/>
      <c r="GC355" s="177"/>
      <c r="GD355" s="177"/>
      <c r="GE355" s="177"/>
      <c r="GF355" s="177"/>
      <c r="GG355" s="177"/>
      <c r="GH355" s="177"/>
      <c r="GI355" s="177"/>
      <c r="GJ355" s="177"/>
      <c r="GK355" s="177"/>
      <c r="GL355" s="177"/>
      <c r="GM355" s="177"/>
      <c r="GN355" s="177"/>
      <c r="GO355" s="177"/>
      <c r="GP355" s="177"/>
      <c r="GQ355" s="177"/>
      <c r="GR355" s="177"/>
      <c r="GS355" s="177"/>
      <c r="GT355" s="177"/>
      <c r="GU355" s="177"/>
      <c r="GV355" s="177"/>
      <c r="GW355" s="177"/>
      <c r="GX355" s="177"/>
      <c r="GY355" s="177"/>
      <c r="GZ355" s="177"/>
      <c r="HA355" s="177"/>
      <c r="HB355" s="177"/>
      <c r="HC355" s="177"/>
      <c r="HD355" s="177"/>
      <c r="HE355" s="177"/>
      <c r="HF355" s="177"/>
      <c r="HG355" s="177"/>
      <c r="HH355" s="177"/>
      <c r="HI355" s="177"/>
      <c r="HJ355" s="177"/>
      <c r="HK355" s="177"/>
      <c r="HL355" s="177"/>
      <c r="HM355" s="177"/>
      <c r="HN355" s="177"/>
      <c r="HO355" s="177"/>
      <c r="HP355" s="177"/>
      <c r="HQ355" s="177"/>
      <c r="HR355" s="177"/>
      <c r="HS355" s="177"/>
      <c r="HT355" s="177"/>
      <c r="HU355" s="177"/>
      <c r="HV355" s="177"/>
      <c r="HW355" s="177"/>
      <c r="HX355" s="177"/>
      <c r="HY355" s="177"/>
      <c r="HZ355" s="177"/>
      <c r="IA355" s="177"/>
      <c r="IB355" s="177"/>
      <c r="IC355" s="177"/>
      <c r="ID355" s="177"/>
      <c r="IE355" s="177"/>
      <c r="IF355" s="177"/>
      <c r="IG355" s="177"/>
      <c r="IH355" s="177"/>
      <c r="II355" s="177"/>
      <c r="IJ355" s="177"/>
      <c r="IK355" s="177"/>
      <c r="IL355" s="177"/>
      <c r="IM355" s="177"/>
      <c r="IN355" s="177"/>
      <c r="IO355" s="177"/>
      <c r="IP355" s="177"/>
      <c r="IQ355" s="177"/>
      <c r="IR355" s="177"/>
      <c r="IS355" s="177"/>
      <c r="IT355" s="177"/>
      <c r="IU355" s="177"/>
      <c r="IV355" s="177"/>
      <c r="IW355" s="177"/>
      <c r="IX355" s="177"/>
      <c r="IY355" s="177"/>
      <c r="IZ355" s="177"/>
      <c r="JA355" s="177"/>
      <c r="JB355" s="177"/>
      <c r="JC355" s="177"/>
      <c r="JD355" s="177"/>
      <c r="JE355" s="177"/>
      <c r="JF355" s="177"/>
      <c r="JG355" s="177"/>
      <c r="JH355" s="177"/>
      <c r="JI355" s="177"/>
      <c r="JJ355" s="177"/>
      <c r="JK355" s="177"/>
      <c r="JL355" s="177"/>
      <c r="JM355" s="177"/>
      <c r="JN355" s="177"/>
      <c r="JO355" s="177"/>
      <c r="JP355" s="177"/>
      <c r="JQ355" s="177"/>
      <c r="JR355" s="177"/>
      <c r="JS355" s="177"/>
      <c r="JT355" s="177"/>
      <c r="JU355" s="177"/>
      <c r="JV355" s="177"/>
      <c r="JW355" s="177"/>
      <c r="JX355" s="177"/>
      <c r="JY355" s="177"/>
      <c r="JZ355" s="177"/>
      <c r="KA355" s="177"/>
      <c r="KB355" s="177"/>
      <c r="KC355" s="177"/>
      <c r="KD355" s="177"/>
      <c r="KE355" s="177"/>
      <c r="KF355" s="177"/>
      <c r="KG355" s="177"/>
      <c r="KH355" s="177"/>
      <c r="KI355" s="177"/>
      <c r="KJ355" s="177"/>
      <c r="KK355" s="177"/>
      <c r="KL355" s="177"/>
      <c r="KM355" s="177"/>
      <c r="KN355" s="177"/>
      <c r="KO355" s="177"/>
      <c r="KP355" s="177"/>
      <c r="KQ355" s="177"/>
      <c r="KR355" s="177"/>
      <c r="KS355" s="177"/>
      <c r="KT355" s="177"/>
      <c r="KU355" s="177"/>
      <c r="KV355" s="177"/>
      <c r="KW355" s="177"/>
      <c r="KX355" s="177"/>
      <c r="KY355" s="177"/>
      <c r="KZ355" s="177"/>
      <c r="LA355" s="177"/>
      <c r="LB355" s="177"/>
      <c r="LC355" s="177"/>
      <c r="LD355" s="177"/>
      <c r="LE355" s="177"/>
      <c r="LF355" s="177"/>
      <c r="LG355" s="177"/>
      <c r="LH355" s="177"/>
      <c r="LI355" s="177"/>
      <c r="LJ355" s="177"/>
      <c r="LK355" s="177"/>
      <c r="LL355" s="177"/>
      <c r="LM355" s="177"/>
      <c r="LN355" s="177"/>
      <c r="LO355" s="177"/>
      <c r="LP355" s="177"/>
      <c r="LQ355" s="177"/>
      <c r="LR355" s="177"/>
      <c r="LS355" s="177"/>
      <c r="LT355" s="177"/>
      <c r="LU355" s="177"/>
      <c r="LV355" s="177"/>
      <c r="LW355" s="177"/>
      <c r="LX355" s="177"/>
      <c r="LY355" s="177"/>
      <c r="LZ355" s="177"/>
      <c r="MA355" s="177"/>
      <c r="MB355" s="177"/>
      <c r="MC355" s="177"/>
      <c r="MD355" s="177"/>
      <c r="ME355" s="177"/>
      <c r="MF355" s="177"/>
      <c r="MG355" s="177"/>
      <c r="MH355" s="177"/>
      <c r="MI355" s="177"/>
      <c r="MJ355" s="177"/>
      <c r="MK355" s="177"/>
      <c r="ML355" s="177"/>
      <c r="MM355" s="177"/>
      <c r="MN355" s="177"/>
      <c r="MO355" s="177"/>
      <c r="MP355" s="177"/>
      <c r="MQ355" s="177"/>
      <c r="MR355" s="177"/>
      <c r="MS355" s="177"/>
      <c r="MT355" s="177"/>
      <c r="MU355" s="177"/>
      <c r="MV355" s="177"/>
      <c r="MW355" s="177"/>
      <c r="MX355" s="177"/>
      <c r="MY355" s="177"/>
      <c r="MZ355" s="177"/>
      <c r="NA355" s="177"/>
      <c r="NB355" s="177"/>
      <c r="NC355" s="177"/>
      <c r="ND355" s="177"/>
      <c r="NE355" s="177"/>
      <c r="NF355" s="177"/>
      <c r="NG355" s="177"/>
      <c r="NH355" s="177"/>
      <c r="NI355" s="177"/>
      <c r="NJ355" s="177"/>
      <c r="NK355" s="177"/>
      <c r="NL355" s="177"/>
      <c r="NM355" s="177"/>
      <c r="NN355" s="177"/>
      <c r="NO355" s="177"/>
      <c r="NP355" s="177"/>
      <c r="NQ355" s="177"/>
      <c r="NR355" s="177"/>
      <c r="NS355" s="177"/>
      <c r="NT355" s="177"/>
      <c r="NU355" s="177"/>
      <c r="NV355" s="177"/>
      <c r="NW355" s="177"/>
      <c r="NX355" s="177"/>
      <c r="NY355" s="177"/>
      <c r="NZ355" s="177"/>
      <c r="OA355" s="177"/>
      <c r="OB355" s="177"/>
      <c r="OC355" s="177"/>
      <c r="OD355" s="177"/>
      <c r="OE355" s="177"/>
      <c r="OF355" s="177"/>
      <c r="OG355" s="177"/>
      <c r="OH355" s="177"/>
      <c r="OI355" s="177"/>
      <c r="OJ355" s="177"/>
      <c r="OK355" s="177"/>
      <c r="OL355" s="177"/>
      <c r="OM355" s="177"/>
      <c r="ON355" s="177"/>
      <c r="OO355" s="177"/>
      <c r="OP355" s="177"/>
      <c r="OQ355" s="177"/>
      <c r="OR355" s="177"/>
      <c r="OS355" s="177"/>
      <c r="OT355" s="177"/>
      <c r="OU355" s="177"/>
      <c r="OV355" s="177"/>
      <c r="OW355" s="177"/>
      <c r="OX355" s="177"/>
      <c r="OY355" s="177"/>
      <c r="OZ355" s="177"/>
      <c r="PA355" s="177"/>
      <c r="PB355" s="177"/>
      <c r="PC355" s="177"/>
      <c r="PD355" s="177"/>
      <c r="PE355" s="177"/>
      <c r="PF355" s="177"/>
      <c r="PG355" s="177"/>
      <c r="PH355" s="177"/>
      <c r="PI355" s="177"/>
      <c r="PJ355" s="177"/>
      <c r="PK355" s="177"/>
      <c r="PL355" s="177"/>
      <c r="PM355" s="177"/>
      <c r="PN355" s="177"/>
      <c r="PO355" s="177"/>
      <c r="PP355" s="177"/>
      <c r="PQ355" s="177"/>
      <c r="PR355" s="177"/>
      <c r="PS355" s="177"/>
      <c r="PT355" s="177"/>
      <c r="PU355" s="177"/>
      <c r="PV355" s="177"/>
      <c r="PW355" s="177"/>
      <c r="PX355" s="177"/>
      <c r="PY355" s="177"/>
      <c r="PZ355" s="177"/>
      <c r="QA355" s="177"/>
      <c r="QB355" s="177"/>
      <c r="QC355" s="177"/>
      <c r="QD355" s="177"/>
      <c r="QE355" s="177"/>
      <c r="QF355" s="177"/>
      <c r="QG355" s="177"/>
      <c r="QH355" s="177"/>
      <c r="QI355" s="177"/>
      <c r="QJ355" s="177"/>
      <c r="QK355" s="177"/>
      <c r="QL355" s="177"/>
      <c r="QM355" s="177"/>
      <c r="QN355" s="177"/>
      <c r="QO355" s="177"/>
      <c r="QP355" s="177"/>
      <c r="QQ355" s="177"/>
      <c r="QR355" s="177"/>
      <c r="QS355" s="177"/>
      <c r="QT355" s="177"/>
      <c r="QU355" s="177"/>
      <c r="QV355" s="177"/>
      <c r="QW355" s="177"/>
      <c r="QX355" s="177"/>
      <c r="QY355" s="177"/>
      <c r="QZ355" s="177"/>
      <c r="RA355" s="177"/>
      <c r="RB355" s="177"/>
      <c r="RC355" s="177"/>
      <c r="RD355" s="177"/>
      <c r="RE355" s="177"/>
      <c r="RF355" s="177"/>
      <c r="RG355" s="177"/>
      <c r="RH355" s="177"/>
      <c r="RI355" s="177"/>
      <c r="RJ355" s="177"/>
      <c r="RK355" s="177"/>
      <c r="RL355" s="177"/>
      <c r="RM355" s="177"/>
      <c r="RN355" s="177"/>
      <c r="RO355" s="177"/>
      <c r="RP355" s="177"/>
      <c r="RQ355" s="177"/>
      <c r="RR355" s="177"/>
      <c r="RS355" s="177"/>
      <c r="RT355" s="177"/>
      <c r="RU355" s="177"/>
      <c r="RV355" s="177"/>
      <c r="RW355" s="177"/>
      <c r="RX355" s="177"/>
      <c r="RY355" s="177"/>
      <c r="RZ355" s="177"/>
      <c r="SA355" s="177"/>
      <c r="SB355" s="177"/>
      <c r="SC355" s="177"/>
      <c r="SD355" s="177"/>
      <c r="SE355" s="177"/>
      <c r="SF355" s="177"/>
      <c r="SG355" s="177"/>
      <c r="SH355" s="177"/>
      <c r="SI355" s="177"/>
      <c r="SJ355" s="177"/>
      <c r="SK355" s="177"/>
      <c r="SL355" s="177"/>
      <c r="SM355" s="177"/>
      <c r="SN355" s="177"/>
      <c r="SO355" s="177"/>
      <c r="SP355" s="177"/>
      <c r="SQ355" s="177"/>
      <c r="SR355" s="177"/>
      <c r="SS355" s="177"/>
      <c r="ST355" s="177"/>
      <c r="SU355" s="177"/>
      <c r="SV355" s="177"/>
      <c r="SW355" s="177"/>
      <c r="SX355" s="177"/>
      <c r="SY355" s="177"/>
      <c r="SZ355" s="177"/>
      <c r="TA355" s="177"/>
      <c r="TB355" s="177"/>
      <c r="TC355" s="177"/>
      <c r="TD355" s="177"/>
      <c r="TE355" s="177"/>
      <c r="TF355" s="177"/>
      <c r="TG355" s="177"/>
      <c r="TH355" s="177"/>
      <c r="TI355" s="177"/>
      <c r="TJ355" s="177"/>
      <c r="TK355" s="177"/>
      <c r="TL355" s="177"/>
      <c r="TM355" s="177"/>
      <c r="TN355" s="177"/>
      <c r="TO355" s="177"/>
      <c r="TP355" s="177"/>
      <c r="TQ355" s="177"/>
      <c r="TR355" s="177"/>
      <c r="TS355" s="177"/>
      <c r="TT355" s="177"/>
      <c r="TU355" s="177"/>
      <c r="TV355" s="177"/>
      <c r="TW355" s="177"/>
      <c r="TX355" s="177"/>
      <c r="TY355" s="177"/>
      <c r="TZ355" s="177"/>
      <c r="UA355" s="177"/>
      <c r="UB355" s="177"/>
      <c r="UC355" s="177"/>
      <c r="UD355" s="177"/>
      <c r="UE355" s="177"/>
      <c r="UF355" s="177"/>
      <c r="UG355" s="177"/>
      <c r="UH355" s="177"/>
      <c r="UI355" s="177"/>
      <c r="UJ355" s="177"/>
      <c r="UK355" s="177"/>
      <c r="UL355" s="177"/>
      <c r="UM355" s="177"/>
      <c r="UN355" s="177"/>
      <c r="UO355" s="177"/>
      <c r="UP355" s="177"/>
      <c r="UQ355" s="177"/>
      <c r="UR355" s="177"/>
      <c r="US355" s="177"/>
      <c r="UT355" s="177"/>
      <c r="UU355" s="177"/>
      <c r="UV355" s="177"/>
      <c r="UW355" s="177"/>
      <c r="UX355" s="177"/>
      <c r="UY355" s="177"/>
      <c r="UZ355" s="177"/>
      <c r="VA355" s="177"/>
      <c r="VB355" s="177"/>
      <c r="VC355" s="177"/>
      <c r="VD355" s="177"/>
      <c r="VE355" s="177"/>
      <c r="VF355" s="177"/>
      <c r="VG355" s="177"/>
      <c r="VH355" s="177"/>
      <c r="VI355" s="177"/>
      <c r="VJ355" s="177"/>
      <c r="VK355" s="177"/>
      <c r="VL355" s="177"/>
      <c r="VM355" s="177"/>
      <c r="VN355" s="177"/>
      <c r="VO355" s="177"/>
      <c r="VP355" s="177"/>
      <c r="VQ355" s="177"/>
      <c r="VR355" s="177"/>
      <c r="VS355" s="177"/>
      <c r="VT355" s="177"/>
      <c r="VU355" s="177"/>
      <c r="VV355" s="177"/>
      <c r="VW355" s="177"/>
      <c r="VX355" s="177"/>
      <c r="VY355" s="177"/>
      <c r="VZ355" s="177"/>
      <c r="WA355" s="177"/>
      <c r="WB355" s="177"/>
      <c r="WC355" s="177"/>
      <c r="WD355" s="177"/>
      <c r="WE355" s="177"/>
      <c r="WF355" s="177"/>
      <c r="WG355" s="177"/>
      <c r="WH355" s="177"/>
      <c r="WI355" s="177"/>
      <c r="WJ355" s="177"/>
      <c r="WK355" s="177"/>
      <c r="WL355" s="177"/>
      <c r="WM355" s="177"/>
      <c r="WN355" s="177"/>
      <c r="WO355" s="177"/>
      <c r="WP355" s="177"/>
      <c r="WQ355" s="177"/>
      <c r="WR355" s="177"/>
      <c r="WS355" s="177"/>
      <c r="WT355" s="177"/>
      <c r="WU355" s="177"/>
      <c r="WV355" s="177"/>
      <c r="WW355" s="177"/>
      <c r="WX355" s="177"/>
      <c r="WY355" s="177"/>
      <c r="WZ355" s="177"/>
      <c r="XA355" s="177"/>
      <c r="XB355" s="177"/>
      <c r="XC355" s="177"/>
      <c r="XD355" s="177"/>
      <c r="XE355" s="177"/>
      <c r="XF355" s="177"/>
      <c r="XG355" s="177"/>
      <c r="XH355" s="177"/>
      <c r="XI355" s="177"/>
      <c r="XJ355" s="177"/>
      <c r="XK355" s="177"/>
      <c r="XL355" s="177"/>
      <c r="XM355" s="177"/>
      <c r="XN355" s="177"/>
      <c r="XO355" s="177"/>
      <c r="XP355" s="177"/>
      <c r="XQ355" s="177"/>
      <c r="XR355" s="177"/>
      <c r="XS355" s="177"/>
      <c r="XT355" s="177"/>
      <c r="XU355" s="177"/>
      <c r="XV355" s="177"/>
      <c r="XW355" s="177"/>
      <c r="XX355" s="177"/>
      <c r="XY355" s="177"/>
      <c r="XZ355" s="177"/>
      <c r="YA355" s="177"/>
      <c r="YB355" s="177"/>
      <c r="YC355" s="177"/>
      <c r="YD355" s="177"/>
      <c r="YE355" s="177"/>
      <c r="YF355" s="177"/>
      <c r="YG355" s="177"/>
      <c r="YH355" s="177"/>
      <c r="YI355" s="177"/>
      <c r="YJ355" s="177"/>
      <c r="YK355" s="177"/>
      <c r="YL355" s="177"/>
      <c r="YM355" s="177"/>
      <c r="YN355" s="177"/>
      <c r="YO355" s="177"/>
      <c r="YP355" s="177"/>
      <c r="YQ355" s="177"/>
      <c r="YR355" s="177"/>
      <c r="YS355" s="177"/>
      <c r="YT355" s="177"/>
      <c r="YU355" s="177"/>
      <c r="YV355" s="177"/>
      <c r="YW355" s="177"/>
      <c r="YX355" s="177"/>
      <c r="YY355" s="177"/>
      <c r="YZ355" s="177"/>
      <c r="ZA355" s="177"/>
      <c r="ZB355" s="177"/>
      <c r="ZC355" s="177"/>
      <c r="ZD355" s="177"/>
      <c r="ZE355" s="177"/>
      <c r="ZF355" s="177"/>
      <c r="ZG355" s="177"/>
      <c r="ZH355" s="177"/>
      <c r="ZI355" s="177"/>
      <c r="ZJ355" s="177"/>
      <c r="ZK355" s="177"/>
      <c r="ZL355" s="177"/>
      <c r="ZM355" s="177"/>
      <c r="ZN355" s="177"/>
      <c r="ZO355" s="177"/>
      <c r="ZP355" s="177"/>
      <c r="ZQ355" s="177"/>
      <c r="ZR355" s="177"/>
      <c r="ZS355" s="177"/>
      <c r="ZT355" s="177"/>
      <c r="ZU355" s="177"/>
      <c r="ZV355" s="177"/>
      <c r="ZW355" s="177"/>
      <c r="ZX355" s="177"/>
      <c r="ZY355" s="177"/>
      <c r="ZZ355" s="177"/>
      <c r="AAA355" s="177"/>
      <c r="AAB355" s="177"/>
      <c r="AAC355" s="177"/>
      <c r="AAD355" s="177"/>
      <c r="AAE355" s="177"/>
      <c r="AAF355" s="177"/>
      <c r="AAG355" s="177"/>
      <c r="AAH355" s="177"/>
      <c r="AAI355" s="177"/>
      <c r="AAJ355" s="177"/>
      <c r="AAK355" s="177"/>
      <c r="AAL355" s="177"/>
      <c r="AAM355" s="177"/>
      <c r="AAN355" s="177"/>
      <c r="AAO355" s="177"/>
      <c r="AAP355" s="177"/>
      <c r="AAQ355" s="177"/>
      <c r="AAR355" s="177"/>
      <c r="AAS355" s="177"/>
      <c r="AAT355" s="177"/>
      <c r="AAU355" s="177"/>
      <c r="AAV355" s="177"/>
      <c r="AAW355" s="177"/>
      <c r="AAX355" s="177"/>
      <c r="AAY355" s="177"/>
      <c r="AAZ355" s="177"/>
      <c r="ABA355" s="177"/>
      <c r="ABB355" s="177"/>
      <c r="ABC355" s="177"/>
      <c r="ABD355" s="177"/>
      <c r="ABE355" s="177"/>
      <c r="ABF355" s="177"/>
      <c r="ABG355" s="177"/>
      <c r="ABH355" s="177"/>
      <c r="ABI355" s="177"/>
      <c r="ABJ355" s="177"/>
      <c r="ABK355" s="177"/>
      <c r="ABL355" s="177"/>
      <c r="ABM355" s="177"/>
      <c r="ABN355" s="177"/>
      <c r="ABO355" s="177"/>
      <c r="ABP355" s="177"/>
      <c r="ABQ355" s="177"/>
      <c r="ABR355" s="177"/>
      <c r="ABS355" s="177"/>
      <c r="ABT355" s="177"/>
      <c r="ABU355" s="177"/>
      <c r="ABV355" s="177"/>
      <c r="ABW355" s="177"/>
      <c r="ABX355" s="177"/>
      <c r="ABY355" s="177"/>
      <c r="ABZ355" s="177"/>
      <c r="ACA355" s="177"/>
      <c r="ACB355" s="177"/>
      <c r="ACC355" s="177"/>
      <c r="ACD355" s="177"/>
      <c r="ACE355" s="177"/>
      <c r="ACF355" s="177"/>
      <c r="ACG355" s="177"/>
      <c r="ACH355" s="177"/>
      <c r="ACI355" s="177"/>
      <c r="ACJ355" s="177"/>
      <c r="ACK355" s="177"/>
      <c r="ACL355" s="177"/>
      <c r="ACM355" s="177"/>
      <c r="ACN355" s="177"/>
      <c r="ACO355" s="177"/>
      <c r="ACP355" s="177"/>
      <c r="ACQ355" s="177"/>
      <c r="ACR355" s="177"/>
      <c r="ACS355" s="177"/>
      <c r="ACT355" s="177"/>
      <c r="ACU355" s="177"/>
      <c r="ACV355" s="177"/>
      <c r="ACW355" s="177"/>
      <c r="ACX355" s="177"/>
      <c r="ACY355" s="177"/>
      <c r="ACZ355" s="177"/>
      <c r="ADA355" s="177"/>
      <c r="ADB355" s="177"/>
      <c r="ADC355" s="177"/>
      <c r="ADD355" s="177"/>
      <c r="ADE355" s="177"/>
      <c r="ADF355" s="177"/>
      <c r="ADG355" s="177"/>
      <c r="ADH355" s="177"/>
      <c r="ADI355" s="177"/>
      <c r="ADJ355" s="177"/>
      <c r="ADK355" s="177"/>
      <c r="ADL355" s="177"/>
      <c r="ADM355" s="177"/>
      <c r="ADN355" s="177"/>
      <c r="ADO355" s="177"/>
      <c r="ADP355" s="177"/>
      <c r="ADQ355" s="177"/>
      <c r="ADR355" s="177"/>
      <c r="ADS355" s="177"/>
      <c r="ADT355" s="177"/>
      <c r="ADU355" s="177"/>
      <c r="ADV355" s="177"/>
      <c r="ADW355" s="177"/>
      <c r="ADX355" s="177"/>
      <c r="ADY355" s="177"/>
      <c r="ADZ355" s="177"/>
      <c r="AEA355" s="177"/>
      <c r="AEB355" s="177"/>
      <c r="AEC355" s="177"/>
      <c r="AED355" s="177"/>
      <c r="AEE355" s="177"/>
      <c r="AEF355" s="177"/>
      <c r="AEG355" s="177"/>
      <c r="AEH355" s="177"/>
      <c r="AEI355" s="177"/>
      <c r="AEJ355" s="10"/>
    </row>
    <row r="356" spans="1:816" ht="15" customHeight="1" x14ac:dyDescent="0.25">
      <c r="A356" s="629"/>
      <c r="B356" s="182">
        <v>1</v>
      </c>
      <c r="C356" s="595">
        <f>AK355</f>
        <v>21.710622710622708</v>
      </c>
      <c r="D356" s="19">
        <v>1</v>
      </c>
      <c r="E356" s="253" t="s">
        <v>536</v>
      </c>
      <c r="F356" s="254" t="s">
        <v>195</v>
      </c>
      <c r="G356" s="19" t="s">
        <v>44</v>
      </c>
      <c r="H356" s="19" t="s">
        <v>154</v>
      </c>
      <c r="I356" s="19"/>
      <c r="J356" s="255">
        <v>9200000</v>
      </c>
      <c r="K356" s="19">
        <v>1</v>
      </c>
      <c r="L356" s="19" t="s">
        <v>33</v>
      </c>
      <c r="M356" s="19" t="s">
        <v>34</v>
      </c>
      <c r="N356" s="90"/>
      <c r="O356" s="19">
        <v>1937</v>
      </c>
      <c r="P356" s="292">
        <v>13662</v>
      </c>
      <c r="Q356" s="259"/>
      <c r="R356" s="258">
        <v>11</v>
      </c>
      <c r="S356" s="311">
        <v>300</v>
      </c>
      <c r="T356" s="295" t="s">
        <v>537</v>
      </c>
      <c r="U356" s="260" t="s">
        <v>691</v>
      </c>
      <c r="V356" s="33"/>
      <c r="W356" s="18" t="s">
        <v>271</v>
      </c>
      <c r="X356" s="249" t="str">
        <f t="shared" si="111"/>
        <v>Au</v>
      </c>
      <c r="AD356" s="19"/>
      <c r="AE356" s="19"/>
      <c r="AH356" s="252">
        <f t="shared" si="112"/>
        <v>1.4762848027551692</v>
      </c>
      <c r="AI356" s="252">
        <f t="shared" si="113"/>
        <v>0</v>
      </c>
      <c r="AJ356" s="252">
        <f t="shared" si="114"/>
        <v>0</v>
      </c>
      <c r="AK356" s="252">
        <f t="shared" si="104"/>
        <v>1.4762848027551692</v>
      </c>
      <c r="AL356" s="262"/>
      <c r="AM356" s="251">
        <f t="shared" si="115"/>
        <v>1.4762848027551692</v>
      </c>
      <c r="AN356" s="251">
        <f t="shared" si="116"/>
        <v>0</v>
      </c>
      <c r="AO356" s="251">
        <f t="shared" si="117"/>
        <v>0</v>
      </c>
      <c r="FM356" s="186"/>
      <c r="FN356" s="186"/>
      <c r="FO356" s="186"/>
      <c r="FP356" s="186"/>
      <c r="FQ356" s="186"/>
      <c r="FR356" s="186"/>
      <c r="FS356" s="186"/>
      <c r="FT356" s="186"/>
      <c r="FU356" s="186"/>
      <c r="FV356" s="186"/>
      <c r="FW356" s="186"/>
      <c r="FX356" s="186"/>
      <c r="FY356" s="186"/>
      <c r="FZ356" s="186"/>
      <c r="GA356" s="186"/>
      <c r="GB356" s="186"/>
      <c r="GC356" s="186"/>
      <c r="GD356" s="186"/>
      <c r="GE356" s="186"/>
      <c r="GF356" s="186"/>
      <c r="GG356" s="186"/>
      <c r="GH356" s="186"/>
      <c r="GI356" s="186"/>
      <c r="GJ356" s="186"/>
      <c r="GK356" s="186"/>
      <c r="GL356" s="186"/>
      <c r="GM356" s="186"/>
      <c r="GN356" s="186"/>
      <c r="GO356" s="186"/>
      <c r="GP356" s="186"/>
      <c r="GQ356" s="186"/>
      <c r="GR356" s="186"/>
      <c r="GS356" s="186"/>
      <c r="GT356" s="186"/>
      <c r="GU356" s="186"/>
      <c r="GV356" s="186"/>
      <c r="GW356" s="186"/>
      <c r="GX356" s="186"/>
      <c r="GY356" s="186"/>
      <c r="GZ356" s="186"/>
      <c r="HA356" s="186"/>
      <c r="HB356" s="186"/>
      <c r="HC356" s="186"/>
      <c r="HD356" s="186"/>
      <c r="HE356" s="186"/>
      <c r="HF356" s="186"/>
      <c r="HG356" s="186"/>
      <c r="HH356" s="186"/>
      <c r="HI356" s="186"/>
      <c r="HJ356" s="186"/>
      <c r="HK356" s="186"/>
      <c r="HL356" s="186"/>
      <c r="HM356" s="186"/>
      <c r="HN356" s="186"/>
      <c r="HO356" s="186"/>
      <c r="HP356" s="186"/>
      <c r="HQ356" s="186"/>
      <c r="HR356" s="186"/>
      <c r="HS356" s="186"/>
      <c r="HT356" s="186"/>
      <c r="HU356" s="186"/>
      <c r="HV356" s="186"/>
      <c r="HW356" s="186"/>
      <c r="HX356" s="186"/>
      <c r="HY356" s="186"/>
      <c r="HZ356" s="186"/>
      <c r="IA356" s="186"/>
      <c r="IB356" s="186"/>
      <c r="IC356" s="186"/>
      <c r="ID356" s="186"/>
      <c r="IE356" s="186"/>
      <c r="IF356" s="186"/>
      <c r="IG356" s="186"/>
      <c r="IH356" s="186"/>
      <c r="II356" s="186"/>
      <c r="IJ356" s="186"/>
      <c r="IK356" s="186"/>
      <c r="IL356" s="186"/>
      <c r="IM356" s="186"/>
      <c r="IN356" s="186"/>
      <c r="IO356" s="186"/>
      <c r="IP356" s="186"/>
      <c r="IQ356" s="186"/>
      <c r="IR356" s="186"/>
      <c r="IS356" s="186"/>
      <c r="IT356" s="186"/>
      <c r="IU356" s="186"/>
      <c r="IV356" s="186"/>
      <c r="IW356" s="186"/>
      <c r="IX356" s="186"/>
      <c r="IY356" s="186"/>
      <c r="IZ356" s="186"/>
      <c r="JA356" s="186"/>
      <c r="JB356" s="186"/>
      <c r="JC356" s="186"/>
      <c r="JD356" s="186"/>
      <c r="JE356" s="186"/>
      <c r="JF356" s="186"/>
      <c r="JG356" s="186"/>
      <c r="JH356" s="186"/>
      <c r="JI356" s="186"/>
      <c r="JJ356" s="186"/>
      <c r="JK356" s="186"/>
      <c r="JL356" s="186"/>
      <c r="JM356" s="186"/>
      <c r="JN356" s="186"/>
      <c r="JO356" s="186"/>
      <c r="JP356" s="186"/>
      <c r="JQ356" s="186"/>
      <c r="JR356" s="186"/>
      <c r="JS356" s="186"/>
      <c r="JT356" s="186"/>
      <c r="JU356" s="186"/>
      <c r="JV356" s="186"/>
      <c r="JW356" s="186"/>
      <c r="JX356" s="186"/>
      <c r="JY356" s="186"/>
      <c r="JZ356" s="186"/>
      <c r="KA356" s="186"/>
      <c r="KB356" s="186"/>
      <c r="KC356" s="186"/>
      <c r="KD356" s="186"/>
      <c r="KE356" s="186"/>
      <c r="KF356" s="186"/>
      <c r="KG356" s="186"/>
      <c r="KH356" s="186"/>
      <c r="KI356" s="186"/>
      <c r="KJ356" s="186"/>
      <c r="KK356" s="186"/>
      <c r="KL356" s="186"/>
      <c r="KM356" s="186"/>
      <c r="KN356" s="186"/>
      <c r="KO356" s="186"/>
      <c r="KP356" s="186"/>
      <c r="KQ356" s="186"/>
      <c r="KR356" s="186"/>
      <c r="KS356" s="186"/>
      <c r="KT356" s="186"/>
      <c r="KU356" s="186"/>
      <c r="KV356" s="186"/>
      <c r="KW356" s="186"/>
      <c r="KX356" s="186"/>
      <c r="KY356" s="186"/>
      <c r="KZ356" s="186"/>
      <c r="LA356" s="186"/>
      <c r="LB356" s="186"/>
      <c r="LC356" s="186"/>
      <c r="LD356" s="186"/>
      <c r="LE356" s="186"/>
      <c r="LF356" s="186"/>
      <c r="LG356" s="186"/>
      <c r="LH356" s="186"/>
      <c r="LI356" s="186"/>
      <c r="LJ356" s="186"/>
      <c r="LK356" s="186"/>
      <c r="LL356" s="186"/>
      <c r="LM356" s="186"/>
      <c r="LN356" s="186"/>
      <c r="LO356" s="186"/>
      <c r="LP356" s="186"/>
      <c r="LQ356" s="186"/>
      <c r="LR356" s="186"/>
      <c r="LS356" s="186"/>
      <c r="LT356" s="186"/>
      <c r="LU356" s="186"/>
      <c r="LV356" s="186"/>
      <c r="LW356" s="186"/>
      <c r="LX356" s="186"/>
      <c r="LY356" s="186"/>
      <c r="LZ356" s="186"/>
      <c r="MA356" s="186"/>
      <c r="MB356" s="186"/>
      <c r="MC356" s="186"/>
      <c r="MD356" s="186"/>
      <c r="ME356" s="186"/>
      <c r="MF356" s="186"/>
      <c r="MG356" s="186"/>
      <c r="MH356" s="186"/>
      <c r="MI356" s="186"/>
      <c r="MJ356" s="186"/>
      <c r="MK356" s="186"/>
      <c r="ML356" s="186"/>
      <c r="MM356" s="186"/>
      <c r="MN356" s="186"/>
      <c r="MO356" s="186"/>
      <c r="MP356" s="186"/>
      <c r="MQ356" s="186"/>
      <c r="MR356" s="186"/>
      <c r="MS356" s="186"/>
      <c r="MT356" s="186"/>
      <c r="MU356" s="186"/>
      <c r="MV356" s="186"/>
      <c r="MW356" s="186"/>
      <c r="MX356" s="186"/>
      <c r="MY356" s="186"/>
      <c r="MZ356" s="186"/>
      <c r="NA356" s="186"/>
      <c r="NB356" s="186"/>
      <c r="NC356" s="186"/>
      <c r="ND356" s="186"/>
      <c r="NE356" s="186"/>
      <c r="NF356" s="186"/>
      <c r="NG356" s="186"/>
      <c r="NH356" s="186"/>
      <c r="NI356" s="186"/>
      <c r="NJ356" s="186"/>
      <c r="NK356" s="186"/>
      <c r="NL356" s="186"/>
      <c r="NM356" s="186"/>
      <c r="NN356" s="186"/>
      <c r="NO356" s="186"/>
      <c r="NP356" s="186"/>
      <c r="NQ356" s="186"/>
      <c r="NR356" s="186"/>
      <c r="NS356" s="186"/>
      <c r="NT356" s="186"/>
      <c r="NU356" s="186"/>
      <c r="NV356" s="186"/>
      <c r="NW356" s="186"/>
      <c r="NX356" s="186"/>
      <c r="NY356" s="186"/>
      <c r="NZ356" s="186"/>
      <c r="OA356" s="186"/>
      <c r="OB356" s="186"/>
      <c r="OC356" s="186"/>
      <c r="OD356" s="186"/>
      <c r="OE356" s="186"/>
      <c r="OF356" s="186"/>
      <c r="OG356" s="186"/>
      <c r="OH356" s="186"/>
      <c r="OI356" s="186"/>
      <c r="OJ356" s="186"/>
      <c r="OK356" s="186"/>
      <c r="OL356" s="186"/>
      <c r="OM356" s="186"/>
      <c r="ON356" s="186"/>
      <c r="OO356" s="186"/>
      <c r="OP356" s="186"/>
      <c r="OQ356" s="186"/>
      <c r="OR356" s="186"/>
      <c r="OS356" s="186"/>
      <c r="OT356" s="186"/>
      <c r="OU356" s="186"/>
      <c r="OV356" s="186"/>
      <c r="OW356" s="186"/>
      <c r="OX356" s="186"/>
      <c r="OY356" s="186"/>
      <c r="OZ356" s="186"/>
      <c r="PA356" s="186"/>
      <c r="PB356" s="186"/>
      <c r="PC356" s="186"/>
      <c r="PD356" s="186"/>
      <c r="PE356" s="186"/>
      <c r="PF356" s="186"/>
      <c r="PG356" s="186"/>
      <c r="PH356" s="186"/>
      <c r="PI356" s="186"/>
      <c r="PJ356" s="186"/>
      <c r="PK356" s="186"/>
      <c r="PL356" s="186"/>
      <c r="PM356" s="186"/>
      <c r="PN356" s="186"/>
      <c r="PO356" s="186"/>
      <c r="PP356" s="186"/>
      <c r="PQ356" s="186"/>
      <c r="PR356" s="186"/>
      <c r="PS356" s="186"/>
      <c r="PT356" s="186"/>
      <c r="PU356" s="186"/>
      <c r="PV356" s="186"/>
      <c r="PW356" s="186"/>
      <c r="PX356" s="186"/>
      <c r="PY356" s="186"/>
      <c r="PZ356" s="186"/>
      <c r="QA356" s="186"/>
      <c r="QB356" s="186"/>
      <c r="QC356" s="186"/>
      <c r="QD356" s="186"/>
      <c r="QE356" s="186"/>
      <c r="QF356" s="186"/>
      <c r="QG356" s="186"/>
      <c r="QH356" s="186"/>
      <c r="QI356" s="186"/>
      <c r="QJ356" s="186"/>
      <c r="QK356" s="186"/>
      <c r="QL356" s="186"/>
      <c r="QM356" s="186"/>
      <c r="QN356" s="186"/>
      <c r="QO356" s="186"/>
      <c r="QP356" s="186"/>
      <c r="QQ356" s="186"/>
      <c r="QR356" s="186"/>
      <c r="QS356" s="186"/>
      <c r="QT356" s="186"/>
      <c r="QU356" s="186"/>
      <c r="QV356" s="186"/>
      <c r="QW356" s="186"/>
      <c r="QX356" s="186"/>
      <c r="QY356" s="186"/>
      <c r="QZ356" s="186"/>
      <c r="RA356" s="186"/>
      <c r="RB356" s="186"/>
      <c r="RC356" s="186"/>
      <c r="RD356" s="186"/>
      <c r="RE356" s="186"/>
      <c r="RF356" s="186"/>
      <c r="RG356" s="186"/>
      <c r="RH356" s="186"/>
      <c r="RI356" s="186"/>
      <c r="RJ356" s="186"/>
      <c r="RK356" s="186"/>
      <c r="RL356" s="186"/>
      <c r="RM356" s="186"/>
      <c r="RN356" s="186"/>
      <c r="RO356" s="186"/>
      <c r="RP356" s="186"/>
      <c r="RQ356" s="186"/>
      <c r="RR356" s="186"/>
      <c r="RS356" s="186"/>
      <c r="RT356" s="186"/>
      <c r="RU356" s="186"/>
      <c r="RV356" s="186"/>
      <c r="RW356" s="186"/>
      <c r="RX356" s="186"/>
      <c r="RY356" s="186"/>
      <c r="RZ356" s="186"/>
      <c r="SA356" s="186"/>
      <c r="SB356" s="186"/>
      <c r="SC356" s="186"/>
      <c r="SD356" s="186"/>
      <c r="SE356" s="186"/>
      <c r="SF356" s="186"/>
      <c r="SG356" s="186"/>
      <c r="SH356" s="186"/>
      <c r="SI356" s="186"/>
      <c r="SJ356" s="186"/>
      <c r="SK356" s="186"/>
      <c r="SL356" s="186"/>
      <c r="SM356" s="186"/>
      <c r="SN356" s="186"/>
      <c r="SO356" s="186"/>
      <c r="SP356" s="186"/>
      <c r="SQ356" s="186"/>
      <c r="SR356" s="186"/>
      <c r="SS356" s="186"/>
      <c r="ST356" s="186"/>
      <c r="SU356" s="186"/>
      <c r="SV356" s="186"/>
      <c r="SW356" s="186"/>
      <c r="SX356" s="186"/>
      <c r="SY356" s="186"/>
      <c r="SZ356" s="186"/>
      <c r="TA356" s="186"/>
      <c r="TB356" s="186"/>
      <c r="TC356" s="186"/>
      <c r="TD356" s="186"/>
      <c r="TE356" s="186"/>
      <c r="TF356" s="186"/>
      <c r="TG356" s="186"/>
      <c r="TH356" s="186"/>
      <c r="TI356" s="186"/>
      <c r="TJ356" s="186"/>
      <c r="TK356" s="186"/>
      <c r="TL356" s="186"/>
      <c r="TM356" s="186"/>
      <c r="TN356" s="186"/>
      <c r="TO356" s="186"/>
      <c r="TP356" s="186"/>
      <c r="TQ356" s="186"/>
      <c r="TR356" s="186"/>
      <c r="TS356" s="186"/>
      <c r="TT356" s="186"/>
      <c r="TU356" s="186"/>
      <c r="TV356" s="186"/>
      <c r="TW356" s="186"/>
      <c r="TX356" s="186"/>
      <c r="TY356" s="186"/>
      <c r="TZ356" s="186"/>
      <c r="UA356" s="186"/>
      <c r="UB356" s="186"/>
      <c r="UC356" s="186"/>
      <c r="UD356" s="186"/>
      <c r="UE356" s="186"/>
      <c r="UF356" s="186"/>
      <c r="UG356" s="186"/>
      <c r="UH356" s="186"/>
      <c r="UI356" s="186"/>
      <c r="UJ356" s="186"/>
      <c r="UK356" s="186"/>
      <c r="UL356" s="186"/>
      <c r="UM356" s="186"/>
      <c r="UN356" s="186"/>
      <c r="UO356" s="186"/>
      <c r="UP356" s="186"/>
      <c r="UQ356" s="186"/>
      <c r="UR356" s="186"/>
      <c r="US356" s="186"/>
      <c r="UT356" s="186"/>
      <c r="UU356" s="186"/>
      <c r="UV356" s="186"/>
      <c r="UW356" s="186"/>
      <c r="UX356" s="186"/>
      <c r="UY356" s="186"/>
      <c r="UZ356" s="186"/>
      <c r="VA356" s="186"/>
      <c r="VB356" s="186"/>
      <c r="VC356" s="186"/>
      <c r="VD356" s="186"/>
      <c r="VE356" s="186"/>
      <c r="VF356" s="186"/>
      <c r="VG356" s="186"/>
      <c r="VH356" s="186"/>
      <c r="VI356" s="186"/>
      <c r="VJ356" s="186"/>
      <c r="VK356" s="186"/>
      <c r="VL356" s="186"/>
      <c r="VM356" s="186"/>
      <c r="VN356" s="186"/>
      <c r="VO356" s="186"/>
      <c r="VP356" s="186"/>
      <c r="VQ356" s="186"/>
      <c r="VR356" s="186"/>
      <c r="VS356" s="186"/>
      <c r="VT356" s="186"/>
      <c r="VU356" s="186"/>
      <c r="VV356" s="186"/>
      <c r="VW356" s="186"/>
      <c r="VX356" s="186"/>
      <c r="VY356" s="186"/>
      <c r="VZ356" s="186"/>
      <c r="WA356" s="186"/>
      <c r="WB356" s="186"/>
      <c r="WC356" s="186"/>
      <c r="WD356" s="186"/>
      <c r="WE356" s="186"/>
      <c r="WF356" s="186"/>
      <c r="WG356" s="186"/>
      <c r="WH356" s="186"/>
      <c r="WI356" s="186"/>
      <c r="WJ356" s="186"/>
      <c r="WK356" s="186"/>
      <c r="WL356" s="186"/>
      <c r="WM356" s="186"/>
      <c r="WN356" s="186"/>
      <c r="WO356" s="186"/>
      <c r="WP356" s="186"/>
      <c r="WQ356" s="186"/>
      <c r="WR356" s="186"/>
      <c r="WS356" s="186"/>
      <c r="WT356" s="186"/>
      <c r="WU356" s="186"/>
      <c r="WV356" s="186"/>
      <c r="WW356" s="186"/>
      <c r="WX356" s="186"/>
      <c r="WY356" s="186"/>
      <c r="WZ356" s="186"/>
      <c r="XA356" s="186"/>
      <c r="XB356" s="186"/>
      <c r="XC356" s="186"/>
      <c r="XD356" s="186"/>
      <c r="XE356" s="186"/>
      <c r="XF356" s="186"/>
      <c r="XG356" s="186"/>
      <c r="XH356" s="186"/>
      <c r="XI356" s="186"/>
      <c r="XJ356" s="186"/>
      <c r="XK356" s="186"/>
      <c r="XL356" s="186"/>
      <c r="XM356" s="186"/>
      <c r="XN356" s="186"/>
      <c r="XO356" s="186"/>
      <c r="XP356" s="186"/>
      <c r="XQ356" s="186"/>
      <c r="XR356" s="186"/>
      <c r="XS356" s="186"/>
      <c r="XT356" s="186"/>
      <c r="XU356" s="186"/>
      <c r="XV356" s="186"/>
      <c r="XW356" s="186"/>
      <c r="XX356" s="186"/>
      <c r="XY356" s="186"/>
      <c r="XZ356" s="186"/>
      <c r="YA356" s="186"/>
      <c r="YB356" s="186"/>
      <c r="YC356" s="186"/>
      <c r="YD356" s="186"/>
      <c r="YE356" s="186"/>
      <c r="YF356" s="186"/>
      <c r="YG356" s="186"/>
      <c r="YH356" s="186"/>
      <c r="YI356" s="186"/>
      <c r="YJ356" s="186"/>
      <c r="YK356" s="186"/>
      <c r="YL356" s="186"/>
      <c r="YM356" s="186"/>
      <c r="YN356" s="186"/>
      <c r="YO356" s="186"/>
      <c r="YP356" s="186"/>
      <c r="YQ356" s="186"/>
      <c r="YR356" s="186"/>
      <c r="YS356" s="186"/>
      <c r="YT356" s="186"/>
      <c r="YU356" s="186"/>
      <c r="YV356" s="186"/>
      <c r="YW356" s="186"/>
      <c r="YX356" s="186"/>
      <c r="YY356" s="186"/>
      <c r="YZ356" s="186"/>
      <c r="ZA356" s="186"/>
      <c r="ZB356" s="186"/>
      <c r="ZC356" s="186"/>
      <c r="ZD356" s="186"/>
      <c r="ZE356" s="186"/>
      <c r="ZF356" s="186"/>
      <c r="ZG356" s="186"/>
      <c r="ZH356" s="186"/>
      <c r="ZI356" s="186"/>
      <c r="ZJ356" s="186"/>
      <c r="ZK356" s="186"/>
      <c r="ZL356" s="186"/>
      <c r="ZM356" s="186"/>
      <c r="ZN356" s="186"/>
      <c r="ZO356" s="186"/>
      <c r="ZP356" s="186"/>
      <c r="ZQ356" s="186"/>
      <c r="ZR356" s="186"/>
      <c r="ZS356" s="186"/>
      <c r="ZT356" s="186"/>
      <c r="ZU356" s="186"/>
      <c r="ZV356" s="186"/>
      <c r="ZW356" s="186"/>
      <c r="ZX356" s="186"/>
      <c r="ZY356" s="186"/>
      <c r="ZZ356" s="186"/>
      <c r="AAA356" s="186"/>
      <c r="AAB356" s="186"/>
      <c r="AAC356" s="186"/>
      <c r="AAD356" s="186"/>
      <c r="AAE356" s="186"/>
      <c r="AAF356" s="186"/>
      <c r="AAG356" s="186"/>
      <c r="AAH356" s="186"/>
      <c r="AAI356" s="186"/>
      <c r="AAJ356" s="186"/>
      <c r="AAK356" s="186"/>
      <c r="AAL356" s="186"/>
      <c r="AAM356" s="186"/>
      <c r="AAN356" s="186"/>
      <c r="AAO356" s="186"/>
      <c r="AAP356" s="186"/>
      <c r="AAQ356" s="186"/>
      <c r="AAR356" s="186"/>
      <c r="AAS356" s="186"/>
      <c r="AAT356" s="186"/>
      <c r="AAU356" s="186"/>
      <c r="AAV356" s="186"/>
      <c r="AAW356" s="186"/>
      <c r="AAX356" s="186"/>
      <c r="AAY356" s="186"/>
      <c r="AAZ356" s="186"/>
      <c r="ABA356" s="186"/>
      <c r="ABB356" s="186"/>
      <c r="ABC356" s="186"/>
      <c r="ABD356" s="186"/>
      <c r="ABE356" s="186"/>
      <c r="ABF356" s="186"/>
      <c r="ABG356" s="186"/>
      <c r="ABH356" s="186"/>
      <c r="ABI356" s="186"/>
      <c r="ABJ356" s="186"/>
      <c r="ABK356" s="186"/>
      <c r="ABL356" s="186"/>
      <c r="ABM356" s="186"/>
      <c r="ABN356" s="186"/>
      <c r="ABO356" s="186"/>
      <c r="ABP356" s="186"/>
      <c r="ABQ356" s="186"/>
      <c r="ABR356" s="186"/>
      <c r="ABS356" s="186"/>
      <c r="ABT356" s="186"/>
      <c r="ABU356" s="186"/>
      <c r="ABV356" s="186"/>
      <c r="ABW356" s="186"/>
      <c r="ABX356" s="186"/>
      <c r="ABY356" s="186"/>
      <c r="ABZ356" s="186"/>
      <c r="ACA356" s="186"/>
      <c r="ACB356" s="186"/>
      <c r="ACC356" s="186"/>
      <c r="ACD356" s="186"/>
      <c r="ACE356" s="186"/>
      <c r="ACF356" s="186"/>
      <c r="ACG356" s="186"/>
      <c r="ACH356" s="186"/>
      <c r="ACI356" s="186"/>
      <c r="ACJ356" s="186"/>
      <c r="ACK356" s="186"/>
      <c r="ACL356" s="186"/>
      <c r="ACM356" s="186"/>
      <c r="ACN356" s="186"/>
      <c r="ACO356" s="186"/>
      <c r="ACP356" s="186"/>
      <c r="ACQ356" s="186"/>
      <c r="ACR356" s="186"/>
      <c r="ACS356" s="186"/>
      <c r="ACT356" s="186"/>
      <c r="ACU356" s="186"/>
      <c r="ACV356" s="186"/>
      <c r="ACW356" s="186"/>
      <c r="ACX356" s="186"/>
      <c r="ACY356" s="186"/>
      <c r="ACZ356" s="186"/>
      <c r="ADA356" s="186"/>
      <c r="ADB356" s="186"/>
      <c r="ADC356" s="186"/>
      <c r="ADD356" s="186"/>
      <c r="ADE356" s="186"/>
      <c r="ADF356" s="186"/>
      <c r="ADG356" s="186"/>
      <c r="ADH356" s="186"/>
      <c r="ADI356" s="186"/>
      <c r="ADJ356" s="186"/>
      <c r="ADK356" s="186"/>
      <c r="ADL356" s="186"/>
      <c r="ADM356" s="186"/>
      <c r="ADN356" s="186"/>
      <c r="ADO356" s="186"/>
      <c r="ADP356" s="186"/>
      <c r="ADQ356" s="186"/>
      <c r="ADR356" s="186"/>
      <c r="ADS356" s="186"/>
      <c r="ADT356" s="186"/>
      <c r="ADU356" s="186"/>
      <c r="ADV356" s="186"/>
      <c r="ADW356" s="186"/>
      <c r="ADX356" s="186"/>
      <c r="ADY356" s="186"/>
      <c r="ADZ356" s="186"/>
      <c r="AEA356" s="186"/>
      <c r="AEB356" s="186"/>
      <c r="AEC356" s="186"/>
      <c r="AED356" s="186"/>
      <c r="AEE356" s="186"/>
      <c r="AEF356" s="186"/>
      <c r="AEG356" s="186"/>
      <c r="AEH356" s="186"/>
      <c r="AEI356" s="186"/>
      <c r="AEJ356" s="186"/>
    </row>
    <row r="357" spans="1:816" ht="15" customHeight="1" x14ac:dyDescent="0.25">
      <c r="A357" s="629"/>
      <c r="B357" s="182">
        <v>1</v>
      </c>
      <c r="C357" s="595">
        <f>AK356</f>
        <v>1.4762848027551692</v>
      </c>
      <c r="D357" s="19">
        <v>1</v>
      </c>
      <c r="E357" s="253" t="s">
        <v>538</v>
      </c>
      <c r="F357" s="254" t="s">
        <v>47</v>
      </c>
      <c r="G357" s="19" t="s">
        <v>44</v>
      </c>
      <c r="H357" s="19" t="s">
        <v>154</v>
      </c>
      <c r="I357" s="19"/>
      <c r="J357" s="255"/>
      <c r="K357" s="19">
        <v>1</v>
      </c>
      <c r="L357" s="19" t="s">
        <v>27</v>
      </c>
      <c r="M357" s="19" t="s">
        <v>28</v>
      </c>
      <c r="N357" s="19">
        <v>110</v>
      </c>
      <c r="O357" s="19">
        <v>1937</v>
      </c>
      <c r="P357" s="290">
        <v>1937</v>
      </c>
      <c r="Q357" s="255">
        <v>2800000</v>
      </c>
      <c r="R357" s="258"/>
      <c r="T357" s="228" t="s">
        <v>233</v>
      </c>
      <c r="U357" s="260"/>
      <c r="V357" s="33"/>
      <c r="W357" s="18" t="s">
        <v>56</v>
      </c>
      <c r="X357" s="249" t="str">
        <f t="shared" si="111"/>
        <v>Cu</v>
      </c>
      <c r="Y357" s="19">
        <v>12000</v>
      </c>
      <c r="Z357" s="19">
        <v>1</v>
      </c>
      <c r="AB357" s="19">
        <v>1</v>
      </c>
      <c r="AD357" s="19">
        <v>35</v>
      </c>
      <c r="AE357" s="19" t="s">
        <v>57</v>
      </c>
      <c r="AH357" s="252">
        <f t="shared" si="112"/>
        <v>1.9929844837194786</v>
      </c>
      <c r="AI357" s="252">
        <f t="shared" si="113"/>
        <v>0</v>
      </c>
      <c r="AJ357" s="252">
        <f t="shared" si="114"/>
        <v>0</v>
      </c>
      <c r="AK357" s="252">
        <f t="shared" si="104"/>
        <v>1.9929844837194786</v>
      </c>
      <c r="AL357" s="262"/>
      <c r="AM357" s="251">
        <f t="shared" si="115"/>
        <v>1.9929844837194786</v>
      </c>
      <c r="AN357" s="251">
        <f t="shared" si="116"/>
        <v>0</v>
      </c>
      <c r="AO357" s="251">
        <f t="shared" si="117"/>
        <v>0</v>
      </c>
      <c r="FM357" s="186"/>
      <c r="FN357" s="186"/>
      <c r="FO357" s="186"/>
      <c r="FP357" s="186"/>
      <c r="FQ357" s="186"/>
      <c r="FR357" s="186"/>
      <c r="FS357" s="186"/>
      <c r="FT357" s="186"/>
      <c r="FU357" s="186"/>
      <c r="FV357" s="186"/>
      <c r="FW357" s="186"/>
      <c r="FX357" s="186"/>
      <c r="FY357" s="186"/>
      <c r="FZ357" s="186"/>
      <c r="GA357" s="186"/>
      <c r="GB357" s="186"/>
      <c r="GC357" s="186"/>
      <c r="GD357" s="186"/>
      <c r="GE357" s="186"/>
      <c r="GF357" s="186"/>
      <c r="GG357" s="186"/>
      <c r="GH357" s="186"/>
      <c r="GI357" s="186"/>
      <c r="GJ357" s="186"/>
      <c r="GK357" s="186"/>
      <c r="GL357" s="186"/>
      <c r="GM357" s="186"/>
      <c r="GN357" s="186"/>
      <c r="GO357" s="186"/>
      <c r="GP357" s="186"/>
      <c r="GQ357" s="186"/>
      <c r="GR357" s="186"/>
      <c r="GS357" s="186"/>
      <c r="GT357" s="186"/>
      <c r="GU357" s="186"/>
      <c r="GV357" s="186"/>
      <c r="GW357" s="186"/>
      <c r="GX357" s="186"/>
      <c r="GY357" s="186"/>
      <c r="GZ357" s="186"/>
      <c r="HA357" s="186"/>
      <c r="HB357" s="186"/>
      <c r="HC357" s="186"/>
      <c r="HD357" s="186"/>
      <c r="HE357" s="186"/>
      <c r="HF357" s="186"/>
      <c r="HG357" s="186"/>
      <c r="HH357" s="186"/>
      <c r="HI357" s="186"/>
      <c r="HJ357" s="186"/>
      <c r="HK357" s="186"/>
      <c r="HL357" s="186"/>
      <c r="HM357" s="186"/>
      <c r="HN357" s="186"/>
      <c r="HO357" s="186"/>
      <c r="HP357" s="186"/>
      <c r="HQ357" s="186"/>
      <c r="HR357" s="186"/>
      <c r="HS357" s="186"/>
      <c r="HT357" s="186"/>
      <c r="HU357" s="186"/>
      <c r="HV357" s="186"/>
      <c r="HW357" s="186"/>
      <c r="HX357" s="186"/>
      <c r="HY357" s="186"/>
      <c r="HZ357" s="186"/>
      <c r="IA357" s="186"/>
      <c r="IB357" s="186"/>
      <c r="IC357" s="186"/>
      <c r="ID357" s="186"/>
      <c r="IE357" s="186"/>
      <c r="IF357" s="186"/>
      <c r="IG357" s="186"/>
      <c r="IH357" s="186"/>
      <c r="II357" s="186"/>
      <c r="IJ357" s="186"/>
      <c r="IK357" s="186"/>
      <c r="IL357" s="186"/>
      <c r="IM357" s="186"/>
      <c r="IN357" s="186"/>
      <c r="IO357" s="186"/>
      <c r="IP357" s="186"/>
      <c r="IQ357" s="186"/>
      <c r="IR357" s="186"/>
      <c r="IS357" s="186"/>
      <c r="IT357" s="186"/>
      <c r="IU357" s="186"/>
      <c r="IV357" s="186"/>
      <c r="IW357" s="186"/>
      <c r="IX357" s="186"/>
      <c r="IY357" s="186"/>
      <c r="IZ357" s="186"/>
      <c r="JA357" s="186"/>
      <c r="JB357" s="186"/>
      <c r="JC357" s="186"/>
      <c r="JD357" s="186"/>
      <c r="JE357" s="186"/>
      <c r="JF357" s="186"/>
      <c r="JG357" s="186"/>
      <c r="JH357" s="186"/>
      <c r="JI357" s="186"/>
      <c r="JJ357" s="186"/>
      <c r="JK357" s="186"/>
      <c r="JL357" s="186"/>
      <c r="JM357" s="186"/>
      <c r="JN357" s="186"/>
      <c r="JO357" s="186"/>
      <c r="JP357" s="186"/>
      <c r="JQ357" s="186"/>
      <c r="JR357" s="186"/>
      <c r="JS357" s="186"/>
      <c r="JT357" s="186"/>
      <c r="JU357" s="186"/>
      <c r="JV357" s="186"/>
      <c r="JW357" s="186"/>
      <c r="JX357" s="186"/>
      <c r="JY357" s="186"/>
      <c r="JZ357" s="186"/>
      <c r="KA357" s="186"/>
      <c r="KB357" s="186"/>
      <c r="KC357" s="186"/>
      <c r="KD357" s="186"/>
      <c r="KE357" s="186"/>
      <c r="KF357" s="186"/>
      <c r="KG357" s="186"/>
      <c r="KH357" s="186"/>
      <c r="KI357" s="186"/>
      <c r="KJ357" s="186"/>
      <c r="KK357" s="186"/>
      <c r="KL357" s="186"/>
      <c r="KM357" s="186"/>
      <c r="KN357" s="186"/>
      <c r="KO357" s="186"/>
      <c r="KP357" s="186"/>
      <c r="KQ357" s="186"/>
      <c r="KR357" s="186"/>
      <c r="KS357" s="186"/>
      <c r="KT357" s="186"/>
      <c r="KU357" s="186"/>
      <c r="KV357" s="186"/>
      <c r="KW357" s="186"/>
      <c r="KX357" s="186"/>
      <c r="KY357" s="186"/>
      <c r="KZ357" s="186"/>
      <c r="LA357" s="186"/>
      <c r="LB357" s="186"/>
      <c r="LC357" s="186"/>
      <c r="LD357" s="186"/>
      <c r="LE357" s="186"/>
      <c r="LF357" s="186"/>
      <c r="LG357" s="186"/>
      <c r="LH357" s="186"/>
      <c r="LI357" s="186"/>
      <c r="LJ357" s="186"/>
      <c r="LK357" s="186"/>
      <c r="LL357" s="186"/>
      <c r="LM357" s="186"/>
      <c r="LN357" s="186"/>
      <c r="LO357" s="186"/>
      <c r="LP357" s="186"/>
      <c r="LQ357" s="186"/>
      <c r="LR357" s="186"/>
      <c r="LS357" s="186"/>
      <c r="LT357" s="186"/>
      <c r="LU357" s="186"/>
      <c r="LV357" s="186"/>
      <c r="LW357" s="186"/>
      <c r="LX357" s="186"/>
      <c r="LY357" s="186"/>
      <c r="LZ357" s="186"/>
      <c r="MA357" s="186"/>
      <c r="MB357" s="186"/>
      <c r="MC357" s="186"/>
      <c r="MD357" s="186"/>
      <c r="ME357" s="186"/>
      <c r="MF357" s="186"/>
      <c r="MG357" s="186"/>
      <c r="MH357" s="186"/>
      <c r="MI357" s="186"/>
      <c r="MJ357" s="186"/>
      <c r="MK357" s="186"/>
      <c r="ML357" s="186"/>
      <c r="MM357" s="186"/>
      <c r="MN357" s="186"/>
      <c r="MO357" s="186"/>
      <c r="MP357" s="186"/>
      <c r="MQ357" s="186"/>
      <c r="MR357" s="186"/>
      <c r="MS357" s="186"/>
      <c r="MT357" s="186"/>
      <c r="MU357" s="186"/>
      <c r="MV357" s="186"/>
      <c r="MW357" s="186"/>
      <c r="MX357" s="186"/>
      <c r="MY357" s="186"/>
      <c r="MZ357" s="186"/>
      <c r="NA357" s="186"/>
      <c r="NB357" s="186"/>
      <c r="NC357" s="186"/>
      <c r="ND357" s="186"/>
      <c r="NE357" s="186"/>
      <c r="NF357" s="186"/>
      <c r="NG357" s="186"/>
      <c r="NH357" s="186"/>
      <c r="NI357" s="186"/>
      <c r="NJ357" s="186"/>
      <c r="NK357" s="186"/>
      <c r="NL357" s="186"/>
      <c r="NM357" s="186"/>
      <c r="NN357" s="186"/>
      <c r="NO357" s="186"/>
      <c r="NP357" s="186"/>
      <c r="NQ357" s="186"/>
      <c r="NR357" s="186"/>
      <c r="NS357" s="186"/>
      <c r="NT357" s="186"/>
      <c r="NU357" s="186"/>
      <c r="NV357" s="186"/>
      <c r="NW357" s="186"/>
      <c r="NX357" s="186"/>
      <c r="NY357" s="186"/>
      <c r="NZ357" s="186"/>
      <c r="OA357" s="186"/>
      <c r="OB357" s="186"/>
      <c r="OC357" s="186"/>
      <c r="OD357" s="186"/>
      <c r="OE357" s="186"/>
      <c r="OF357" s="186"/>
      <c r="OG357" s="186"/>
      <c r="OH357" s="186"/>
      <c r="OI357" s="186"/>
      <c r="OJ357" s="186"/>
      <c r="OK357" s="186"/>
      <c r="OL357" s="186"/>
      <c r="OM357" s="186"/>
      <c r="ON357" s="186"/>
      <c r="OO357" s="186"/>
      <c r="OP357" s="186"/>
      <c r="OQ357" s="186"/>
      <c r="OR357" s="186"/>
      <c r="OS357" s="186"/>
      <c r="OT357" s="186"/>
      <c r="OU357" s="186"/>
      <c r="OV357" s="186"/>
      <c r="OW357" s="186"/>
      <c r="OX357" s="186"/>
      <c r="OY357" s="186"/>
      <c r="OZ357" s="186"/>
      <c r="PA357" s="186"/>
      <c r="PB357" s="186"/>
      <c r="PC357" s="186"/>
      <c r="PD357" s="186"/>
      <c r="PE357" s="186"/>
      <c r="PF357" s="186"/>
      <c r="PG357" s="186"/>
      <c r="PH357" s="186"/>
      <c r="PI357" s="186"/>
      <c r="PJ357" s="186"/>
      <c r="PK357" s="186"/>
      <c r="PL357" s="186"/>
      <c r="PM357" s="186"/>
      <c r="PN357" s="186"/>
      <c r="PO357" s="186"/>
      <c r="PP357" s="186"/>
      <c r="PQ357" s="186"/>
      <c r="PR357" s="186"/>
      <c r="PS357" s="186"/>
      <c r="PT357" s="186"/>
      <c r="PU357" s="186"/>
      <c r="PV357" s="186"/>
      <c r="PW357" s="186"/>
      <c r="PX357" s="186"/>
      <c r="PY357" s="186"/>
      <c r="PZ357" s="186"/>
      <c r="QA357" s="186"/>
      <c r="QB357" s="186"/>
      <c r="QC357" s="186"/>
      <c r="QD357" s="186"/>
      <c r="QE357" s="186"/>
      <c r="QF357" s="186"/>
      <c r="QG357" s="186"/>
      <c r="QH357" s="186"/>
      <c r="QI357" s="186"/>
      <c r="QJ357" s="186"/>
      <c r="QK357" s="186"/>
      <c r="QL357" s="186"/>
      <c r="QM357" s="186"/>
      <c r="QN357" s="186"/>
      <c r="QO357" s="186"/>
      <c r="QP357" s="186"/>
      <c r="QQ357" s="186"/>
      <c r="QR357" s="186"/>
      <c r="QS357" s="186"/>
      <c r="QT357" s="186"/>
      <c r="QU357" s="186"/>
      <c r="QV357" s="186"/>
      <c r="QW357" s="186"/>
      <c r="QX357" s="186"/>
      <c r="QY357" s="186"/>
      <c r="QZ357" s="186"/>
      <c r="RA357" s="186"/>
      <c r="RB357" s="186"/>
      <c r="RC357" s="186"/>
      <c r="RD357" s="186"/>
      <c r="RE357" s="186"/>
      <c r="RF357" s="186"/>
      <c r="RG357" s="186"/>
      <c r="RH357" s="186"/>
      <c r="RI357" s="186"/>
      <c r="RJ357" s="186"/>
      <c r="RK357" s="186"/>
      <c r="RL357" s="186"/>
      <c r="RM357" s="186"/>
      <c r="RN357" s="186"/>
      <c r="RO357" s="186"/>
      <c r="RP357" s="186"/>
      <c r="RQ357" s="186"/>
      <c r="RR357" s="186"/>
      <c r="RS357" s="186"/>
      <c r="RT357" s="186"/>
      <c r="RU357" s="186"/>
      <c r="RV357" s="186"/>
      <c r="RW357" s="186"/>
      <c r="RX357" s="186"/>
      <c r="RY357" s="186"/>
      <c r="RZ357" s="186"/>
      <c r="SA357" s="186"/>
      <c r="SB357" s="186"/>
      <c r="SC357" s="186"/>
      <c r="SD357" s="186"/>
      <c r="SE357" s="186"/>
      <c r="SF357" s="186"/>
      <c r="SG357" s="186"/>
      <c r="SH357" s="186"/>
      <c r="SI357" s="186"/>
      <c r="SJ357" s="186"/>
      <c r="SK357" s="186"/>
      <c r="SL357" s="186"/>
      <c r="SM357" s="186"/>
      <c r="SN357" s="186"/>
      <c r="SO357" s="186"/>
      <c r="SP357" s="186"/>
      <c r="SQ357" s="186"/>
      <c r="SR357" s="186"/>
      <c r="SS357" s="186"/>
      <c r="ST357" s="186"/>
      <c r="SU357" s="186"/>
      <c r="SV357" s="186"/>
      <c r="SW357" s="186"/>
      <c r="SX357" s="186"/>
      <c r="SY357" s="186"/>
      <c r="SZ357" s="186"/>
      <c r="TA357" s="186"/>
      <c r="TB357" s="186"/>
      <c r="TC357" s="186"/>
      <c r="TD357" s="186"/>
      <c r="TE357" s="186"/>
      <c r="TF357" s="186"/>
      <c r="TG357" s="186"/>
      <c r="TH357" s="186"/>
      <c r="TI357" s="186"/>
      <c r="TJ357" s="186"/>
      <c r="TK357" s="186"/>
      <c r="TL357" s="186"/>
      <c r="TM357" s="186"/>
      <c r="TN357" s="186"/>
      <c r="TO357" s="186"/>
      <c r="TP357" s="186"/>
      <c r="TQ357" s="186"/>
      <c r="TR357" s="186"/>
      <c r="TS357" s="186"/>
      <c r="TT357" s="186"/>
      <c r="TU357" s="186"/>
      <c r="TV357" s="186"/>
      <c r="TW357" s="186"/>
      <c r="TX357" s="186"/>
      <c r="TY357" s="186"/>
      <c r="TZ357" s="186"/>
      <c r="UA357" s="186"/>
      <c r="UB357" s="186"/>
      <c r="UC357" s="186"/>
      <c r="UD357" s="186"/>
      <c r="UE357" s="186"/>
      <c r="UF357" s="186"/>
      <c r="UG357" s="186"/>
      <c r="UH357" s="186"/>
      <c r="UI357" s="186"/>
      <c r="UJ357" s="186"/>
      <c r="UK357" s="186"/>
      <c r="UL357" s="186"/>
      <c r="UM357" s="186"/>
      <c r="UN357" s="186"/>
      <c r="UO357" s="186"/>
      <c r="UP357" s="186"/>
      <c r="UQ357" s="186"/>
      <c r="UR357" s="186"/>
      <c r="US357" s="186"/>
      <c r="UT357" s="186"/>
      <c r="UU357" s="186"/>
      <c r="UV357" s="186"/>
      <c r="UW357" s="186"/>
      <c r="UX357" s="186"/>
      <c r="UY357" s="186"/>
      <c r="UZ357" s="186"/>
      <c r="VA357" s="186"/>
      <c r="VB357" s="186"/>
      <c r="VC357" s="186"/>
      <c r="VD357" s="186"/>
      <c r="VE357" s="186"/>
      <c r="VF357" s="186"/>
      <c r="VG357" s="186"/>
      <c r="VH357" s="186"/>
      <c r="VI357" s="186"/>
      <c r="VJ357" s="186"/>
      <c r="VK357" s="186"/>
      <c r="VL357" s="186"/>
      <c r="VM357" s="186"/>
      <c r="VN357" s="186"/>
      <c r="VO357" s="186"/>
      <c r="VP357" s="186"/>
      <c r="VQ357" s="186"/>
      <c r="VR357" s="186"/>
      <c r="VS357" s="186"/>
      <c r="VT357" s="186"/>
      <c r="VU357" s="186"/>
      <c r="VV357" s="186"/>
      <c r="VW357" s="186"/>
      <c r="VX357" s="186"/>
      <c r="VY357" s="186"/>
      <c r="VZ357" s="186"/>
      <c r="WA357" s="186"/>
      <c r="WB357" s="186"/>
      <c r="WC357" s="186"/>
      <c r="WD357" s="186"/>
      <c r="WE357" s="186"/>
      <c r="WF357" s="186"/>
      <c r="WG357" s="186"/>
      <c r="WH357" s="186"/>
      <c r="WI357" s="186"/>
      <c r="WJ357" s="186"/>
      <c r="WK357" s="186"/>
      <c r="WL357" s="186"/>
      <c r="WM357" s="186"/>
      <c r="WN357" s="186"/>
      <c r="WO357" s="186"/>
      <c r="WP357" s="186"/>
      <c r="WQ357" s="186"/>
      <c r="WR357" s="186"/>
      <c r="WS357" s="186"/>
      <c r="WT357" s="186"/>
      <c r="WU357" s="186"/>
      <c r="WV357" s="186"/>
      <c r="WW357" s="186"/>
      <c r="WX357" s="186"/>
      <c r="WY357" s="186"/>
      <c r="WZ357" s="186"/>
      <c r="XA357" s="186"/>
      <c r="XB357" s="186"/>
      <c r="XC357" s="186"/>
      <c r="XD357" s="186"/>
      <c r="XE357" s="186"/>
      <c r="XF357" s="186"/>
      <c r="XG357" s="186"/>
      <c r="XH357" s="186"/>
      <c r="XI357" s="186"/>
      <c r="XJ357" s="186"/>
      <c r="XK357" s="186"/>
      <c r="XL357" s="186"/>
      <c r="XM357" s="186"/>
      <c r="XN357" s="186"/>
      <c r="XO357" s="186"/>
      <c r="XP357" s="186"/>
      <c r="XQ357" s="186"/>
      <c r="XR357" s="186"/>
      <c r="XS357" s="186"/>
      <c r="XT357" s="186"/>
      <c r="XU357" s="186"/>
      <c r="XV357" s="186"/>
      <c r="XW357" s="186"/>
      <c r="XX357" s="186"/>
      <c r="XY357" s="186"/>
      <c r="XZ357" s="186"/>
      <c r="YA357" s="186"/>
      <c r="YB357" s="186"/>
      <c r="YC357" s="186"/>
      <c r="YD357" s="186"/>
      <c r="YE357" s="186"/>
      <c r="YF357" s="186"/>
      <c r="YG357" s="186"/>
      <c r="YH357" s="186"/>
      <c r="YI357" s="186"/>
      <c r="YJ357" s="186"/>
      <c r="YK357" s="186"/>
      <c r="YL357" s="186"/>
      <c r="YM357" s="186"/>
      <c r="YN357" s="186"/>
      <c r="YO357" s="186"/>
      <c r="YP357" s="186"/>
      <c r="YQ357" s="186"/>
      <c r="YR357" s="186"/>
      <c r="YS357" s="186"/>
      <c r="YT357" s="186"/>
      <c r="YU357" s="186"/>
      <c r="YV357" s="186"/>
      <c r="YW357" s="186"/>
      <c r="YX357" s="186"/>
      <c r="YY357" s="186"/>
      <c r="YZ357" s="186"/>
      <c r="ZA357" s="186"/>
      <c r="ZB357" s="186"/>
      <c r="ZC357" s="186"/>
      <c r="ZD357" s="186"/>
      <c r="ZE357" s="186"/>
      <c r="ZF357" s="186"/>
      <c r="ZG357" s="186"/>
      <c r="ZH357" s="186"/>
      <c r="ZI357" s="186"/>
      <c r="ZJ357" s="186"/>
      <c r="ZK357" s="186"/>
      <c r="ZL357" s="186"/>
      <c r="ZM357" s="186"/>
      <c r="ZN357" s="186"/>
      <c r="ZO357" s="186"/>
      <c r="ZP357" s="186"/>
      <c r="ZQ357" s="186"/>
      <c r="ZR357" s="186"/>
      <c r="ZS357" s="186"/>
      <c r="ZT357" s="186"/>
      <c r="ZU357" s="186"/>
      <c r="ZV357" s="186"/>
      <c r="ZW357" s="186"/>
      <c r="ZX357" s="186"/>
      <c r="ZY357" s="186"/>
      <c r="ZZ357" s="186"/>
      <c r="AAA357" s="186"/>
      <c r="AAB357" s="186"/>
      <c r="AAC357" s="186"/>
      <c r="AAD357" s="186"/>
      <c r="AAE357" s="186"/>
      <c r="AAF357" s="186"/>
      <c r="AAG357" s="186"/>
      <c r="AAH357" s="186"/>
      <c r="AAI357" s="186"/>
      <c r="AAJ357" s="186"/>
      <c r="AAK357" s="186"/>
      <c r="AAL357" s="186"/>
      <c r="AAM357" s="186"/>
      <c r="AAN357" s="186"/>
      <c r="AAO357" s="186"/>
      <c r="AAP357" s="186"/>
      <c r="AAQ357" s="186"/>
      <c r="AAR357" s="186"/>
      <c r="AAS357" s="186"/>
      <c r="AAT357" s="186"/>
      <c r="AAU357" s="186"/>
      <c r="AAV357" s="186"/>
      <c r="AAW357" s="186"/>
      <c r="AAX357" s="186"/>
      <c r="AAY357" s="186"/>
      <c r="AAZ357" s="186"/>
      <c r="ABA357" s="186"/>
      <c r="ABB357" s="186"/>
      <c r="ABC357" s="186"/>
      <c r="ABD357" s="186"/>
      <c r="ABE357" s="186"/>
      <c r="ABF357" s="186"/>
      <c r="ABG357" s="186"/>
      <c r="ABH357" s="186"/>
      <c r="ABI357" s="186"/>
      <c r="ABJ357" s="186"/>
      <c r="ABK357" s="186"/>
      <c r="ABL357" s="186"/>
      <c r="ABM357" s="186"/>
      <c r="ABN357" s="186"/>
      <c r="ABO357" s="186"/>
      <c r="ABP357" s="186"/>
      <c r="ABQ357" s="186"/>
      <c r="ABR357" s="186"/>
      <c r="ABS357" s="186"/>
      <c r="ABT357" s="186"/>
      <c r="ABU357" s="186"/>
      <c r="ABV357" s="186"/>
      <c r="ABW357" s="186"/>
      <c r="ABX357" s="186"/>
      <c r="ABY357" s="186"/>
      <c r="ABZ357" s="186"/>
      <c r="ACA357" s="186"/>
      <c r="ACB357" s="186"/>
      <c r="ACC357" s="186"/>
      <c r="ACD357" s="186"/>
      <c r="ACE357" s="186"/>
      <c r="ACF357" s="186"/>
      <c r="ACG357" s="186"/>
      <c r="ACH357" s="186"/>
      <c r="ACI357" s="186"/>
      <c r="ACJ357" s="186"/>
      <c r="ACK357" s="186"/>
      <c r="ACL357" s="186"/>
      <c r="ACM357" s="186"/>
      <c r="ACN357" s="186"/>
      <c r="ACO357" s="186"/>
      <c r="ACP357" s="186"/>
      <c r="ACQ357" s="186"/>
      <c r="ACR357" s="186"/>
      <c r="ACS357" s="186"/>
      <c r="ACT357" s="186"/>
      <c r="ACU357" s="186"/>
      <c r="ACV357" s="186"/>
      <c r="ACW357" s="186"/>
      <c r="ACX357" s="186"/>
      <c r="ACY357" s="186"/>
      <c r="ACZ357" s="186"/>
      <c r="ADA357" s="186"/>
      <c r="ADB357" s="186"/>
      <c r="ADC357" s="186"/>
      <c r="ADD357" s="186"/>
      <c r="ADE357" s="186"/>
      <c r="ADF357" s="186"/>
      <c r="ADG357" s="186"/>
      <c r="ADH357" s="186"/>
      <c r="ADI357" s="186"/>
      <c r="ADJ357" s="186"/>
      <c r="ADK357" s="186"/>
      <c r="ADL357" s="186"/>
      <c r="ADM357" s="186"/>
      <c r="ADN357" s="186"/>
      <c r="ADO357" s="186"/>
      <c r="ADP357" s="186"/>
      <c r="ADQ357" s="186"/>
      <c r="ADR357" s="186"/>
      <c r="ADS357" s="186"/>
      <c r="ADT357" s="186"/>
      <c r="ADU357" s="186"/>
      <c r="ADV357" s="186"/>
      <c r="ADW357" s="186"/>
      <c r="ADX357" s="186"/>
      <c r="ADY357" s="186"/>
      <c r="ADZ357" s="186"/>
      <c r="AEA357" s="186"/>
      <c r="AEB357" s="186"/>
      <c r="AEC357" s="186"/>
      <c r="AED357" s="186"/>
      <c r="AEE357" s="186"/>
      <c r="AEF357" s="186"/>
      <c r="AEG357" s="186"/>
      <c r="AEH357" s="186"/>
      <c r="AEI357" s="186"/>
      <c r="AEJ357" s="186"/>
    </row>
    <row r="358" spans="1:816" ht="15" customHeight="1" x14ac:dyDescent="0.25">
      <c r="A358" s="629"/>
      <c r="B358" s="182">
        <v>1</v>
      </c>
      <c r="C358" s="595"/>
      <c r="D358" s="19">
        <v>1</v>
      </c>
      <c r="E358" s="253" t="s">
        <v>539</v>
      </c>
      <c r="F358" s="19" t="s">
        <v>54</v>
      </c>
      <c r="G358" s="19" t="s">
        <v>44</v>
      </c>
      <c r="H358" s="19" t="s">
        <v>254</v>
      </c>
      <c r="I358" s="19">
        <v>61</v>
      </c>
      <c r="J358" s="255">
        <v>20000000</v>
      </c>
      <c r="K358" s="19">
        <v>1</v>
      </c>
      <c r="L358" s="19" t="s">
        <v>27</v>
      </c>
      <c r="M358" s="19" t="s">
        <v>109</v>
      </c>
      <c r="N358" s="19">
        <v>9</v>
      </c>
      <c r="O358" s="19">
        <v>1928</v>
      </c>
      <c r="P358" s="277">
        <v>10502</v>
      </c>
      <c r="Q358" s="465">
        <v>3780000</v>
      </c>
      <c r="R358" s="258"/>
      <c r="S358" s="259"/>
      <c r="T358" s="228" t="s">
        <v>923</v>
      </c>
      <c r="U358" s="260"/>
      <c r="V358" s="33"/>
      <c r="W358" s="18"/>
      <c r="X358" s="249" t="str">
        <f t="shared" si="111"/>
        <v>Au</v>
      </c>
      <c r="AD358" s="19"/>
      <c r="AE358" s="19"/>
      <c r="AH358" s="252">
        <f t="shared" si="112"/>
        <v>9.4904023034260876E-2</v>
      </c>
      <c r="AI358" s="252">
        <f t="shared" si="113"/>
        <v>0</v>
      </c>
      <c r="AJ358" s="252">
        <f t="shared" si="114"/>
        <v>0</v>
      </c>
      <c r="AK358" s="252">
        <f t="shared" si="104"/>
        <v>9.4904023034260876E-2</v>
      </c>
      <c r="AL358" s="262"/>
      <c r="AM358" s="251">
        <f t="shared" si="115"/>
        <v>0</v>
      </c>
      <c r="AN358" s="251">
        <f t="shared" si="116"/>
        <v>0</v>
      </c>
      <c r="AO358" s="251">
        <f t="shared" si="117"/>
        <v>9.4904023034260876E-2</v>
      </c>
      <c r="FM358" s="186"/>
      <c r="FN358" s="186"/>
      <c r="FO358" s="186"/>
      <c r="FP358" s="186"/>
      <c r="FQ358" s="186"/>
      <c r="FR358" s="186"/>
      <c r="FS358" s="186"/>
      <c r="FT358" s="186"/>
      <c r="FU358" s="186"/>
      <c r="FV358" s="186"/>
      <c r="FW358" s="186"/>
      <c r="FX358" s="186"/>
      <c r="FY358" s="186"/>
      <c r="FZ358" s="186"/>
      <c r="GA358" s="186"/>
      <c r="GB358" s="186"/>
      <c r="GC358" s="186"/>
      <c r="GD358" s="186"/>
      <c r="GE358" s="186"/>
      <c r="GF358" s="186"/>
      <c r="GG358" s="186"/>
      <c r="GH358" s="186"/>
      <c r="GI358" s="186"/>
      <c r="GJ358" s="186"/>
      <c r="GK358" s="186"/>
      <c r="GL358" s="186"/>
      <c r="GM358" s="186"/>
      <c r="GN358" s="186"/>
      <c r="GO358" s="186"/>
      <c r="GP358" s="186"/>
      <c r="GQ358" s="186"/>
      <c r="GR358" s="186"/>
      <c r="GS358" s="186"/>
      <c r="GT358" s="186"/>
      <c r="GU358" s="186"/>
      <c r="GV358" s="186"/>
      <c r="GW358" s="186"/>
      <c r="GX358" s="186"/>
      <c r="GY358" s="186"/>
      <c r="GZ358" s="186"/>
      <c r="HA358" s="186"/>
      <c r="HB358" s="186"/>
      <c r="HC358" s="186"/>
      <c r="HD358" s="186"/>
      <c r="HE358" s="186"/>
      <c r="HF358" s="186"/>
      <c r="HG358" s="186"/>
      <c r="HH358" s="186"/>
      <c r="HI358" s="186"/>
      <c r="HJ358" s="186"/>
      <c r="HK358" s="186"/>
      <c r="HL358" s="186"/>
      <c r="HM358" s="186"/>
      <c r="HN358" s="186"/>
      <c r="HO358" s="186"/>
      <c r="HP358" s="186"/>
      <c r="HQ358" s="186"/>
      <c r="HR358" s="186"/>
      <c r="HS358" s="186"/>
      <c r="HT358" s="186"/>
      <c r="HU358" s="186"/>
      <c r="HV358" s="186"/>
      <c r="HW358" s="186"/>
      <c r="HX358" s="186"/>
      <c r="HY358" s="186"/>
      <c r="HZ358" s="186"/>
      <c r="IA358" s="186"/>
      <c r="IB358" s="186"/>
      <c r="IC358" s="186"/>
      <c r="ID358" s="186"/>
      <c r="IE358" s="186"/>
      <c r="IF358" s="186"/>
      <c r="IG358" s="186"/>
      <c r="IH358" s="186"/>
      <c r="II358" s="186"/>
      <c r="IJ358" s="186"/>
      <c r="IK358" s="186"/>
      <c r="IL358" s="186"/>
      <c r="IM358" s="186"/>
      <c r="IN358" s="186"/>
      <c r="IO358" s="186"/>
      <c r="IP358" s="186"/>
      <c r="IQ358" s="186"/>
      <c r="IR358" s="186"/>
      <c r="IS358" s="186"/>
      <c r="IT358" s="186"/>
      <c r="IU358" s="186"/>
      <c r="IV358" s="186"/>
      <c r="IW358" s="186"/>
      <c r="IX358" s="186"/>
      <c r="IY358" s="186"/>
      <c r="IZ358" s="186"/>
      <c r="JA358" s="186"/>
      <c r="JB358" s="186"/>
      <c r="JC358" s="186"/>
      <c r="JD358" s="186"/>
      <c r="JE358" s="186"/>
      <c r="JF358" s="186"/>
      <c r="JG358" s="186"/>
      <c r="JH358" s="186"/>
      <c r="JI358" s="186"/>
      <c r="JJ358" s="186"/>
      <c r="JK358" s="186"/>
      <c r="JL358" s="186"/>
      <c r="JM358" s="186"/>
      <c r="JN358" s="186"/>
      <c r="JO358" s="186"/>
      <c r="JP358" s="186"/>
      <c r="JQ358" s="186"/>
      <c r="JR358" s="186"/>
      <c r="JS358" s="186"/>
      <c r="JT358" s="186"/>
      <c r="JU358" s="186"/>
      <c r="JV358" s="186"/>
      <c r="JW358" s="186"/>
      <c r="JX358" s="186"/>
      <c r="JY358" s="186"/>
      <c r="JZ358" s="186"/>
      <c r="KA358" s="186"/>
      <c r="KB358" s="186"/>
      <c r="KC358" s="186"/>
      <c r="KD358" s="186"/>
      <c r="KE358" s="186"/>
      <c r="KF358" s="186"/>
      <c r="KG358" s="186"/>
      <c r="KH358" s="186"/>
      <c r="KI358" s="186"/>
      <c r="KJ358" s="186"/>
      <c r="KK358" s="186"/>
      <c r="KL358" s="186"/>
      <c r="KM358" s="186"/>
      <c r="KN358" s="186"/>
      <c r="KO358" s="186"/>
      <c r="KP358" s="186"/>
      <c r="KQ358" s="186"/>
      <c r="KR358" s="186"/>
      <c r="KS358" s="186"/>
      <c r="KT358" s="186"/>
      <c r="KU358" s="186"/>
      <c r="KV358" s="186"/>
      <c r="KW358" s="186"/>
      <c r="KX358" s="186"/>
      <c r="KY358" s="186"/>
      <c r="KZ358" s="186"/>
      <c r="LA358" s="186"/>
      <c r="LB358" s="186"/>
      <c r="LC358" s="186"/>
      <c r="LD358" s="186"/>
      <c r="LE358" s="186"/>
      <c r="LF358" s="186"/>
      <c r="LG358" s="186"/>
      <c r="LH358" s="186"/>
      <c r="LI358" s="186"/>
      <c r="LJ358" s="186"/>
      <c r="LK358" s="186"/>
      <c r="LL358" s="186"/>
      <c r="LM358" s="186"/>
      <c r="LN358" s="186"/>
      <c r="LO358" s="186"/>
      <c r="LP358" s="186"/>
      <c r="LQ358" s="186"/>
      <c r="LR358" s="186"/>
      <c r="LS358" s="186"/>
      <c r="LT358" s="186"/>
      <c r="LU358" s="186"/>
      <c r="LV358" s="186"/>
      <c r="LW358" s="186"/>
      <c r="LX358" s="186"/>
      <c r="LY358" s="186"/>
      <c r="LZ358" s="186"/>
      <c r="MA358" s="186"/>
      <c r="MB358" s="186"/>
      <c r="MC358" s="186"/>
      <c r="MD358" s="186"/>
      <c r="ME358" s="186"/>
      <c r="MF358" s="186"/>
      <c r="MG358" s="186"/>
      <c r="MH358" s="186"/>
      <c r="MI358" s="186"/>
      <c r="MJ358" s="186"/>
      <c r="MK358" s="186"/>
      <c r="ML358" s="186"/>
      <c r="MM358" s="186"/>
      <c r="MN358" s="186"/>
      <c r="MO358" s="186"/>
      <c r="MP358" s="186"/>
      <c r="MQ358" s="186"/>
      <c r="MR358" s="186"/>
      <c r="MS358" s="186"/>
      <c r="MT358" s="186"/>
      <c r="MU358" s="186"/>
      <c r="MV358" s="186"/>
      <c r="MW358" s="186"/>
      <c r="MX358" s="186"/>
      <c r="MY358" s="186"/>
      <c r="MZ358" s="186"/>
      <c r="NA358" s="186"/>
      <c r="NB358" s="186"/>
      <c r="NC358" s="186"/>
      <c r="ND358" s="186"/>
      <c r="NE358" s="186"/>
      <c r="NF358" s="186"/>
      <c r="NG358" s="186"/>
      <c r="NH358" s="186"/>
      <c r="NI358" s="186"/>
      <c r="NJ358" s="186"/>
      <c r="NK358" s="186"/>
      <c r="NL358" s="186"/>
      <c r="NM358" s="186"/>
      <c r="NN358" s="186"/>
      <c r="NO358" s="186"/>
      <c r="NP358" s="186"/>
      <c r="NQ358" s="186"/>
      <c r="NR358" s="186"/>
      <c r="NS358" s="186"/>
      <c r="NT358" s="186"/>
      <c r="NU358" s="186"/>
      <c r="NV358" s="186"/>
      <c r="NW358" s="186"/>
      <c r="NX358" s="186"/>
      <c r="NY358" s="186"/>
      <c r="NZ358" s="186"/>
      <c r="OA358" s="186"/>
      <c r="OB358" s="186"/>
      <c r="OC358" s="186"/>
      <c r="OD358" s="186"/>
      <c r="OE358" s="186"/>
      <c r="OF358" s="186"/>
      <c r="OG358" s="186"/>
      <c r="OH358" s="186"/>
      <c r="OI358" s="186"/>
      <c r="OJ358" s="186"/>
      <c r="OK358" s="186"/>
      <c r="OL358" s="186"/>
      <c r="OM358" s="186"/>
      <c r="ON358" s="186"/>
      <c r="OO358" s="186"/>
      <c r="OP358" s="186"/>
      <c r="OQ358" s="186"/>
      <c r="OR358" s="186"/>
      <c r="OS358" s="186"/>
      <c r="OT358" s="186"/>
      <c r="OU358" s="186"/>
      <c r="OV358" s="186"/>
      <c r="OW358" s="186"/>
      <c r="OX358" s="186"/>
      <c r="OY358" s="186"/>
      <c r="OZ358" s="186"/>
      <c r="PA358" s="186"/>
      <c r="PB358" s="186"/>
      <c r="PC358" s="186"/>
      <c r="PD358" s="186"/>
      <c r="PE358" s="186"/>
      <c r="PF358" s="186"/>
      <c r="PG358" s="186"/>
      <c r="PH358" s="186"/>
      <c r="PI358" s="186"/>
      <c r="PJ358" s="186"/>
      <c r="PK358" s="186"/>
      <c r="PL358" s="186"/>
      <c r="PM358" s="186"/>
      <c r="PN358" s="186"/>
      <c r="PO358" s="186"/>
      <c r="PP358" s="186"/>
      <c r="PQ358" s="186"/>
      <c r="PR358" s="186"/>
      <c r="PS358" s="186"/>
      <c r="PT358" s="186"/>
      <c r="PU358" s="186"/>
      <c r="PV358" s="186"/>
      <c r="PW358" s="186"/>
      <c r="PX358" s="186"/>
      <c r="PY358" s="186"/>
      <c r="PZ358" s="186"/>
      <c r="QA358" s="186"/>
      <c r="QB358" s="186"/>
      <c r="QC358" s="186"/>
      <c r="QD358" s="186"/>
      <c r="QE358" s="186"/>
      <c r="QF358" s="186"/>
      <c r="QG358" s="186"/>
      <c r="QH358" s="186"/>
      <c r="QI358" s="186"/>
      <c r="QJ358" s="186"/>
      <c r="QK358" s="186"/>
      <c r="QL358" s="186"/>
      <c r="QM358" s="186"/>
      <c r="QN358" s="186"/>
      <c r="QO358" s="186"/>
      <c r="QP358" s="186"/>
      <c r="QQ358" s="186"/>
      <c r="QR358" s="186"/>
      <c r="QS358" s="186"/>
      <c r="QT358" s="186"/>
      <c r="QU358" s="186"/>
      <c r="QV358" s="186"/>
      <c r="QW358" s="186"/>
      <c r="QX358" s="186"/>
      <c r="QY358" s="186"/>
      <c r="QZ358" s="186"/>
      <c r="RA358" s="186"/>
      <c r="RB358" s="186"/>
      <c r="RC358" s="186"/>
      <c r="RD358" s="186"/>
      <c r="RE358" s="186"/>
      <c r="RF358" s="186"/>
      <c r="RG358" s="186"/>
      <c r="RH358" s="186"/>
      <c r="RI358" s="186"/>
      <c r="RJ358" s="186"/>
      <c r="RK358" s="186"/>
      <c r="RL358" s="186"/>
      <c r="RM358" s="186"/>
      <c r="RN358" s="186"/>
      <c r="RO358" s="186"/>
      <c r="RP358" s="186"/>
      <c r="RQ358" s="186"/>
      <c r="RR358" s="186"/>
      <c r="RS358" s="186"/>
      <c r="RT358" s="186"/>
      <c r="RU358" s="186"/>
      <c r="RV358" s="186"/>
      <c r="RW358" s="186"/>
      <c r="RX358" s="186"/>
      <c r="RY358" s="186"/>
      <c r="RZ358" s="186"/>
      <c r="SA358" s="186"/>
      <c r="SB358" s="186"/>
      <c r="SC358" s="186"/>
      <c r="SD358" s="186"/>
      <c r="SE358" s="186"/>
      <c r="SF358" s="186"/>
      <c r="SG358" s="186"/>
      <c r="SH358" s="186"/>
      <c r="SI358" s="186"/>
      <c r="SJ358" s="186"/>
      <c r="SK358" s="186"/>
      <c r="SL358" s="186"/>
      <c r="SM358" s="186"/>
      <c r="SN358" s="186"/>
      <c r="SO358" s="186"/>
      <c r="SP358" s="186"/>
      <c r="SQ358" s="186"/>
      <c r="SR358" s="186"/>
      <c r="SS358" s="186"/>
      <c r="ST358" s="186"/>
      <c r="SU358" s="186"/>
      <c r="SV358" s="186"/>
      <c r="SW358" s="186"/>
      <c r="SX358" s="186"/>
      <c r="SY358" s="186"/>
      <c r="SZ358" s="186"/>
      <c r="TA358" s="186"/>
      <c r="TB358" s="186"/>
      <c r="TC358" s="186"/>
      <c r="TD358" s="186"/>
      <c r="TE358" s="186"/>
      <c r="TF358" s="186"/>
      <c r="TG358" s="186"/>
      <c r="TH358" s="186"/>
      <c r="TI358" s="186"/>
      <c r="TJ358" s="186"/>
      <c r="TK358" s="186"/>
      <c r="TL358" s="186"/>
      <c r="TM358" s="186"/>
      <c r="TN358" s="186"/>
      <c r="TO358" s="186"/>
      <c r="TP358" s="186"/>
      <c r="TQ358" s="186"/>
      <c r="TR358" s="186"/>
      <c r="TS358" s="186"/>
      <c r="TT358" s="186"/>
      <c r="TU358" s="186"/>
      <c r="TV358" s="186"/>
      <c r="TW358" s="186"/>
      <c r="TX358" s="186"/>
      <c r="TY358" s="186"/>
      <c r="TZ358" s="186"/>
      <c r="UA358" s="186"/>
      <c r="UB358" s="186"/>
      <c r="UC358" s="186"/>
      <c r="UD358" s="186"/>
      <c r="UE358" s="186"/>
      <c r="UF358" s="186"/>
      <c r="UG358" s="186"/>
      <c r="UH358" s="186"/>
      <c r="UI358" s="186"/>
      <c r="UJ358" s="186"/>
      <c r="UK358" s="186"/>
      <c r="UL358" s="186"/>
      <c r="UM358" s="186"/>
      <c r="UN358" s="186"/>
      <c r="UO358" s="186"/>
      <c r="UP358" s="186"/>
      <c r="UQ358" s="186"/>
      <c r="UR358" s="186"/>
      <c r="US358" s="186"/>
      <c r="UT358" s="186"/>
      <c r="UU358" s="186"/>
      <c r="UV358" s="186"/>
      <c r="UW358" s="186"/>
      <c r="UX358" s="186"/>
      <c r="UY358" s="186"/>
      <c r="UZ358" s="186"/>
      <c r="VA358" s="186"/>
      <c r="VB358" s="186"/>
      <c r="VC358" s="186"/>
      <c r="VD358" s="186"/>
      <c r="VE358" s="186"/>
      <c r="VF358" s="186"/>
      <c r="VG358" s="186"/>
      <c r="VH358" s="186"/>
      <c r="VI358" s="186"/>
      <c r="VJ358" s="186"/>
      <c r="VK358" s="186"/>
      <c r="VL358" s="186"/>
      <c r="VM358" s="186"/>
      <c r="VN358" s="186"/>
      <c r="VO358" s="186"/>
      <c r="VP358" s="186"/>
      <c r="VQ358" s="186"/>
      <c r="VR358" s="186"/>
      <c r="VS358" s="186"/>
      <c r="VT358" s="186"/>
      <c r="VU358" s="186"/>
      <c r="VV358" s="186"/>
      <c r="VW358" s="186"/>
      <c r="VX358" s="186"/>
      <c r="VY358" s="186"/>
      <c r="VZ358" s="186"/>
      <c r="WA358" s="186"/>
      <c r="WB358" s="186"/>
      <c r="WC358" s="186"/>
      <c r="WD358" s="186"/>
      <c r="WE358" s="186"/>
      <c r="WF358" s="186"/>
      <c r="WG358" s="186"/>
      <c r="WH358" s="186"/>
      <c r="WI358" s="186"/>
      <c r="WJ358" s="186"/>
      <c r="WK358" s="186"/>
      <c r="WL358" s="186"/>
      <c r="WM358" s="186"/>
      <c r="WN358" s="186"/>
      <c r="WO358" s="186"/>
      <c r="WP358" s="186"/>
      <c r="WQ358" s="186"/>
      <c r="WR358" s="186"/>
      <c r="WS358" s="186"/>
      <c r="WT358" s="186"/>
      <c r="WU358" s="186"/>
      <c r="WV358" s="186"/>
      <c r="WW358" s="186"/>
      <c r="WX358" s="186"/>
      <c r="WY358" s="186"/>
      <c r="WZ358" s="186"/>
      <c r="XA358" s="186"/>
      <c r="XB358" s="186"/>
      <c r="XC358" s="186"/>
      <c r="XD358" s="186"/>
      <c r="XE358" s="186"/>
      <c r="XF358" s="186"/>
      <c r="XG358" s="186"/>
      <c r="XH358" s="186"/>
      <c r="XI358" s="186"/>
      <c r="XJ358" s="186"/>
      <c r="XK358" s="186"/>
      <c r="XL358" s="186"/>
      <c r="XM358" s="186"/>
      <c r="XN358" s="186"/>
      <c r="XO358" s="186"/>
      <c r="XP358" s="186"/>
      <c r="XQ358" s="186"/>
      <c r="XR358" s="186"/>
      <c r="XS358" s="186"/>
      <c r="XT358" s="186"/>
      <c r="XU358" s="186"/>
      <c r="XV358" s="186"/>
      <c r="XW358" s="186"/>
      <c r="XX358" s="186"/>
      <c r="XY358" s="186"/>
      <c r="XZ358" s="186"/>
      <c r="YA358" s="186"/>
      <c r="YB358" s="186"/>
      <c r="YC358" s="186"/>
      <c r="YD358" s="186"/>
      <c r="YE358" s="186"/>
      <c r="YF358" s="186"/>
      <c r="YG358" s="186"/>
      <c r="YH358" s="186"/>
      <c r="YI358" s="186"/>
      <c r="YJ358" s="186"/>
      <c r="YK358" s="186"/>
      <c r="YL358" s="186"/>
      <c r="YM358" s="186"/>
      <c r="YN358" s="186"/>
      <c r="YO358" s="186"/>
      <c r="YP358" s="186"/>
      <c r="YQ358" s="186"/>
      <c r="YR358" s="186"/>
      <c r="YS358" s="186"/>
      <c r="YT358" s="186"/>
      <c r="YU358" s="186"/>
      <c r="YV358" s="186"/>
      <c r="YW358" s="186"/>
      <c r="YX358" s="186"/>
      <c r="YY358" s="186"/>
      <c r="YZ358" s="186"/>
      <c r="ZA358" s="186"/>
      <c r="ZB358" s="186"/>
      <c r="ZC358" s="186"/>
      <c r="ZD358" s="186"/>
      <c r="ZE358" s="186"/>
      <c r="ZF358" s="186"/>
      <c r="ZG358" s="186"/>
      <c r="ZH358" s="186"/>
      <c r="ZI358" s="186"/>
      <c r="ZJ358" s="186"/>
      <c r="ZK358" s="186"/>
      <c r="ZL358" s="186"/>
      <c r="ZM358" s="186"/>
      <c r="ZN358" s="186"/>
      <c r="ZO358" s="186"/>
      <c r="ZP358" s="186"/>
      <c r="ZQ358" s="186"/>
      <c r="ZR358" s="186"/>
      <c r="ZS358" s="186"/>
      <c r="ZT358" s="186"/>
      <c r="ZU358" s="186"/>
      <c r="ZV358" s="186"/>
      <c r="ZW358" s="186"/>
      <c r="ZX358" s="186"/>
      <c r="ZY358" s="186"/>
      <c r="ZZ358" s="186"/>
      <c r="AAA358" s="186"/>
      <c r="AAB358" s="186"/>
      <c r="AAC358" s="186"/>
      <c r="AAD358" s="186"/>
      <c r="AAE358" s="186"/>
      <c r="AAF358" s="186"/>
      <c r="AAG358" s="186"/>
      <c r="AAH358" s="186"/>
      <c r="AAI358" s="186"/>
      <c r="AAJ358" s="186"/>
      <c r="AAK358" s="186"/>
      <c r="AAL358" s="186"/>
      <c r="AAM358" s="186"/>
      <c r="AAN358" s="186"/>
      <c r="AAO358" s="186"/>
      <c r="AAP358" s="186"/>
      <c r="AAQ358" s="186"/>
      <c r="AAR358" s="186"/>
      <c r="AAS358" s="186"/>
      <c r="AAT358" s="186"/>
      <c r="AAU358" s="186"/>
      <c r="AAV358" s="186"/>
      <c r="AAW358" s="186"/>
      <c r="AAX358" s="186"/>
      <c r="AAY358" s="186"/>
      <c r="AAZ358" s="186"/>
      <c r="ABA358" s="186"/>
      <c r="ABB358" s="186"/>
      <c r="ABC358" s="186"/>
      <c r="ABD358" s="186"/>
      <c r="ABE358" s="186"/>
      <c r="ABF358" s="186"/>
      <c r="ABG358" s="186"/>
      <c r="ABH358" s="186"/>
      <c r="ABI358" s="186"/>
      <c r="ABJ358" s="186"/>
      <c r="ABK358" s="186"/>
      <c r="ABL358" s="186"/>
      <c r="ABM358" s="186"/>
      <c r="ABN358" s="186"/>
      <c r="ABO358" s="186"/>
      <c r="ABP358" s="186"/>
      <c r="ABQ358" s="186"/>
      <c r="ABR358" s="186"/>
      <c r="ABS358" s="186"/>
      <c r="ABT358" s="186"/>
      <c r="ABU358" s="186"/>
      <c r="ABV358" s="186"/>
      <c r="ABW358" s="186"/>
      <c r="ABX358" s="186"/>
      <c r="ABY358" s="186"/>
      <c r="ABZ358" s="186"/>
      <c r="ACA358" s="186"/>
      <c r="ACB358" s="186"/>
      <c r="ACC358" s="186"/>
      <c r="ACD358" s="186"/>
      <c r="ACE358" s="186"/>
      <c r="ACF358" s="186"/>
      <c r="ACG358" s="186"/>
      <c r="ACH358" s="186"/>
      <c r="ACI358" s="186"/>
      <c r="ACJ358" s="186"/>
      <c r="ACK358" s="186"/>
      <c r="ACL358" s="186"/>
      <c r="ACM358" s="186"/>
      <c r="ACN358" s="186"/>
      <c r="ACO358" s="186"/>
      <c r="ACP358" s="186"/>
      <c r="ACQ358" s="186"/>
      <c r="ACR358" s="186"/>
      <c r="ACS358" s="186"/>
      <c r="ACT358" s="186"/>
      <c r="ACU358" s="186"/>
      <c r="ACV358" s="186"/>
      <c r="ACW358" s="186"/>
      <c r="ACX358" s="186"/>
      <c r="ACY358" s="186"/>
      <c r="ACZ358" s="186"/>
      <c r="ADA358" s="186"/>
      <c r="ADB358" s="186"/>
      <c r="ADC358" s="186"/>
      <c r="ADD358" s="186"/>
      <c r="ADE358" s="186"/>
      <c r="ADF358" s="186"/>
      <c r="ADG358" s="186"/>
      <c r="ADH358" s="186"/>
      <c r="ADI358" s="186"/>
      <c r="ADJ358" s="186"/>
      <c r="ADK358" s="186"/>
      <c r="ADL358" s="186"/>
      <c r="ADM358" s="186"/>
      <c r="ADN358" s="186"/>
      <c r="ADO358" s="186"/>
      <c r="ADP358" s="186"/>
      <c r="ADQ358" s="186"/>
      <c r="ADR358" s="186"/>
      <c r="ADS358" s="186"/>
      <c r="ADT358" s="186"/>
      <c r="ADU358" s="186"/>
      <c r="ADV358" s="186"/>
      <c r="ADW358" s="186"/>
      <c r="ADX358" s="186"/>
      <c r="ADY358" s="186"/>
      <c r="ADZ358" s="186"/>
      <c r="AEA358" s="186"/>
      <c r="AEB358" s="186"/>
      <c r="AEC358" s="186"/>
      <c r="AED358" s="186"/>
      <c r="AEE358" s="186"/>
      <c r="AEF358" s="186"/>
      <c r="AEG358" s="186"/>
      <c r="AEH358" s="186"/>
      <c r="AEI358" s="186"/>
      <c r="AEJ358" s="186"/>
    </row>
    <row r="359" spans="1:816" ht="15" customHeight="1" x14ac:dyDescent="0.25">
      <c r="A359" s="624"/>
      <c r="B359" s="19">
        <v>3</v>
      </c>
      <c r="C359" s="595">
        <f>AK358</f>
        <v>9.4904023034260876E-2</v>
      </c>
      <c r="D359" s="19">
        <v>1</v>
      </c>
      <c r="E359" s="253" t="s">
        <v>540</v>
      </c>
      <c r="F359" s="254" t="s">
        <v>47</v>
      </c>
      <c r="G359" s="19"/>
      <c r="H359" s="19"/>
      <c r="I359" s="19"/>
      <c r="J359" s="255"/>
      <c r="K359" s="19">
        <v>1</v>
      </c>
      <c r="L359" s="19" t="s">
        <v>27</v>
      </c>
      <c r="M359" s="19" t="s">
        <v>38</v>
      </c>
      <c r="N359" s="19">
        <v>136</v>
      </c>
      <c r="O359" s="19">
        <v>1917</v>
      </c>
      <c r="P359" s="290">
        <v>1917</v>
      </c>
      <c r="Q359" s="265">
        <v>180000</v>
      </c>
      <c r="R359" s="258"/>
      <c r="T359" s="228" t="s">
        <v>233</v>
      </c>
      <c r="U359" s="260"/>
      <c r="V359" s="338"/>
      <c r="W359" s="382" t="s">
        <v>56</v>
      </c>
      <c r="X359" s="339" t="str">
        <f t="shared" si="111"/>
        <v>Cu</v>
      </c>
      <c r="Y359" s="142">
        <v>12000</v>
      </c>
      <c r="Z359" s="142">
        <v>1</v>
      </c>
      <c r="AA359" s="142"/>
      <c r="AB359" s="142">
        <v>1</v>
      </c>
      <c r="AC359" s="142"/>
      <c r="AD359" s="142">
        <v>2.5</v>
      </c>
      <c r="AE359" s="142" t="s">
        <v>57</v>
      </c>
      <c r="AF359" s="340"/>
      <c r="AG359" s="10"/>
      <c r="AH359" s="252">
        <f t="shared" si="112"/>
        <v>0</v>
      </c>
      <c r="AI359" s="252">
        <f t="shared" si="113"/>
        <v>0</v>
      </c>
      <c r="AJ359" s="252">
        <f t="shared" si="114"/>
        <v>0</v>
      </c>
      <c r="AK359" s="252">
        <f t="shared" si="104"/>
        <v>0</v>
      </c>
      <c r="AL359" s="262"/>
      <c r="AM359" s="251">
        <f t="shared" si="115"/>
        <v>0</v>
      </c>
      <c r="AN359" s="251">
        <f t="shared" si="116"/>
        <v>0</v>
      </c>
      <c r="AO359" s="251">
        <f t="shared" si="117"/>
        <v>0</v>
      </c>
      <c r="FM359" s="186"/>
      <c r="FN359" s="186"/>
      <c r="FO359" s="186"/>
      <c r="FP359" s="186"/>
      <c r="FQ359" s="186"/>
      <c r="FR359" s="186"/>
      <c r="FS359" s="186"/>
      <c r="FT359" s="186"/>
      <c r="FU359" s="186"/>
      <c r="FV359" s="186"/>
      <c r="FW359" s="186"/>
      <c r="FX359" s="186"/>
      <c r="FY359" s="186"/>
      <c r="FZ359" s="186"/>
      <c r="GA359" s="186"/>
      <c r="GB359" s="186"/>
      <c r="GC359" s="186"/>
      <c r="GD359" s="186"/>
      <c r="GE359" s="186"/>
      <c r="GF359" s="186"/>
      <c r="GG359" s="186"/>
      <c r="GH359" s="186"/>
      <c r="GI359" s="186"/>
      <c r="GJ359" s="186"/>
      <c r="GK359" s="186"/>
      <c r="GL359" s="186"/>
      <c r="GM359" s="186"/>
      <c r="GN359" s="186"/>
      <c r="GO359" s="186"/>
      <c r="GP359" s="186"/>
      <c r="GQ359" s="186"/>
      <c r="GR359" s="186"/>
      <c r="GS359" s="186"/>
      <c r="GT359" s="186"/>
      <c r="GU359" s="186"/>
      <c r="GV359" s="186"/>
      <c r="GW359" s="186"/>
      <c r="GX359" s="186"/>
      <c r="GY359" s="186"/>
      <c r="GZ359" s="186"/>
      <c r="HA359" s="186"/>
      <c r="HB359" s="186"/>
      <c r="HC359" s="186"/>
      <c r="HD359" s="186"/>
      <c r="HE359" s="186"/>
      <c r="HF359" s="186"/>
      <c r="HG359" s="186"/>
      <c r="HH359" s="186"/>
      <c r="HI359" s="186"/>
      <c r="HJ359" s="186"/>
      <c r="HK359" s="186"/>
      <c r="HL359" s="186"/>
      <c r="HM359" s="186"/>
      <c r="HN359" s="186"/>
      <c r="HO359" s="186"/>
      <c r="HP359" s="186"/>
      <c r="HQ359" s="186"/>
      <c r="HR359" s="186"/>
      <c r="HS359" s="186"/>
      <c r="HT359" s="186"/>
      <c r="HU359" s="186"/>
      <c r="HV359" s="186"/>
      <c r="HW359" s="186"/>
      <c r="HX359" s="186"/>
      <c r="HY359" s="186"/>
      <c r="HZ359" s="186"/>
      <c r="IA359" s="186"/>
      <c r="IB359" s="186"/>
      <c r="IC359" s="186"/>
      <c r="ID359" s="186"/>
      <c r="IE359" s="186"/>
      <c r="IF359" s="186"/>
      <c r="IG359" s="186"/>
      <c r="IH359" s="186"/>
      <c r="II359" s="186"/>
      <c r="IJ359" s="186"/>
      <c r="IK359" s="186"/>
      <c r="IL359" s="186"/>
      <c r="IM359" s="186"/>
      <c r="IN359" s="186"/>
      <c r="IO359" s="186"/>
      <c r="IP359" s="186"/>
      <c r="IQ359" s="186"/>
      <c r="IR359" s="186"/>
      <c r="IS359" s="186"/>
      <c r="IT359" s="186"/>
      <c r="IU359" s="186"/>
      <c r="IV359" s="186"/>
      <c r="IW359" s="186"/>
      <c r="IX359" s="186"/>
      <c r="IY359" s="186"/>
      <c r="IZ359" s="186"/>
      <c r="JA359" s="186"/>
      <c r="JB359" s="186"/>
      <c r="JC359" s="186"/>
      <c r="JD359" s="186"/>
      <c r="JE359" s="186"/>
      <c r="JF359" s="186"/>
      <c r="JG359" s="186"/>
      <c r="JH359" s="186"/>
      <c r="JI359" s="186"/>
      <c r="JJ359" s="186"/>
      <c r="JK359" s="186"/>
      <c r="JL359" s="186"/>
      <c r="JM359" s="186"/>
      <c r="JN359" s="186"/>
      <c r="JO359" s="186"/>
      <c r="JP359" s="186"/>
      <c r="JQ359" s="186"/>
      <c r="JR359" s="186"/>
      <c r="JS359" s="186"/>
      <c r="JT359" s="186"/>
      <c r="JU359" s="186"/>
      <c r="JV359" s="186"/>
      <c r="JW359" s="186"/>
      <c r="JX359" s="186"/>
      <c r="JY359" s="186"/>
      <c r="JZ359" s="186"/>
      <c r="KA359" s="186"/>
      <c r="KB359" s="186"/>
      <c r="KC359" s="186"/>
      <c r="KD359" s="186"/>
      <c r="KE359" s="186"/>
      <c r="KF359" s="186"/>
      <c r="KG359" s="186"/>
      <c r="KH359" s="186"/>
      <c r="KI359" s="186"/>
      <c r="KJ359" s="186"/>
      <c r="KK359" s="186"/>
      <c r="KL359" s="186"/>
      <c r="KM359" s="186"/>
      <c r="KN359" s="186"/>
      <c r="KO359" s="186"/>
      <c r="KP359" s="186"/>
      <c r="KQ359" s="186"/>
      <c r="KR359" s="186"/>
      <c r="KS359" s="186"/>
      <c r="KT359" s="186"/>
      <c r="KU359" s="186"/>
      <c r="KV359" s="186"/>
      <c r="KW359" s="186"/>
      <c r="KX359" s="186"/>
      <c r="KY359" s="186"/>
      <c r="KZ359" s="186"/>
      <c r="LA359" s="186"/>
      <c r="LB359" s="186"/>
      <c r="LC359" s="186"/>
      <c r="LD359" s="186"/>
      <c r="LE359" s="186"/>
      <c r="LF359" s="186"/>
      <c r="LG359" s="186"/>
      <c r="LH359" s="186"/>
      <c r="LI359" s="186"/>
      <c r="LJ359" s="186"/>
      <c r="LK359" s="186"/>
      <c r="LL359" s="186"/>
      <c r="LM359" s="186"/>
      <c r="LN359" s="186"/>
      <c r="LO359" s="186"/>
      <c r="LP359" s="186"/>
      <c r="LQ359" s="186"/>
      <c r="LR359" s="186"/>
      <c r="LS359" s="186"/>
      <c r="LT359" s="186"/>
      <c r="LU359" s="186"/>
      <c r="LV359" s="186"/>
      <c r="LW359" s="186"/>
      <c r="LX359" s="186"/>
      <c r="LY359" s="186"/>
      <c r="LZ359" s="186"/>
      <c r="MA359" s="186"/>
      <c r="MB359" s="186"/>
      <c r="MC359" s="186"/>
      <c r="MD359" s="186"/>
      <c r="ME359" s="186"/>
      <c r="MF359" s="186"/>
      <c r="MG359" s="186"/>
      <c r="MH359" s="186"/>
      <c r="MI359" s="186"/>
      <c r="MJ359" s="186"/>
      <c r="MK359" s="186"/>
      <c r="ML359" s="186"/>
      <c r="MM359" s="186"/>
      <c r="MN359" s="186"/>
      <c r="MO359" s="186"/>
      <c r="MP359" s="186"/>
      <c r="MQ359" s="186"/>
      <c r="MR359" s="186"/>
      <c r="MS359" s="186"/>
      <c r="MT359" s="186"/>
      <c r="MU359" s="186"/>
      <c r="MV359" s="186"/>
      <c r="MW359" s="186"/>
      <c r="MX359" s="186"/>
      <c r="MY359" s="186"/>
      <c r="MZ359" s="186"/>
      <c r="NA359" s="186"/>
      <c r="NB359" s="186"/>
      <c r="NC359" s="186"/>
      <c r="ND359" s="186"/>
      <c r="NE359" s="186"/>
      <c r="NF359" s="186"/>
      <c r="NG359" s="186"/>
      <c r="NH359" s="186"/>
      <c r="NI359" s="186"/>
      <c r="NJ359" s="186"/>
      <c r="NK359" s="186"/>
      <c r="NL359" s="186"/>
      <c r="NM359" s="186"/>
      <c r="NN359" s="186"/>
      <c r="NO359" s="186"/>
      <c r="NP359" s="186"/>
      <c r="NQ359" s="186"/>
      <c r="NR359" s="186"/>
      <c r="NS359" s="186"/>
      <c r="NT359" s="186"/>
      <c r="NU359" s="186"/>
      <c r="NV359" s="186"/>
      <c r="NW359" s="186"/>
      <c r="NX359" s="186"/>
      <c r="NY359" s="186"/>
      <c r="NZ359" s="186"/>
      <c r="OA359" s="186"/>
      <c r="OB359" s="186"/>
      <c r="OC359" s="186"/>
      <c r="OD359" s="186"/>
      <c r="OE359" s="186"/>
      <c r="OF359" s="186"/>
      <c r="OG359" s="186"/>
      <c r="OH359" s="186"/>
      <c r="OI359" s="186"/>
      <c r="OJ359" s="186"/>
      <c r="OK359" s="186"/>
      <c r="OL359" s="186"/>
      <c r="OM359" s="186"/>
      <c r="ON359" s="186"/>
      <c r="OO359" s="186"/>
      <c r="OP359" s="186"/>
      <c r="OQ359" s="186"/>
      <c r="OR359" s="186"/>
      <c r="OS359" s="186"/>
      <c r="OT359" s="186"/>
      <c r="OU359" s="186"/>
      <c r="OV359" s="186"/>
      <c r="OW359" s="186"/>
      <c r="OX359" s="186"/>
      <c r="OY359" s="186"/>
      <c r="OZ359" s="186"/>
      <c r="PA359" s="186"/>
      <c r="PB359" s="186"/>
      <c r="PC359" s="186"/>
      <c r="PD359" s="186"/>
      <c r="PE359" s="186"/>
      <c r="PF359" s="186"/>
      <c r="PG359" s="186"/>
      <c r="PH359" s="186"/>
      <c r="PI359" s="186"/>
      <c r="PJ359" s="186"/>
      <c r="PK359" s="186"/>
      <c r="PL359" s="186"/>
      <c r="PM359" s="186"/>
      <c r="PN359" s="186"/>
      <c r="PO359" s="186"/>
      <c r="PP359" s="186"/>
      <c r="PQ359" s="186"/>
      <c r="PR359" s="186"/>
      <c r="PS359" s="186"/>
      <c r="PT359" s="186"/>
      <c r="PU359" s="186"/>
      <c r="PV359" s="186"/>
      <c r="PW359" s="186"/>
      <c r="PX359" s="186"/>
      <c r="PY359" s="186"/>
      <c r="PZ359" s="186"/>
      <c r="QA359" s="186"/>
      <c r="QB359" s="186"/>
      <c r="QC359" s="186"/>
      <c r="QD359" s="186"/>
      <c r="QE359" s="186"/>
      <c r="QF359" s="186"/>
      <c r="QG359" s="186"/>
      <c r="QH359" s="186"/>
      <c r="QI359" s="186"/>
      <c r="QJ359" s="186"/>
      <c r="QK359" s="186"/>
      <c r="QL359" s="186"/>
      <c r="QM359" s="186"/>
      <c r="QN359" s="186"/>
      <c r="QO359" s="186"/>
      <c r="QP359" s="186"/>
      <c r="QQ359" s="186"/>
      <c r="QR359" s="186"/>
      <c r="QS359" s="186"/>
      <c r="QT359" s="186"/>
      <c r="QU359" s="186"/>
      <c r="QV359" s="186"/>
      <c r="QW359" s="186"/>
      <c r="QX359" s="186"/>
      <c r="QY359" s="186"/>
      <c r="QZ359" s="186"/>
      <c r="RA359" s="186"/>
      <c r="RB359" s="186"/>
      <c r="RC359" s="186"/>
      <c r="RD359" s="186"/>
      <c r="RE359" s="186"/>
      <c r="RF359" s="186"/>
      <c r="RG359" s="186"/>
      <c r="RH359" s="186"/>
      <c r="RI359" s="186"/>
      <c r="RJ359" s="186"/>
      <c r="RK359" s="186"/>
      <c r="RL359" s="186"/>
      <c r="RM359" s="186"/>
      <c r="RN359" s="186"/>
      <c r="RO359" s="186"/>
      <c r="RP359" s="186"/>
      <c r="RQ359" s="186"/>
      <c r="RR359" s="186"/>
      <c r="RS359" s="186"/>
      <c r="RT359" s="186"/>
      <c r="RU359" s="186"/>
      <c r="RV359" s="186"/>
      <c r="RW359" s="186"/>
      <c r="RX359" s="186"/>
      <c r="RY359" s="186"/>
      <c r="RZ359" s="186"/>
      <c r="SA359" s="186"/>
      <c r="SB359" s="186"/>
      <c r="SC359" s="186"/>
      <c r="SD359" s="186"/>
      <c r="SE359" s="186"/>
      <c r="SF359" s="186"/>
      <c r="SG359" s="186"/>
      <c r="SH359" s="186"/>
      <c r="SI359" s="186"/>
      <c r="SJ359" s="186"/>
      <c r="SK359" s="186"/>
      <c r="SL359" s="186"/>
      <c r="SM359" s="186"/>
      <c r="SN359" s="186"/>
      <c r="SO359" s="186"/>
      <c r="SP359" s="186"/>
      <c r="SQ359" s="186"/>
      <c r="SR359" s="186"/>
      <c r="SS359" s="186"/>
      <c r="ST359" s="186"/>
      <c r="SU359" s="186"/>
      <c r="SV359" s="186"/>
      <c r="SW359" s="186"/>
      <c r="SX359" s="186"/>
      <c r="SY359" s="186"/>
      <c r="SZ359" s="186"/>
      <c r="TA359" s="186"/>
      <c r="TB359" s="186"/>
      <c r="TC359" s="186"/>
      <c r="TD359" s="186"/>
      <c r="TE359" s="186"/>
      <c r="TF359" s="186"/>
      <c r="TG359" s="186"/>
      <c r="TH359" s="186"/>
      <c r="TI359" s="186"/>
      <c r="TJ359" s="186"/>
      <c r="TK359" s="186"/>
      <c r="TL359" s="186"/>
      <c r="TM359" s="186"/>
      <c r="TN359" s="186"/>
      <c r="TO359" s="186"/>
      <c r="TP359" s="186"/>
      <c r="TQ359" s="186"/>
      <c r="TR359" s="186"/>
      <c r="TS359" s="186"/>
      <c r="TT359" s="186"/>
      <c r="TU359" s="186"/>
      <c r="TV359" s="186"/>
      <c r="TW359" s="186"/>
      <c r="TX359" s="186"/>
      <c r="TY359" s="186"/>
      <c r="TZ359" s="186"/>
      <c r="UA359" s="186"/>
      <c r="UB359" s="186"/>
      <c r="UC359" s="186"/>
      <c r="UD359" s="186"/>
      <c r="UE359" s="186"/>
      <c r="UF359" s="186"/>
      <c r="UG359" s="186"/>
      <c r="UH359" s="186"/>
      <c r="UI359" s="186"/>
      <c r="UJ359" s="186"/>
      <c r="UK359" s="186"/>
      <c r="UL359" s="186"/>
      <c r="UM359" s="186"/>
      <c r="UN359" s="186"/>
      <c r="UO359" s="186"/>
      <c r="UP359" s="186"/>
      <c r="UQ359" s="186"/>
      <c r="UR359" s="186"/>
      <c r="US359" s="186"/>
      <c r="UT359" s="186"/>
      <c r="UU359" s="186"/>
      <c r="UV359" s="186"/>
      <c r="UW359" s="186"/>
      <c r="UX359" s="186"/>
      <c r="UY359" s="186"/>
      <c r="UZ359" s="186"/>
      <c r="VA359" s="186"/>
      <c r="VB359" s="186"/>
      <c r="VC359" s="186"/>
      <c r="VD359" s="186"/>
      <c r="VE359" s="186"/>
      <c r="VF359" s="186"/>
      <c r="VG359" s="186"/>
      <c r="VH359" s="186"/>
      <c r="VI359" s="186"/>
      <c r="VJ359" s="186"/>
      <c r="VK359" s="186"/>
      <c r="VL359" s="186"/>
      <c r="VM359" s="186"/>
      <c r="VN359" s="186"/>
      <c r="VO359" s="186"/>
      <c r="VP359" s="186"/>
      <c r="VQ359" s="186"/>
      <c r="VR359" s="186"/>
      <c r="VS359" s="186"/>
      <c r="VT359" s="186"/>
      <c r="VU359" s="186"/>
      <c r="VV359" s="186"/>
      <c r="VW359" s="186"/>
      <c r="VX359" s="186"/>
      <c r="VY359" s="186"/>
      <c r="VZ359" s="186"/>
      <c r="WA359" s="186"/>
      <c r="WB359" s="186"/>
      <c r="WC359" s="186"/>
      <c r="WD359" s="186"/>
      <c r="WE359" s="186"/>
      <c r="WF359" s="186"/>
      <c r="WG359" s="186"/>
      <c r="WH359" s="186"/>
      <c r="WI359" s="186"/>
      <c r="WJ359" s="186"/>
      <c r="WK359" s="186"/>
      <c r="WL359" s="186"/>
      <c r="WM359" s="186"/>
      <c r="WN359" s="186"/>
      <c r="WO359" s="186"/>
      <c r="WP359" s="186"/>
      <c r="WQ359" s="186"/>
      <c r="WR359" s="186"/>
      <c r="WS359" s="186"/>
      <c r="WT359" s="186"/>
      <c r="WU359" s="186"/>
      <c r="WV359" s="186"/>
      <c r="WW359" s="186"/>
      <c r="WX359" s="186"/>
      <c r="WY359" s="186"/>
      <c r="WZ359" s="186"/>
      <c r="XA359" s="186"/>
      <c r="XB359" s="186"/>
      <c r="XC359" s="186"/>
      <c r="XD359" s="186"/>
      <c r="XE359" s="186"/>
      <c r="XF359" s="186"/>
      <c r="XG359" s="186"/>
      <c r="XH359" s="186"/>
      <c r="XI359" s="186"/>
      <c r="XJ359" s="186"/>
      <c r="XK359" s="186"/>
      <c r="XL359" s="186"/>
      <c r="XM359" s="186"/>
      <c r="XN359" s="186"/>
      <c r="XO359" s="186"/>
      <c r="XP359" s="186"/>
      <c r="XQ359" s="186"/>
      <c r="XR359" s="186"/>
      <c r="XS359" s="186"/>
      <c r="XT359" s="186"/>
      <c r="XU359" s="186"/>
      <c r="XV359" s="186"/>
      <c r="XW359" s="186"/>
      <c r="XX359" s="186"/>
      <c r="XY359" s="186"/>
      <c r="XZ359" s="186"/>
      <c r="YA359" s="186"/>
      <c r="YB359" s="186"/>
      <c r="YC359" s="186"/>
      <c r="YD359" s="186"/>
      <c r="YE359" s="186"/>
      <c r="YF359" s="186"/>
      <c r="YG359" s="186"/>
      <c r="YH359" s="186"/>
      <c r="YI359" s="186"/>
      <c r="YJ359" s="186"/>
      <c r="YK359" s="186"/>
      <c r="YL359" s="186"/>
      <c r="YM359" s="186"/>
      <c r="YN359" s="186"/>
      <c r="YO359" s="186"/>
      <c r="YP359" s="186"/>
      <c r="YQ359" s="186"/>
      <c r="YR359" s="186"/>
      <c r="YS359" s="186"/>
      <c r="YT359" s="186"/>
      <c r="YU359" s="186"/>
      <c r="YV359" s="186"/>
      <c r="YW359" s="186"/>
      <c r="YX359" s="186"/>
      <c r="YY359" s="186"/>
      <c r="YZ359" s="186"/>
      <c r="ZA359" s="186"/>
      <c r="ZB359" s="186"/>
      <c r="ZC359" s="186"/>
      <c r="ZD359" s="186"/>
      <c r="ZE359" s="186"/>
      <c r="ZF359" s="186"/>
      <c r="ZG359" s="186"/>
      <c r="ZH359" s="186"/>
      <c r="ZI359" s="186"/>
      <c r="ZJ359" s="186"/>
      <c r="ZK359" s="186"/>
      <c r="ZL359" s="186"/>
      <c r="ZM359" s="186"/>
      <c r="ZN359" s="186"/>
      <c r="ZO359" s="186"/>
      <c r="ZP359" s="186"/>
      <c r="ZQ359" s="186"/>
      <c r="ZR359" s="186"/>
      <c r="ZS359" s="186"/>
      <c r="ZT359" s="186"/>
      <c r="ZU359" s="186"/>
      <c r="ZV359" s="186"/>
      <c r="ZW359" s="186"/>
      <c r="ZX359" s="186"/>
      <c r="ZY359" s="186"/>
      <c r="ZZ359" s="186"/>
      <c r="AAA359" s="186"/>
      <c r="AAB359" s="186"/>
      <c r="AAC359" s="186"/>
      <c r="AAD359" s="186"/>
      <c r="AAE359" s="186"/>
      <c r="AAF359" s="186"/>
      <c r="AAG359" s="186"/>
      <c r="AAH359" s="186"/>
      <c r="AAI359" s="186"/>
      <c r="AAJ359" s="186"/>
      <c r="AAK359" s="186"/>
      <c r="AAL359" s="186"/>
      <c r="AAM359" s="186"/>
      <c r="AAN359" s="186"/>
      <c r="AAO359" s="186"/>
      <c r="AAP359" s="186"/>
      <c r="AAQ359" s="186"/>
      <c r="AAR359" s="186"/>
      <c r="AAS359" s="186"/>
      <c r="AAT359" s="186"/>
      <c r="AAU359" s="186"/>
      <c r="AAV359" s="186"/>
      <c r="AAW359" s="186"/>
      <c r="AAX359" s="186"/>
      <c r="AAY359" s="186"/>
      <c r="AAZ359" s="186"/>
      <c r="ABA359" s="186"/>
      <c r="ABB359" s="186"/>
      <c r="ABC359" s="186"/>
      <c r="ABD359" s="186"/>
      <c r="ABE359" s="186"/>
      <c r="ABF359" s="186"/>
      <c r="ABG359" s="186"/>
      <c r="ABH359" s="186"/>
      <c r="ABI359" s="186"/>
      <c r="ABJ359" s="186"/>
      <c r="ABK359" s="186"/>
      <c r="ABL359" s="186"/>
      <c r="ABM359" s="186"/>
      <c r="ABN359" s="186"/>
      <c r="ABO359" s="186"/>
      <c r="ABP359" s="186"/>
      <c r="ABQ359" s="186"/>
      <c r="ABR359" s="186"/>
      <c r="ABS359" s="186"/>
      <c r="ABT359" s="186"/>
      <c r="ABU359" s="186"/>
      <c r="ABV359" s="186"/>
      <c r="ABW359" s="186"/>
      <c r="ABX359" s="186"/>
      <c r="ABY359" s="186"/>
      <c r="ABZ359" s="186"/>
      <c r="ACA359" s="186"/>
      <c r="ACB359" s="186"/>
      <c r="ACC359" s="186"/>
      <c r="ACD359" s="186"/>
      <c r="ACE359" s="186"/>
      <c r="ACF359" s="186"/>
      <c r="ACG359" s="186"/>
      <c r="ACH359" s="186"/>
      <c r="ACI359" s="186"/>
      <c r="ACJ359" s="186"/>
      <c r="ACK359" s="186"/>
      <c r="ACL359" s="186"/>
      <c r="ACM359" s="186"/>
      <c r="ACN359" s="186"/>
      <c r="ACO359" s="186"/>
      <c r="ACP359" s="186"/>
      <c r="ACQ359" s="186"/>
      <c r="ACR359" s="186"/>
      <c r="ACS359" s="186"/>
      <c r="ACT359" s="186"/>
      <c r="ACU359" s="186"/>
      <c r="ACV359" s="186"/>
      <c r="ACW359" s="186"/>
      <c r="ACX359" s="186"/>
      <c r="ACY359" s="186"/>
      <c r="ACZ359" s="186"/>
      <c r="ADA359" s="186"/>
      <c r="ADB359" s="186"/>
      <c r="ADC359" s="186"/>
      <c r="ADD359" s="186"/>
      <c r="ADE359" s="186"/>
      <c r="ADF359" s="186"/>
      <c r="ADG359" s="186"/>
      <c r="ADH359" s="186"/>
      <c r="ADI359" s="186"/>
      <c r="ADJ359" s="186"/>
      <c r="ADK359" s="186"/>
      <c r="ADL359" s="186"/>
      <c r="ADM359" s="186"/>
      <c r="ADN359" s="186"/>
      <c r="ADO359" s="186"/>
      <c r="ADP359" s="186"/>
      <c r="ADQ359" s="186"/>
      <c r="ADR359" s="186"/>
      <c r="ADS359" s="186"/>
      <c r="ADT359" s="186"/>
      <c r="ADU359" s="186"/>
      <c r="ADV359" s="186"/>
      <c r="ADW359" s="186"/>
      <c r="ADX359" s="186"/>
      <c r="ADY359" s="186"/>
      <c r="ADZ359" s="186"/>
      <c r="AEA359" s="186"/>
      <c r="AEB359" s="186"/>
      <c r="AEC359" s="186"/>
      <c r="AED359" s="186"/>
      <c r="AEE359" s="186"/>
      <c r="AEF359" s="186"/>
      <c r="AEG359" s="186"/>
      <c r="AEH359" s="186"/>
      <c r="AEI359" s="186"/>
      <c r="AEJ359" s="186"/>
    </row>
    <row r="360" spans="1:816" ht="15" customHeight="1" thickBot="1" x14ac:dyDescent="0.3">
      <c r="A360" s="640"/>
      <c r="B360" s="641"/>
      <c r="C360" s="642"/>
      <c r="D360" s="142">
        <v>1</v>
      </c>
      <c r="E360" s="643" t="s">
        <v>541</v>
      </c>
      <c r="F360" s="644" t="s">
        <v>54</v>
      </c>
      <c r="G360" s="644"/>
      <c r="H360" s="644"/>
      <c r="I360" s="142">
        <v>61</v>
      </c>
      <c r="J360" s="645"/>
      <c r="K360" s="142">
        <v>1</v>
      </c>
      <c r="L360" s="142" t="s">
        <v>27</v>
      </c>
      <c r="M360" s="142" t="s">
        <v>73</v>
      </c>
      <c r="N360" s="646"/>
      <c r="O360" s="142">
        <v>1915</v>
      </c>
      <c r="P360" s="647">
        <v>5645</v>
      </c>
      <c r="Q360" s="648"/>
      <c r="R360" s="649"/>
      <c r="S360" s="644"/>
      <c r="T360" s="650" t="s">
        <v>110</v>
      </c>
      <c r="U360" s="651" t="s">
        <v>161</v>
      </c>
      <c r="V360" s="37"/>
      <c r="W360" s="37"/>
      <c r="X360" s="37"/>
      <c r="Y360" s="37"/>
      <c r="Z360" s="37"/>
      <c r="AA360" s="37"/>
      <c r="AB360" s="37"/>
      <c r="AC360" s="37"/>
      <c r="AD360" s="21"/>
      <c r="AE360" s="21"/>
      <c r="AF360" s="21"/>
      <c r="AG360" s="331"/>
      <c r="AH360" s="215"/>
      <c r="AI360" s="215"/>
      <c r="AJ360" s="216"/>
      <c r="AK360" s="174"/>
      <c r="AM360" s="10"/>
      <c r="AN360" s="10"/>
      <c r="AO360" s="10"/>
      <c r="FM360" s="186"/>
      <c r="FN360" s="186"/>
      <c r="FO360" s="186"/>
      <c r="FP360" s="186"/>
      <c r="FQ360" s="186"/>
      <c r="FR360" s="186"/>
      <c r="FS360" s="186"/>
      <c r="FT360" s="186"/>
      <c r="FU360" s="186"/>
      <c r="FV360" s="186"/>
      <c r="FW360" s="186"/>
      <c r="FX360" s="186"/>
      <c r="FY360" s="186"/>
      <c r="FZ360" s="186"/>
      <c r="GA360" s="186"/>
      <c r="GB360" s="186"/>
      <c r="GC360" s="186"/>
      <c r="GD360" s="186"/>
      <c r="GE360" s="186"/>
      <c r="GF360" s="186"/>
      <c r="GG360" s="186"/>
      <c r="GH360" s="186"/>
      <c r="GI360" s="186"/>
      <c r="GJ360" s="186"/>
      <c r="GK360" s="186"/>
      <c r="GL360" s="186"/>
      <c r="GM360" s="186"/>
      <c r="GN360" s="186"/>
      <c r="GO360" s="186"/>
      <c r="GP360" s="186"/>
      <c r="GQ360" s="186"/>
      <c r="GR360" s="186"/>
      <c r="GS360" s="186"/>
      <c r="GT360" s="186"/>
      <c r="GU360" s="186"/>
      <c r="GV360" s="186"/>
      <c r="GW360" s="186"/>
      <c r="GX360" s="186"/>
      <c r="GY360" s="186"/>
      <c r="GZ360" s="186"/>
      <c r="HA360" s="186"/>
      <c r="HB360" s="186"/>
      <c r="HC360" s="186"/>
      <c r="HD360" s="186"/>
      <c r="HE360" s="186"/>
      <c r="HF360" s="186"/>
      <c r="HG360" s="186"/>
      <c r="HH360" s="186"/>
      <c r="HI360" s="186"/>
      <c r="HJ360" s="186"/>
      <c r="HK360" s="186"/>
      <c r="HL360" s="186"/>
      <c r="HM360" s="186"/>
      <c r="HN360" s="186"/>
      <c r="HO360" s="186"/>
      <c r="HP360" s="186"/>
      <c r="HQ360" s="186"/>
      <c r="HR360" s="186"/>
      <c r="HS360" s="186"/>
      <c r="HT360" s="186"/>
      <c r="HU360" s="186"/>
      <c r="HV360" s="186"/>
      <c r="HW360" s="186"/>
      <c r="HX360" s="186"/>
      <c r="HY360" s="186"/>
      <c r="HZ360" s="186"/>
      <c r="IA360" s="186"/>
      <c r="IB360" s="186"/>
      <c r="IC360" s="186"/>
      <c r="ID360" s="186"/>
      <c r="IE360" s="186"/>
      <c r="IF360" s="186"/>
      <c r="IG360" s="186"/>
      <c r="IH360" s="186"/>
      <c r="II360" s="186"/>
      <c r="IJ360" s="186"/>
      <c r="IK360" s="186"/>
      <c r="IL360" s="186"/>
      <c r="IM360" s="186"/>
      <c r="IN360" s="186"/>
      <c r="IO360" s="186"/>
      <c r="IP360" s="186"/>
      <c r="IQ360" s="186"/>
      <c r="IR360" s="186"/>
      <c r="IS360" s="186"/>
      <c r="IT360" s="186"/>
      <c r="IU360" s="186"/>
      <c r="IV360" s="186"/>
      <c r="IW360" s="186"/>
      <c r="IX360" s="186"/>
      <c r="IY360" s="186"/>
      <c r="IZ360" s="186"/>
      <c r="JA360" s="186"/>
      <c r="JB360" s="186"/>
      <c r="JC360" s="186"/>
      <c r="JD360" s="186"/>
      <c r="JE360" s="186"/>
      <c r="JF360" s="186"/>
      <c r="JG360" s="186"/>
      <c r="JH360" s="186"/>
      <c r="JI360" s="186"/>
      <c r="JJ360" s="186"/>
      <c r="JK360" s="186"/>
      <c r="JL360" s="186"/>
      <c r="JM360" s="186"/>
      <c r="JN360" s="186"/>
      <c r="JO360" s="186"/>
      <c r="JP360" s="186"/>
      <c r="JQ360" s="186"/>
      <c r="JR360" s="186"/>
      <c r="JS360" s="186"/>
      <c r="JT360" s="186"/>
      <c r="JU360" s="186"/>
      <c r="JV360" s="186"/>
      <c r="JW360" s="186"/>
      <c r="JX360" s="186"/>
      <c r="JY360" s="186"/>
      <c r="JZ360" s="186"/>
      <c r="KA360" s="186"/>
      <c r="KB360" s="186"/>
      <c r="KC360" s="186"/>
      <c r="KD360" s="186"/>
      <c r="KE360" s="186"/>
      <c r="KF360" s="186"/>
      <c r="KG360" s="186"/>
      <c r="KH360" s="186"/>
      <c r="KI360" s="186"/>
      <c r="KJ360" s="186"/>
      <c r="KK360" s="186"/>
      <c r="KL360" s="186"/>
      <c r="KM360" s="186"/>
      <c r="KN360" s="186"/>
      <c r="KO360" s="186"/>
      <c r="KP360" s="186"/>
      <c r="KQ360" s="186"/>
      <c r="KR360" s="186"/>
      <c r="KS360" s="186"/>
      <c r="KT360" s="186"/>
      <c r="KU360" s="186"/>
      <c r="KV360" s="186"/>
      <c r="KW360" s="186"/>
      <c r="KX360" s="186"/>
      <c r="KY360" s="186"/>
      <c r="KZ360" s="186"/>
      <c r="LA360" s="186"/>
      <c r="LB360" s="186"/>
      <c r="LC360" s="186"/>
      <c r="LD360" s="186"/>
      <c r="LE360" s="186"/>
      <c r="LF360" s="186"/>
      <c r="LG360" s="186"/>
      <c r="LH360" s="186"/>
      <c r="LI360" s="186"/>
      <c r="LJ360" s="186"/>
      <c r="LK360" s="186"/>
      <c r="LL360" s="186"/>
      <c r="LM360" s="186"/>
      <c r="LN360" s="186"/>
      <c r="LO360" s="186"/>
      <c r="LP360" s="186"/>
      <c r="LQ360" s="186"/>
      <c r="LR360" s="186"/>
      <c r="LS360" s="186"/>
      <c r="LT360" s="186"/>
      <c r="LU360" s="186"/>
      <c r="LV360" s="186"/>
      <c r="LW360" s="186"/>
      <c r="LX360" s="186"/>
      <c r="LY360" s="186"/>
      <c r="LZ360" s="186"/>
      <c r="MA360" s="186"/>
      <c r="MB360" s="186"/>
      <c r="MC360" s="186"/>
      <c r="MD360" s="186"/>
      <c r="ME360" s="186"/>
      <c r="MF360" s="186"/>
      <c r="MG360" s="186"/>
      <c r="MH360" s="186"/>
      <c r="MI360" s="186"/>
      <c r="MJ360" s="186"/>
      <c r="MK360" s="186"/>
      <c r="ML360" s="186"/>
      <c r="MM360" s="186"/>
      <c r="MN360" s="186"/>
      <c r="MO360" s="186"/>
      <c r="MP360" s="186"/>
      <c r="MQ360" s="186"/>
      <c r="MR360" s="186"/>
      <c r="MS360" s="186"/>
      <c r="MT360" s="186"/>
      <c r="MU360" s="186"/>
      <c r="MV360" s="186"/>
      <c r="MW360" s="186"/>
      <c r="MX360" s="186"/>
      <c r="MY360" s="186"/>
      <c r="MZ360" s="186"/>
      <c r="NA360" s="186"/>
      <c r="NB360" s="186"/>
      <c r="NC360" s="186"/>
      <c r="ND360" s="186"/>
      <c r="NE360" s="186"/>
      <c r="NF360" s="186"/>
      <c r="NG360" s="186"/>
      <c r="NH360" s="186"/>
      <c r="NI360" s="186"/>
      <c r="NJ360" s="186"/>
      <c r="NK360" s="186"/>
      <c r="NL360" s="186"/>
      <c r="NM360" s="186"/>
      <c r="NN360" s="186"/>
      <c r="NO360" s="186"/>
      <c r="NP360" s="186"/>
      <c r="NQ360" s="186"/>
      <c r="NR360" s="186"/>
      <c r="NS360" s="186"/>
      <c r="NT360" s="186"/>
      <c r="NU360" s="186"/>
      <c r="NV360" s="186"/>
      <c r="NW360" s="186"/>
      <c r="NX360" s="186"/>
      <c r="NY360" s="186"/>
      <c r="NZ360" s="186"/>
      <c r="OA360" s="186"/>
      <c r="OB360" s="186"/>
      <c r="OC360" s="186"/>
      <c r="OD360" s="186"/>
      <c r="OE360" s="186"/>
      <c r="OF360" s="186"/>
      <c r="OG360" s="186"/>
      <c r="OH360" s="186"/>
      <c r="OI360" s="186"/>
      <c r="OJ360" s="186"/>
      <c r="OK360" s="186"/>
      <c r="OL360" s="186"/>
      <c r="OM360" s="186"/>
      <c r="ON360" s="186"/>
      <c r="OO360" s="186"/>
      <c r="OP360" s="186"/>
      <c r="OQ360" s="186"/>
      <c r="OR360" s="186"/>
      <c r="OS360" s="186"/>
      <c r="OT360" s="186"/>
      <c r="OU360" s="186"/>
      <c r="OV360" s="186"/>
      <c r="OW360" s="186"/>
      <c r="OX360" s="186"/>
      <c r="OY360" s="186"/>
      <c r="OZ360" s="186"/>
      <c r="PA360" s="186"/>
      <c r="PB360" s="186"/>
      <c r="PC360" s="186"/>
      <c r="PD360" s="186"/>
      <c r="PE360" s="186"/>
      <c r="PF360" s="186"/>
      <c r="PG360" s="186"/>
      <c r="PH360" s="186"/>
      <c r="PI360" s="186"/>
      <c r="PJ360" s="186"/>
      <c r="PK360" s="186"/>
      <c r="PL360" s="186"/>
      <c r="PM360" s="186"/>
      <c r="PN360" s="186"/>
      <c r="PO360" s="186"/>
      <c r="PP360" s="186"/>
      <c r="PQ360" s="186"/>
      <c r="PR360" s="186"/>
      <c r="PS360" s="186"/>
      <c r="PT360" s="186"/>
      <c r="PU360" s="186"/>
      <c r="PV360" s="186"/>
      <c r="PW360" s="186"/>
      <c r="PX360" s="186"/>
      <c r="PY360" s="186"/>
      <c r="PZ360" s="186"/>
      <c r="QA360" s="186"/>
      <c r="QB360" s="186"/>
      <c r="QC360" s="186"/>
      <c r="QD360" s="186"/>
      <c r="QE360" s="186"/>
      <c r="QF360" s="186"/>
      <c r="QG360" s="186"/>
      <c r="QH360" s="186"/>
      <c r="QI360" s="186"/>
      <c r="QJ360" s="186"/>
      <c r="QK360" s="186"/>
      <c r="QL360" s="186"/>
      <c r="QM360" s="186"/>
      <c r="QN360" s="186"/>
      <c r="QO360" s="186"/>
      <c r="QP360" s="186"/>
      <c r="QQ360" s="186"/>
      <c r="QR360" s="186"/>
      <c r="QS360" s="186"/>
      <c r="QT360" s="186"/>
      <c r="QU360" s="186"/>
      <c r="QV360" s="186"/>
      <c r="QW360" s="186"/>
      <c r="QX360" s="186"/>
      <c r="QY360" s="186"/>
      <c r="QZ360" s="186"/>
      <c r="RA360" s="186"/>
      <c r="RB360" s="186"/>
      <c r="RC360" s="186"/>
      <c r="RD360" s="186"/>
      <c r="RE360" s="186"/>
      <c r="RF360" s="186"/>
      <c r="RG360" s="186"/>
      <c r="RH360" s="186"/>
      <c r="RI360" s="186"/>
      <c r="RJ360" s="186"/>
      <c r="RK360" s="186"/>
      <c r="RL360" s="186"/>
      <c r="RM360" s="186"/>
      <c r="RN360" s="186"/>
      <c r="RO360" s="186"/>
      <c r="RP360" s="186"/>
      <c r="RQ360" s="186"/>
      <c r="RR360" s="186"/>
      <c r="RS360" s="186"/>
      <c r="RT360" s="186"/>
      <c r="RU360" s="186"/>
      <c r="RV360" s="186"/>
      <c r="RW360" s="186"/>
      <c r="RX360" s="186"/>
      <c r="RY360" s="186"/>
      <c r="RZ360" s="186"/>
      <c r="SA360" s="186"/>
      <c r="SB360" s="186"/>
      <c r="SC360" s="186"/>
      <c r="SD360" s="186"/>
      <c r="SE360" s="186"/>
      <c r="SF360" s="186"/>
      <c r="SG360" s="186"/>
      <c r="SH360" s="186"/>
      <c r="SI360" s="186"/>
      <c r="SJ360" s="186"/>
      <c r="SK360" s="186"/>
      <c r="SL360" s="186"/>
      <c r="SM360" s="186"/>
      <c r="SN360" s="186"/>
      <c r="SO360" s="186"/>
      <c r="SP360" s="186"/>
      <c r="SQ360" s="186"/>
      <c r="SR360" s="186"/>
      <c r="SS360" s="186"/>
      <c r="ST360" s="186"/>
      <c r="SU360" s="186"/>
      <c r="SV360" s="186"/>
      <c r="SW360" s="186"/>
      <c r="SX360" s="186"/>
      <c r="SY360" s="186"/>
      <c r="SZ360" s="186"/>
      <c r="TA360" s="186"/>
      <c r="TB360" s="186"/>
      <c r="TC360" s="186"/>
      <c r="TD360" s="186"/>
      <c r="TE360" s="186"/>
      <c r="TF360" s="186"/>
      <c r="TG360" s="186"/>
      <c r="TH360" s="186"/>
      <c r="TI360" s="186"/>
      <c r="TJ360" s="186"/>
      <c r="TK360" s="186"/>
      <c r="TL360" s="186"/>
      <c r="TM360" s="186"/>
      <c r="TN360" s="186"/>
      <c r="TO360" s="186"/>
      <c r="TP360" s="186"/>
      <c r="TQ360" s="186"/>
      <c r="TR360" s="186"/>
      <c r="TS360" s="186"/>
      <c r="TT360" s="186"/>
      <c r="TU360" s="186"/>
      <c r="TV360" s="186"/>
      <c r="TW360" s="186"/>
      <c r="TX360" s="186"/>
      <c r="TY360" s="186"/>
      <c r="TZ360" s="186"/>
      <c r="UA360" s="186"/>
      <c r="UB360" s="186"/>
      <c r="UC360" s="186"/>
      <c r="UD360" s="186"/>
      <c r="UE360" s="186"/>
      <c r="UF360" s="186"/>
      <c r="UG360" s="186"/>
      <c r="UH360" s="186"/>
      <c r="UI360" s="186"/>
      <c r="UJ360" s="186"/>
      <c r="UK360" s="186"/>
      <c r="UL360" s="186"/>
      <c r="UM360" s="186"/>
      <c r="UN360" s="186"/>
      <c r="UO360" s="186"/>
      <c r="UP360" s="186"/>
      <c r="UQ360" s="186"/>
      <c r="UR360" s="186"/>
      <c r="US360" s="186"/>
      <c r="UT360" s="186"/>
      <c r="UU360" s="186"/>
      <c r="UV360" s="186"/>
      <c r="UW360" s="186"/>
      <c r="UX360" s="186"/>
      <c r="UY360" s="186"/>
      <c r="UZ360" s="186"/>
      <c r="VA360" s="186"/>
      <c r="VB360" s="186"/>
      <c r="VC360" s="186"/>
      <c r="VD360" s="186"/>
      <c r="VE360" s="186"/>
      <c r="VF360" s="186"/>
      <c r="VG360" s="186"/>
      <c r="VH360" s="186"/>
      <c r="VI360" s="186"/>
      <c r="VJ360" s="186"/>
      <c r="VK360" s="186"/>
      <c r="VL360" s="186"/>
      <c r="VM360" s="186"/>
      <c r="VN360" s="186"/>
      <c r="VO360" s="186"/>
      <c r="VP360" s="186"/>
      <c r="VQ360" s="186"/>
      <c r="VR360" s="186"/>
      <c r="VS360" s="186"/>
      <c r="VT360" s="186"/>
      <c r="VU360" s="186"/>
      <c r="VV360" s="186"/>
      <c r="VW360" s="186"/>
      <c r="VX360" s="186"/>
      <c r="VY360" s="186"/>
      <c r="VZ360" s="186"/>
      <c r="WA360" s="186"/>
      <c r="WB360" s="186"/>
      <c r="WC360" s="186"/>
      <c r="WD360" s="186"/>
      <c r="WE360" s="186"/>
      <c r="WF360" s="186"/>
      <c r="WG360" s="186"/>
      <c r="WH360" s="186"/>
      <c r="WI360" s="186"/>
      <c r="WJ360" s="186"/>
      <c r="WK360" s="186"/>
      <c r="WL360" s="186"/>
      <c r="WM360" s="186"/>
      <c r="WN360" s="186"/>
      <c r="WO360" s="186"/>
      <c r="WP360" s="186"/>
      <c r="WQ360" s="186"/>
      <c r="WR360" s="186"/>
      <c r="WS360" s="186"/>
      <c r="WT360" s="186"/>
      <c r="WU360" s="186"/>
      <c r="WV360" s="186"/>
      <c r="WW360" s="186"/>
      <c r="WX360" s="186"/>
      <c r="WY360" s="186"/>
      <c r="WZ360" s="186"/>
      <c r="XA360" s="186"/>
      <c r="XB360" s="186"/>
      <c r="XC360" s="186"/>
      <c r="XD360" s="186"/>
      <c r="XE360" s="186"/>
      <c r="XF360" s="186"/>
      <c r="XG360" s="186"/>
      <c r="XH360" s="186"/>
      <c r="XI360" s="186"/>
      <c r="XJ360" s="186"/>
      <c r="XK360" s="186"/>
      <c r="XL360" s="186"/>
      <c r="XM360" s="186"/>
      <c r="XN360" s="186"/>
      <c r="XO360" s="186"/>
      <c r="XP360" s="186"/>
      <c r="XQ360" s="186"/>
      <c r="XR360" s="186"/>
      <c r="XS360" s="186"/>
      <c r="XT360" s="186"/>
      <c r="XU360" s="186"/>
      <c r="XV360" s="186"/>
      <c r="XW360" s="186"/>
      <c r="XX360" s="186"/>
      <c r="XY360" s="186"/>
      <c r="XZ360" s="186"/>
      <c r="YA360" s="186"/>
      <c r="YB360" s="186"/>
      <c r="YC360" s="186"/>
      <c r="YD360" s="186"/>
      <c r="YE360" s="186"/>
      <c r="YF360" s="186"/>
      <c r="YG360" s="186"/>
      <c r="YH360" s="186"/>
      <c r="YI360" s="186"/>
      <c r="YJ360" s="186"/>
      <c r="YK360" s="186"/>
      <c r="YL360" s="186"/>
      <c r="YM360" s="186"/>
      <c r="YN360" s="186"/>
      <c r="YO360" s="186"/>
      <c r="YP360" s="186"/>
      <c r="YQ360" s="186"/>
      <c r="YR360" s="186"/>
      <c r="YS360" s="186"/>
      <c r="YT360" s="186"/>
      <c r="YU360" s="186"/>
      <c r="YV360" s="186"/>
      <c r="YW360" s="186"/>
      <c r="YX360" s="186"/>
      <c r="YY360" s="186"/>
      <c r="YZ360" s="186"/>
      <c r="ZA360" s="186"/>
      <c r="ZB360" s="186"/>
      <c r="ZC360" s="186"/>
      <c r="ZD360" s="186"/>
      <c r="ZE360" s="186"/>
      <c r="ZF360" s="186"/>
      <c r="ZG360" s="186"/>
      <c r="ZH360" s="186"/>
      <c r="ZI360" s="186"/>
      <c r="ZJ360" s="186"/>
      <c r="ZK360" s="186"/>
      <c r="ZL360" s="186"/>
      <c r="ZM360" s="186"/>
      <c r="ZN360" s="186"/>
      <c r="ZO360" s="186"/>
      <c r="ZP360" s="186"/>
      <c r="ZQ360" s="186"/>
      <c r="ZR360" s="186"/>
      <c r="ZS360" s="186"/>
      <c r="ZT360" s="186"/>
      <c r="ZU360" s="186"/>
      <c r="ZV360" s="186"/>
      <c r="ZW360" s="186"/>
      <c r="ZX360" s="186"/>
      <c r="ZY360" s="186"/>
      <c r="ZZ360" s="186"/>
      <c r="AAA360" s="186"/>
      <c r="AAB360" s="186"/>
      <c r="AAC360" s="186"/>
      <c r="AAD360" s="186"/>
      <c r="AAE360" s="186"/>
      <c r="AAF360" s="186"/>
      <c r="AAG360" s="186"/>
      <c r="AAH360" s="186"/>
      <c r="AAI360" s="186"/>
      <c r="AAJ360" s="186"/>
      <c r="AAK360" s="186"/>
      <c r="AAL360" s="186"/>
      <c r="AAM360" s="186"/>
      <c r="AAN360" s="186"/>
      <c r="AAO360" s="186"/>
      <c r="AAP360" s="186"/>
      <c r="AAQ360" s="186"/>
      <c r="AAR360" s="186"/>
      <c r="AAS360" s="186"/>
      <c r="AAT360" s="186"/>
      <c r="AAU360" s="186"/>
      <c r="AAV360" s="186"/>
      <c r="AAW360" s="186"/>
      <c r="AAX360" s="186"/>
      <c r="AAY360" s="186"/>
      <c r="AAZ360" s="186"/>
      <c r="ABA360" s="186"/>
      <c r="ABB360" s="186"/>
      <c r="ABC360" s="186"/>
      <c r="ABD360" s="186"/>
      <c r="ABE360" s="186"/>
      <c r="ABF360" s="186"/>
      <c r="ABG360" s="186"/>
      <c r="ABH360" s="186"/>
      <c r="ABI360" s="186"/>
      <c r="ABJ360" s="186"/>
      <c r="ABK360" s="186"/>
      <c r="ABL360" s="186"/>
      <c r="ABM360" s="186"/>
      <c r="ABN360" s="186"/>
      <c r="ABO360" s="186"/>
      <c r="ABP360" s="186"/>
      <c r="ABQ360" s="186"/>
      <c r="ABR360" s="186"/>
      <c r="ABS360" s="186"/>
      <c r="ABT360" s="186"/>
      <c r="ABU360" s="186"/>
      <c r="ABV360" s="186"/>
      <c r="ABW360" s="186"/>
      <c r="ABX360" s="186"/>
      <c r="ABY360" s="186"/>
      <c r="ABZ360" s="186"/>
      <c r="ACA360" s="186"/>
      <c r="ACB360" s="186"/>
      <c r="ACC360" s="186"/>
      <c r="ACD360" s="186"/>
      <c r="ACE360" s="186"/>
      <c r="ACF360" s="186"/>
      <c r="ACG360" s="186"/>
      <c r="ACH360" s="186"/>
      <c r="ACI360" s="186"/>
      <c r="ACJ360" s="186"/>
      <c r="ACK360" s="186"/>
      <c r="ACL360" s="186"/>
      <c r="ACM360" s="186"/>
      <c r="ACN360" s="186"/>
      <c r="ACO360" s="186"/>
      <c r="ACP360" s="186"/>
      <c r="ACQ360" s="186"/>
      <c r="ACR360" s="186"/>
      <c r="ACS360" s="186"/>
      <c r="ACT360" s="186"/>
      <c r="ACU360" s="186"/>
      <c r="ACV360" s="186"/>
      <c r="ACW360" s="186"/>
      <c r="ACX360" s="186"/>
      <c r="ACY360" s="186"/>
      <c r="ACZ360" s="186"/>
      <c r="ADA360" s="186"/>
      <c r="ADB360" s="186"/>
      <c r="ADC360" s="186"/>
      <c r="ADD360" s="186"/>
      <c r="ADE360" s="186"/>
      <c r="ADF360" s="186"/>
      <c r="ADG360" s="186"/>
      <c r="ADH360" s="186"/>
      <c r="ADI360" s="186"/>
      <c r="ADJ360" s="186"/>
      <c r="ADK360" s="186"/>
      <c r="ADL360" s="186"/>
      <c r="ADM360" s="186"/>
      <c r="ADN360" s="186"/>
      <c r="ADO360" s="186"/>
      <c r="ADP360" s="186"/>
      <c r="ADQ360" s="186"/>
      <c r="ADR360" s="186"/>
      <c r="ADS360" s="186"/>
      <c r="ADT360" s="186"/>
      <c r="ADU360" s="186"/>
      <c r="ADV360" s="186"/>
      <c r="ADW360" s="186"/>
      <c r="ADX360" s="186"/>
      <c r="ADY360" s="186"/>
      <c r="ADZ360" s="186"/>
      <c r="AEA360" s="186"/>
      <c r="AEB360" s="186"/>
      <c r="AEC360" s="186"/>
      <c r="AED360" s="186"/>
      <c r="AEE360" s="186"/>
      <c r="AEF360" s="186"/>
      <c r="AEG360" s="186"/>
      <c r="AEH360" s="186"/>
      <c r="AEI360" s="186"/>
      <c r="AEJ360" s="186"/>
    </row>
    <row r="361" spans="1:816" ht="15" customHeight="1" x14ac:dyDescent="0.25">
      <c r="A361" s="191"/>
      <c r="B361" s="191"/>
      <c r="C361" s="599"/>
      <c r="D361" s="297"/>
      <c r="E361" s="19"/>
      <c r="N361" s="90">
        <v>68</v>
      </c>
      <c r="O361" s="27"/>
      <c r="T361" s="229"/>
      <c r="U361" s="230"/>
      <c r="V361" s="37"/>
      <c r="W361" s="37"/>
      <c r="X361" s="37"/>
      <c r="Y361" s="37"/>
      <c r="Z361" s="37"/>
      <c r="AA361" s="37"/>
      <c r="AB361" s="37"/>
      <c r="AC361" s="37"/>
      <c r="AD361" s="21"/>
      <c r="AE361" s="21"/>
      <c r="AF361" s="21"/>
      <c r="AG361" s="332"/>
      <c r="AH361" s="223"/>
      <c r="AI361" s="224" t="s">
        <v>753</v>
      </c>
      <c r="AJ361" s="225"/>
      <c r="AK361" s="226"/>
      <c r="FM361" s="186"/>
      <c r="FN361" s="186"/>
      <c r="FO361" s="186"/>
      <c r="FP361" s="186"/>
      <c r="FQ361" s="186"/>
      <c r="FR361" s="186"/>
      <c r="FS361" s="186"/>
      <c r="FT361" s="186"/>
      <c r="FU361" s="186"/>
      <c r="FV361" s="186"/>
      <c r="FW361" s="186"/>
      <c r="FX361" s="186"/>
      <c r="FY361" s="186"/>
      <c r="FZ361" s="186"/>
      <c r="GA361" s="186"/>
      <c r="GB361" s="186"/>
      <c r="GC361" s="186"/>
      <c r="GD361" s="186"/>
      <c r="GE361" s="186"/>
      <c r="GF361" s="186"/>
      <c r="GG361" s="186"/>
      <c r="GH361" s="186"/>
      <c r="GI361" s="186"/>
      <c r="GJ361" s="186"/>
      <c r="GK361" s="186"/>
      <c r="GL361" s="186"/>
      <c r="GM361" s="186"/>
      <c r="GN361" s="186"/>
      <c r="GO361" s="186"/>
      <c r="GP361" s="186"/>
      <c r="GQ361" s="186"/>
      <c r="GR361" s="186"/>
      <c r="GS361" s="186"/>
      <c r="GT361" s="186"/>
      <c r="GU361" s="186"/>
      <c r="GV361" s="186"/>
      <c r="GW361" s="186"/>
      <c r="GX361" s="186"/>
      <c r="GY361" s="186"/>
      <c r="GZ361" s="186"/>
      <c r="HA361" s="186"/>
      <c r="HB361" s="186"/>
      <c r="HC361" s="186"/>
      <c r="HD361" s="186"/>
      <c r="HE361" s="186"/>
      <c r="HF361" s="186"/>
      <c r="HG361" s="186"/>
      <c r="HH361" s="186"/>
      <c r="HI361" s="186"/>
      <c r="HJ361" s="186"/>
      <c r="HK361" s="186"/>
      <c r="HL361" s="186"/>
      <c r="HM361" s="186"/>
      <c r="HN361" s="186"/>
      <c r="HO361" s="186"/>
      <c r="HP361" s="186"/>
      <c r="HQ361" s="186"/>
      <c r="HR361" s="186"/>
      <c r="HS361" s="186"/>
      <c r="HT361" s="186"/>
      <c r="HU361" s="186"/>
      <c r="HV361" s="186"/>
      <c r="HW361" s="186"/>
      <c r="HX361" s="186"/>
      <c r="HY361" s="186"/>
      <c r="HZ361" s="186"/>
      <c r="IA361" s="186"/>
      <c r="IB361" s="186"/>
      <c r="IC361" s="186"/>
      <c r="ID361" s="186"/>
      <c r="IE361" s="186"/>
      <c r="IF361" s="186"/>
      <c r="IG361" s="186"/>
      <c r="IH361" s="186"/>
      <c r="II361" s="186"/>
      <c r="IJ361" s="186"/>
      <c r="IK361" s="186"/>
      <c r="IL361" s="186"/>
      <c r="IM361" s="186"/>
      <c r="IN361" s="186"/>
      <c r="IO361" s="186"/>
      <c r="IP361" s="186"/>
      <c r="IQ361" s="186"/>
      <c r="IR361" s="186"/>
      <c r="IS361" s="186"/>
      <c r="IT361" s="186"/>
      <c r="IU361" s="186"/>
      <c r="IV361" s="186"/>
      <c r="IW361" s="186"/>
      <c r="IX361" s="186"/>
      <c r="IY361" s="186"/>
      <c r="IZ361" s="186"/>
      <c r="JA361" s="186"/>
      <c r="JB361" s="186"/>
      <c r="JC361" s="186"/>
      <c r="JD361" s="186"/>
      <c r="JE361" s="186"/>
      <c r="JF361" s="186"/>
      <c r="JG361" s="186"/>
      <c r="JH361" s="186"/>
      <c r="JI361" s="186"/>
      <c r="JJ361" s="186"/>
      <c r="JK361" s="186"/>
      <c r="JL361" s="186"/>
      <c r="JM361" s="186"/>
      <c r="JN361" s="186"/>
      <c r="JO361" s="186"/>
      <c r="JP361" s="186"/>
      <c r="JQ361" s="186"/>
      <c r="JR361" s="186"/>
      <c r="JS361" s="186"/>
      <c r="JT361" s="186"/>
      <c r="JU361" s="186"/>
      <c r="JV361" s="186"/>
      <c r="JW361" s="186"/>
      <c r="JX361" s="186"/>
      <c r="JY361" s="186"/>
      <c r="JZ361" s="186"/>
      <c r="KA361" s="186"/>
      <c r="KB361" s="186"/>
      <c r="KC361" s="186"/>
      <c r="KD361" s="186"/>
      <c r="KE361" s="186"/>
      <c r="KF361" s="186"/>
      <c r="KG361" s="186"/>
      <c r="KH361" s="186"/>
      <c r="KI361" s="186"/>
      <c r="KJ361" s="186"/>
      <c r="KK361" s="186"/>
      <c r="KL361" s="186"/>
      <c r="KM361" s="186"/>
      <c r="KN361" s="186"/>
      <c r="KO361" s="186"/>
      <c r="KP361" s="186"/>
      <c r="KQ361" s="186"/>
      <c r="KR361" s="186"/>
      <c r="KS361" s="186"/>
      <c r="KT361" s="186"/>
      <c r="KU361" s="186"/>
      <c r="KV361" s="186"/>
      <c r="KW361" s="186"/>
      <c r="KX361" s="186"/>
      <c r="KY361" s="186"/>
      <c r="KZ361" s="186"/>
      <c r="LA361" s="186"/>
      <c r="LB361" s="186"/>
      <c r="LC361" s="186"/>
      <c r="LD361" s="186"/>
      <c r="LE361" s="186"/>
      <c r="LF361" s="186"/>
      <c r="LG361" s="186"/>
      <c r="LH361" s="186"/>
      <c r="LI361" s="186"/>
      <c r="LJ361" s="186"/>
      <c r="LK361" s="186"/>
      <c r="LL361" s="186"/>
      <c r="LM361" s="186"/>
      <c r="LN361" s="186"/>
      <c r="LO361" s="186"/>
      <c r="LP361" s="186"/>
      <c r="LQ361" s="186"/>
      <c r="LR361" s="186"/>
      <c r="LS361" s="186"/>
      <c r="LT361" s="186"/>
      <c r="LU361" s="186"/>
      <c r="LV361" s="186"/>
      <c r="LW361" s="186"/>
      <c r="LX361" s="186"/>
      <c r="LY361" s="186"/>
      <c r="LZ361" s="186"/>
      <c r="MA361" s="186"/>
      <c r="MB361" s="186"/>
      <c r="MC361" s="186"/>
      <c r="MD361" s="186"/>
      <c r="ME361" s="186"/>
      <c r="MF361" s="186"/>
      <c r="MG361" s="186"/>
      <c r="MH361" s="186"/>
      <c r="MI361" s="186"/>
      <c r="MJ361" s="186"/>
      <c r="MK361" s="186"/>
      <c r="ML361" s="186"/>
      <c r="MM361" s="186"/>
      <c r="MN361" s="186"/>
      <c r="MO361" s="186"/>
      <c r="MP361" s="186"/>
      <c r="MQ361" s="186"/>
      <c r="MR361" s="186"/>
      <c r="MS361" s="186"/>
      <c r="MT361" s="186"/>
      <c r="MU361" s="186"/>
      <c r="MV361" s="186"/>
      <c r="MW361" s="186"/>
      <c r="MX361" s="186"/>
      <c r="MY361" s="186"/>
      <c r="MZ361" s="186"/>
      <c r="NA361" s="186"/>
      <c r="NB361" s="186"/>
      <c r="NC361" s="186"/>
      <c r="ND361" s="186"/>
      <c r="NE361" s="186"/>
      <c r="NF361" s="186"/>
      <c r="NG361" s="186"/>
      <c r="NH361" s="186"/>
      <c r="NI361" s="186"/>
      <c r="NJ361" s="186"/>
      <c r="NK361" s="186"/>
      <c r="NL361" s="186"/>
      <c r="NM361" s="186"/>
      <c r="NN361" s="186"/>
      <c r="NO361" s="186"/>
      <c r="NP361" s="186"/>
      <c r="NQ361" s="186"/>
      <c r="NR361" s="186"/>
      <c r="NS361" s="186"/>
      <c r="NT361" s="186"/>
      <c r="NU361" s="186"/>
      <c r="NV361" s="186"/>
      <c r="NW361" s="186"/>
      <c r="NX361" s="186"/>
      <c r="NY361" s="186"/>
      <c r="NZ361" s="186"/>
      <c r="OA361" s="186"/>
      <c r="OB361" s="186"/>
      <c r="OC361" s="186"/>
      <c r="OD361" s="186"/>
      <c r="OE361" s="186"/>
      <c r="OF361" s="186"/>
      <c r="OG361" s="186"/>
      <c r="OH361" s="186"/>
      <c r="OI361" s="186"/>
      <c r="OJ361" s="186"/>
      <c r="OK361" s="186"/>
      <c r="OL361" s="186"/>
      <c r="OM361" s="186"/>
      <c r="ON361" s="186"/>
      <c r="OO361" s="186"/>
      <c r="OP361" s="186"/>
      <c r="OQ361" s="186"/>
      <c r="OR361" s="186"/>
      <c r="OS361" s="186"/>
      <c r="OT361" s="186"/>
      <c r="OU361" s="186"/>
      <c r="OV361" s="186"/>
      <c r="OW361" s="186"/>
      <c r="OX361" s="186"/>
      <c r="OY361" s="186"/>
      <c r="OZ361" s="186"/>
      <c r="PA361" s="186"/>
      <c r="PB361" s="186"/>
      <c r="PC361" s="186"/>
      <c r="PD361" s="186"/>
      <c r="PE361" s="186"/>
      <c r="PF361" s="186"/>
      <c r="PG361" s="186"/>
      <c r="PH361" s="186"/>
      <c r="PI361" s="186"/>
      <c r="PJ361" s="186"/>
      <c r="PK361" s="186"/>
      <c r="PL361" s="186"/>
      <c r="PM361" s="186"/>
      <c r="PN361" s="186"/>
      <c r="PO361" s="186"/>
      <c r="PP361" s="186"/>
      <c r="PQ361" s="186"/>
      <c r="PR361" s="186"/>
      <c r="PS361" s="186"/>
      <c r="PT361" s="186"/>
      <c r="PU361" s="186"/>
      <c r="PV361" s="186"/>
      <c r="PW361" s="186"/>
      <c r="PX361" s="186"/>
      <c r="PY361" s="186"/>
      <c r="PZ361" s="186"/>
      <c r="QA361" s="186"/>
      <c r="QB361" s="186"/>
      <c r="QC361" s="186"/>
      <c r="QD361" s="186"/>
      <c r="QE361" s="186"/>
      <c r="QF361" s="186"/>
      <c r="QG361" s="186"/>
      <c r="QH361" s="186"/>
      <c r="QI361" s="186"/>
      <c r="QJ361" s="186"/>
      <c r="QK361" s="186"/>
      <c r="QL361" s="186"/>
      <c r="QM361" s="186"/>
      <c r="QN361" s="186"/>
      <c r="QO361" s="186"/>
      <c r="QP361" s="186"/>
      <c r="QQ361" s="186"/>
      <c r="QR361" s="186"/>
      <c r="QS361" s="186"/>
      <c r="QT361" s="186"/>
      <c r="QU361" s="186"/>
      <c r="QV361" s="186"/>
      <c r="QW361" s="186"/>
      <c r="QX361" s="186"/>
      <c r="QY361" s="186"/>
      <c r="QZ361" s="186"/>
      <c r="RA361" s="186"/>
      <c r="RB361" s="186"/>
      <c r="RC361" s="186"/>
      <c r="RD361" s="186"/>
      <c r="RE361" s="186"/>
      <c r="RF361" s="186"/>
      <c r="RG361" s="186"/>
      <c r="RH361" s="186"/>
      <c r="RI361" s="186"/>
      <c r="RJ361" s="186"/>
      <c r="RK361" s="186"/>
      <c r="RL361" s="186"/>
      <c r="RM361" s="186"/>
      <c r="RN361" s="186"/>
      <c r="RO361" s="186"/>
      <c r="RP361" s="186"/>
      <c r="RQ361" s="186"/>
      <c r="RR361" s="186"/>
      <c r="RS361" s="186"/>
      <c r="RT361" s="186"/>
      <c r="RU361" s="186"/>
      <c r="RV361" s="186"/>
      <c r="RW361" s="186"/>
      <c r="RX361" s="186"/>
      <c r="RY361" s="186"/>
      <c r="RZ361" s="186"/>
      <c r="SA361" s="186"/>
      <c r="SB361" s="186"/>
      <c r="SC361" s="186"/>
      <c r="SD361" s="186"/>
      <c r="SE361" s="186"/>
      <c r="SF361" s="186"/>
      <c r="SG361" s="186"/>
      <c r="SH361" s="186"/>
      <c r="SI361" s="186"/>
      <c r="SJ361" s="186"/>
      <c r="SK361" s="186"/>
      <c r="SL361" s="186"/>
      <c r="SM361" s="186"/>
      <c r="SN361" s="186"/>
      <c r="SO361" s="186"/>
      <c r="SP361" s="186"/>
      <c r="SQ361" s="186"/>
      <c r="SR361" s="186"/>
      <c r="SS361" s="186"/>
      <c r="ST361" s="186"/>
      <c r="SU361" s="186"/>
      <c r="SV361" s="186"/>
      <c r="SW361" s="186"/>
      <c r="SX361" s="186"/>
      <c r="SY361" s="186"/>
      <c r="SZ361" s="186"/>
      <c r="TA361" s="186"/>
      <c r="TB361" s="186"/>
      <c r="TC361" s="186"/>
      <c r="TD361" s="186"/>
      <c r="TE361" s="186"/>
      <c r="TF361" s="186"/>
      <c r="TG361" s="186"/>
      <c r="TH361" s="186"/>
      <c r="TI361" s="186"/>
      <c r="TJ361" s="186"/>
      <c r="TK361" s="186"/>
      <c r="TL361" s="186"/>
      <c r="TM361" s="186"/>
      <c r="TN361" s="186"/>
      <c r="TO361" s="186"/>
      <c r="TP361" s="186"/>
      <c r="TQ361" s="186"/>
      <c r="TR361" s="186"/>
      <c r="TS361" s="186"/>
      <c r="TT361" s="186"/>
      <c r="TU361" s="186"/>
      <c r="TV361" s="186"/>
      <c r="TW361" s="186"/>
      <c r="TX361" s="186"/>
      <c r="TY361" s="186"/>
      <c r="TZ361" s="186"/>
      <c r="UA361" s="186"/>
      <c r="UB361" s="186"/>
      <c r="UC361" s="186"/>
      <c r="UD361" s="186"/>
      <c r="UE361" s="186"/>
      <c r="UF361" s="186"/>
      <c r="UG361" s="186"/>
      <c r="UH361" s="186"/>
      <c r="UI361" s="186"/>
      <c r="UJ361" s="186"/>
      <c r="UK361" s="186"/>
      <c r="UL361" s="186"/>
      <c r="UM361" s="186"/>
      <c r="UN361" s="186"/>
      <c r="UO361" s="186"/>
      <c r="UP361" s="186"/>
      <c r="UQ361" s="186"/>
      <c r="UR361" s="186"/>
      <c r="US361" s="186"/>
      <c r="UT361" s="186"/>
      <c r="UU361" s="186"/>
      <c r="UV361" s="186"/>
      <c r="UW361" s="186"/>
      <c r="UX361" s="186"/>
      <c r="UY361" s="186"/>
      <c r="UZ361" s="186"/>
      <c r="VA361" s="186"/>
      <c r="VB361" s="186"/>
      <c r="VC361" s="186"/>
      <c r="VD361" s="186"/>
      <c r="VE361" s="186"/>
      <c r="VF361" s="186"/>
      <c r="VG361" s="186"/>
      <c r="VH361" s="186"/>
      <c r="VI361" s="186"/>
      <c r="VJ361" s="186"/>
      <c r="VK361" s="186"/>
      <c r="VL361" s="186"/>
      <c r="VM361" s="186"/>
      <c r="VN361" s="186"/>
      <c r="VO361" s="186"/>
      <c r="VP361" s="186"/>
      <c r="VQ361" s="186"/>
      <c r="VR361" s="186"/>
      <c r="VS361" s="186"/>
      <c r="VT361" s="186"/>
      <c r="VU361" s="186"/>
      <c r="VV361" s="186"/>
      <c r="VW361" s="186"/>
      <c r="VX361" s="186"/>
      <c r="VY361" s="186"/>
      <c r="VZ361" s="186"/>
      <c r="WA361" s="186"/>
      <c r="WB361" s="186"/>
      <c r="WC361" s="186"/>
      <c r="WD361" s="186"/>
      <c r="WE361" s="186"/>
      <c r="WF361" s="186"/>
      <c r="WG361" s="186"/>
      <c r="WH361" s="186"/>
      <c r="WI361" s="186"/>
      <c r="WJ361" s="186"/>
      <c r="WK361" s="186"/>
      <c r="WL361" s="186"/>
      <c r="WM361" s="186"/>
      <c r="WN361" s="186"/>
      <c r="WO361" s="186"/>
      <c r="WP361" s="186"/>
      <c r="WQ361" s="186"/>
      <c r="WR361" s="186"/>
      <c r="WS361" s="186"/>
      <c r="WT361" s="186"/>
      <c r="WU361" s="186"/>
      <c r="WV361" s="186"/>
      <c r="WW361" s="186"/>
      <c r="WX361" s="186"/>
      <c r="WY361" s="186"/>
      <c r="WZ361" s="186"/>
      <c r="XA361" s="186"/>
      <c r="XB361" s="186"/>
      <c r="XC361" s="186"/>
      <c r="XD361" s="186"/>
      <c r="XE361" s="186"/>
      <c r="XF361" s="186"/>
      <c r="XG361" s="186"/>
      <c r="XH361" s="186"/>
      <c r="XI361" s="186"/>
      <c r="XJ361" s="186"/>
      <c r="XK361" s="186"/>
      <c r="XL361" s="186"/>
      <c r="XM361" s="186"/>
      <c r="XN361" s="186"/>
      <c r="XO361" s="186"/>
      <c r="XP361" s="186"/>
      <c r="XQ361" s="186"/>
      <c r="XR361" s="186"/>
      <c r="XS361" s="186"/>
      <c r="XT361" s="186"/>
      <c r="XU361" s="186"/>
      <c r="XV361" s="186"/>
      <c r="XW361" s="186"/>
      <c r="XX361" s="186"/>
      <c r="XY361" s="186"/>
      <c r="XZ361" s="186"/>
      <c r="YA361" s="186"/>
      <c r="YB361" s="186"/>
      <c r="YC361" s="186"/>
      <c r="YD361" s="186"/>
      <c r="YE361" s="186"/>
      <c r="YF361" s="186"/>
      <c r="YG361" s="186"/>
      <c r="YH361" s="186"/>
      <c r="YI361" s="186"/>
      <c r="YJ361" s="186"/>
      <c r="YK361" s="186"/>
      <c r="YL361" s="186"/>
      <c r="YM361" s="186"/>
      <c r="YN361" s="186"/>
      <c r="YO361" s="186"/>
      <c r="YP361" s="186"/>
      <c r="YQ361" s="186"/>
      <c r="YR361" s="186"/>
      <c r="YS361" s="186"/>
      <c r="YT361" s="186"/>
      <c r="YU361" s="186"/>
      <c r="YV361" s="186"/>
      <c r="YW361" s="186"/>
      <c r="YX361" s="186"/>
      <c r="YY361" s="186"/>
      <c r="YZ361" s="186"/>
      <c r="ZA361" s="186"/>
      <c r="ZB361" s="186"/>
      <c r="ZC361" s="186"/>
      <c r="ZD361" s="186"/>
      <c r="ZE361" s="186"/>
      <c r="ZF361" s="186"/>
      <c r="ZG361" s="186"/>
      <c r="ZH361" s="186"/>
      <c r="ZI361" s="186"/>
      <c r="ZJ361" s="186"/>
      <c r="ZK361" s="186"/>
      <c r="ZL361" s="186"/>
      <c r="ZM361" s="186"/>
      <c r="ZN361" s="186"/>
      <c r="ZO361" s="186"/>
      <c r="ZP361" s="186"/>
      <c r="ZQ361" s="186"/>
      <c r="ZR361" s="186"/>
      <c r="ZS361" s="186"/>
      <c r="ZT361" s="186"/>
      <c r="ZU361" s="186"/>
      <c r="ZV361" s="186"/>
      <c r="ZW361" s="186"/>
      <c r="ZX361" s="186"/>
      <c r="ZY361" s="186"/>
      <c r="ZZ361" s="186"/>
      <c r="AAA361" s="186"/>
      <c r="AAB361" s="186"/>
      <c r="AAC361" s="186"/>
      <c r="AAD361" s="186"/>
      <c r="AAE361" s="186"/>
      <c r="AAF361" s="186"/>
      <c r="AAG361" s="186"/>
      <c r="AAH361" s="186"/>
      <c r="AAI361" s="186"/>
      <c r="AAJ361" s="186"/>
      <c r="AAK361" s="186"/>
      <c r="AAL361" s="186"/>
      <c r="AAM361" s="186"/>
      <c r="AAN361" s="186"/>
      <c r="AAO361" s="186"/>
      <c r="AAP361" s="186"/>
      <c r="AAQ361" s="186"/>
      <c r="AAR361" s="186"/>
      <c r="AAS361" s="186"/>
      <c r="AAT361" s="186"/>
      <c r="AAU361" s="186"/>
      <c r="AAV361" s="186"/>
      <c r="AAW361" s="186"/>
      <c r="AAX361" s="186"/>
      <c r="AAY361" s="186"/>
      <c r="AAZ361" s="186"/>
      <c r="ABA361" s="186"/>
      <c r="ABB361" s="186"/>
      <c r="ABC361" s="186"/>
      <c r="ABD361" s="186"/>
      <c r="ABE361" s="186"/>
      <c r="ABF361" s="186"/>
      <c r="ABG361" s="186"/>
      <c r="ABH361" s="186"/>
      <c r="ABI361" s="186"/>
      <c r="ABJ361" s="186"/>
      <c r="ABK361" s="186"/>
      <c r="ABL361" s="186"/>
      <c r="ABM361" s="186"/>
      <c r="ABN361" s="186"/>
      <c r="ABO361" s="186"/>
      <c r="ABP361" s="186"/>
      <c r="ABQ361" s="186"/>
      <c r="ABR361" s="186"/>
      <c r="ABS361" s="186"/>
      <c r="ABT361" s="186"/>
      <c r="ABU361" s="186"/>
      <c r="ABV361" s="186"/>
      <c r="ABW361" s="186"/>
      <c r="ABX361" s="186"/>
      <c r="ABY361" s="186"/>
      <c r="ABZ361" s="186"/>
      <c r="ACA361" s="186"/>
      <c r="ACB361" s="186"/>
      <c r="ACC361" s="186"/>
      <c r="ACD361" s="186"/>
      <c r="ACE361" s="186"/>
      <c r="ACF361" s="186"/>
      <c r="ACG361" s="186"/>
      <c r="ACH361" s="186"/>
      <c r="ACI361" s="186"/>
      <c r="ACJ361" s="186"/>
      <c r="ACK361" s="186"/>
      <c r="ACL361" s="186"/>
      <c r="ACM361" s="186"/>
      <c r="ACN361" s="186"/>
      <c r="ACO361" s="186"/>
      <c r="ACP361" s="186"/>
      <c r="ACQ361" s="186"/>
      <c r="ACR361" s="186"/>
      <c r="ACS361" s="186"/>
      <c r="ACT361" s="186"/>
      <c r="ACU361" s="186"/>
      <c r="ACV361" s="186"/>
      <c r="ACW361" s="186"/>
      <c r="ACX361" s="186"/>
      <c r="ACY361" s="186"/>
      <c r="ACZ361" s="186"/>
      <c r="ADA361" s="186"/>
      <c r="ADB361" s="186"/>
      <c r="ADC361" s="186"/>
      <c r="ADD361" s="186"/>
      <c r="ADE361" s="186"/>
      <c r="ADF361" s="186"/>
      <c r="ADG361" s="186"/>
      <c r="ADH361" s="186"/>
      <c r="ADI361" s="186"/>
      <c r="ADJ361" s="186"/>
      <c r="ADK361" s="186"/>
      <c r="ADL361" s="186"/>
      <c r="ADM361" s="186"/>
      <c r="ADN361" s="186"/>
      <c r="ADO361" s="186"/>
      <c r="ADP361" s="186"/>
      <c r="ADQ361" s="186"/>
      <c r="ADR361" s="186"/>
      <c r="ADS361" s="186"/>
      <c r="ADT361" s="186"/>
      <c r="ADU361" s="186"/>
      <c r="ADV361" s="186"/>
      <c r="ADW361" s="186"/>
      <c r="ADX361" s="186"/>
      <c r="ADY361" s="186"/>
      <c r="ADZ361" s="186"/>
      <c r="AEA361" s="186"/>
      <c r="AEB361" s="186"/>
      <c r="AEC361" s="186"/>
      <c r="AED361" s="186"/>
      <c r="AEE361" s="186"/>
      <c r="AEF361" s="186"/>
      <c r="AEG361" s="186"/>
      <c r="AEH361" s="186"/>
      <c r="AEI361" s="186"/>
      <c r="AEJ361" s="186"/>
    </row>
    <row r="362" spans="1:816" ht="15" customHeight="1" x14ac:dyDescent="0.25">
      <c r="A362" s="190"/>
      <c r="B362" s="190"/>
      <c r="C362" s="190"/>
      <c r="D362" s="32"/>
      <c r="E362" s="24"/>
      <c r="N362" s="24">
        <f>N361/(N361+221)</f>
        <v>0.23529411764705882</v>
      </c>
      <c r="O362" s="27"/>
      <c r="V362" s="37"/>
      <c r="W362" s="37"/>
      <c r="X362" s="37"/>
      <c r="Y362" s="37"/>
      <c r="Z362" s="37"/>
      <c r="AA362" s="37"/>
      <c r="AB362" s="37"/>
      <c r="AC362" s="37"/>
      <c r="AD362" s="21"/>
      <c r="AE362" s="21"/>
      <c r="AF362" s="21"/>
      <c r="AG362" s="333" t="s">
        <v>689</v>
      </c>
      <c r="AH362" s="174">
        <f>SUMIF(AH16:AH359,"&gt;0")</f>
        <v>138.90061167751824</v>
      </c>
      <c r="AI362" s="174">
        <f>SUMIF(AI16:AI359,"&gt;0")</f>
        <v>44.045998404314609</v>
      </c>
      <c r="AJ362" s="174">
        <f>SUMIF(AJ16:AJ359,"&gt;0")</f>
        <v>183.71428571428572</v>
      </c>
      <c r="AK362" s="218">
        <f>SUMIF(AK16:AK359,"&gt;0")</f>
        <v>366.63506081207015</v>
      </c>
      <c r="AM362" s="174">
        <f>SUM(AM16:AM359)</f>
        <v>348.54933111928455</v>
      </c>
      <c r="AN362" s="174">
        <f>SUM(AN16:AN359)</f>
        <v>15.570743645840098</v>
      </c>
      <c r="AO362" s="174" t="e">
        <f>SUM(AO16:AO359)</f>
        <v>#VALUE!</v>
      </c>
      <c r="AP362" s="1" t="s">
        <v>686</v>
      </c>
      <c r="FM362" s="186"/>
      <c r="FN362" s="186"/>
      <c r="FO362" s="186"/>
      <c r="FP362" s="186"/>
      <c r="FQ362" s="186"/>
      <c r="FR362" s="186"/>
      <c r="FS362" s="186"/>
      <c r="FT362" s="186"/>
      <c r="FU362" s="186"/>
      <c r="FV362" s="186"/>
      <c r="FW362" s="186"/>
      <c r="FX362" s="186"/>
      <c r="FY362" s="186"/>
      <c r="FZ362" s="186"/>
      <c r="GA362" s="186"/>
      <c r="GB362" s="186"/>
      <c r="GC362" s="186"/>
      <c r="GD362" s="186"/>
      <c r="GE362" s="186"/>
      <c r="GF362" s="186"/>
      <c r="GG362" s="186"/>
      <c r="GH362" s="186"/>
      <c r="GI362" s="186"/>
      <c r="GJ362" s="186"/>
      <c r="GK362" s="186"/>
      <c r="GL362" s="186"/>
      <c r="GM362" s="186"/>
      <c r="GN362" s="186"/>
      <c r="GO362" s="186"/>
      <c r="GP362" s="186"/>
      <c r="GQ362" s="186"/>
      <c r="GR362" s="186"/>
      <c r="GS362" s="186"/>
      <c r="GT362" s="186"/>
      <c r="GU362" s="186"/>
      <c r="GV362" s="186"/>
      <c r="GW362" s="186"/>
      <c r="GX362" s="186"/>
      <c r="GY362" s="186"/>
      <c r="GZ362" s="186"/>
      <c r="HA362" s="186"/>
      <c r="HB362" s="186"/>
      <c r="HC362" s="186"/>
      <c r="HD362" s="186"/>
      <c r="HE362" s="186"/>
      <c r="HF362" s="186"/>
      <c r="HG362" s="186"/>
      <c r="HH362" s="186"/>
      <c r="HI362" s="186"/>
      <c r="HJ362" s="186"/>
      <c r="HK362" s="186"/>
      <c r="HL362" s="186"/>
      <c r="HM362" s="186"/>
      <c r="HN362" s="186"/>
      <c r="HO362" s="186"/>
      <c r="HP362" s="186"/>
      <c r="HQ362" s="186"/>
      <c r="HR362" s="186"/>
      <c r="HS362" s="186"/>
      <c r="HT362" s="186"/>
      <c r="HU362" s="186"/>
      <c r="HV362" s="186"/>
      <c r="HW362" s="186"/>
      <c r="HX362" s="186"/>
      <c r="HY362" s="186"/>
      <c r="HZ362" s="186"/>
      <c r="IA362" s="186"/>
      <c r="IB362" s="186"/>
      <c r="IC362" s="186"/>
      <c r="ID362" s="186"/>
      <c r="IE362" s="186"/>
      <c r="IF362" s="186"/>
      <c r="IG362" s="186"/>
      <c r="IH362" s="186"/>
      <c r="II362" s="186"/>
      <c r="IJ362" s="186"/>
      <c r="IK362" s="186"/>
      <c r="IL362" s="186"/>
      <c r="IM362" s="186"/>
      <c r="IN362" s="186"/>
      <c r="IO362" s="186"/>
      <c r="IP362" s="186"/>
      <c r="IQ362" s="186"/>
      <c r="IR362" s="186"/>
      <c r="IS362" s="186"/>
      <c r="IT362" s="186"/>
      <c r="IU362" s="186"/>
      <c r="IV362" s="186"/>
      <c r="IW362" s="186"/>
      <c r="IX362" s="186"/>
      <c r="IY362" s="186"/>
      <c r="IZ362" s="186"/>
      <c r="JA362" s="186"/>
      <c r="JB362" s="186"/>
      <c r="JC362" s="186"/>
      <c r="JD362" s="186"/>
      <c r="JE362" s="186"/>
      <c r="JF362" s="186"/>
      <c r="JG362" s="186"/>
      <c r="JH362" s="186"/>
      <c r="JI362" s="186"/>
      <c r="JJ362" s="186"/>
      <c r="JK362" s="186"/>
      <c r="JL362" s="186"/>
      <c r="JM362" s="186"/>
      <c r="JN362" s="186"/>
      <c r="JO362" s="186"/>
      <c r="JP362" s="186"/>
      <c r="JQ362" s="186"/>
      <c r="JR362" s="186"/>
      <c r="JS362" s="186"/>
      <c r="JT362" s="186"/>
      <c r="JU362" s="186"/>
      <c r="JV362" s="186"/>
      <c r="JW362" s="186"/>
      <c r="JX362" s="186"/>
      <c r="JY362" s="186"/>
      <c r="JZ362" s="186"/>
      <c r="KA362" s="186"/>
      <c r="KB362" s="186"/>
      <c r="KC362" s="186"/>
      <c r="KD362" s="186"/>
      <c r="KE362" s="186"/>
      <c r="KF362" s="186"/>
      <c r="KG362" s="186"/>
      <c r="KH362" s="186"/>
      <c r="KI362" s="186"/>
      <c r="KJ362" s="186"/>
      <c r="KK362" s="186"/>
      <c r="KL362" s="186"/>
      <c r="KM362" s="186"/>
      <c r="KN362" s="186"/>
      <c r="KO362" s="186"/>
      <c r="KP362" s="186"/>
      <c r="KQ362" s="186"/>
      <c r="KR362" s="186"/>
      <c r="KS362" s="186"/>
      <c r="KT362" s="186"/>
      <c r="KU362" s="186"/>
      <c r="KV362" s="186"/>
      <c r="KW362" s="186"/>
      <c r="KX362" s="186"/>
      <c r="KY362" s="186"/>
      <c r="KZ362" s="186"/>
      <c r="LA362" s="186"/>
      <c r="LB362" s="186"/>
      <c r="LC362" s="186"/>
      <c r="LD362" s="186"/>
      <c r="LE362" s="186"/>
      <c r="LF362" s="186"/>
      <c r="LG362" s="186"/>
      <c r="LH362" s="186"/>
      <c r="LI362" s="186"/>
      <c r="LJ362" s="186"/>
      <c r="LK362" s="186"/>
      <c r="LL362" s="186"/>
      <c r="LM362" s="186"/>
      <c r="LN362" s="186"/>
      <c r="LO362" s="186"/>
      <c r="LP362" s="186"/>
      <c r="LQ362" s="186"/>
      <c r="LR362" s="186"/>
      <c r="LS362" s="186"/>
      <c r="LT362" s="186"/>
      <c r="LU362" s="186"/>
      <c r="LV362" s="186"/>
      <c r="LW362" s="186"/>
      <c r="LX362" s="186"/>
      <c r="LY362" s="186"/>
      <c r="LZ362" s="186"/>
      <c r="MA362" s="186"/>
      <c r="MB362" s="186"/>
      <c r="MC362" s="186"/>
      <c r="MD362" s="186"/>
      <c r="ME362" s="186"/>
      <c r="MF362" s="186"/>
      <c r="MG362" s="186"/>
      <c r="MH362" s="186"/>
      <c r="MI362" s="186"/>
      <c r="MJ362" s="186"/>
      <c r="MK362" s="186"/>
      <c r="ML362" s="186"/>
      <c r="MM362" s="186"/>
      <c r="MN362" s="186"/>
      <c r="MO362" s="186"/>
      <c r="MP362" s="186"/>
      <c r="MQ362" s="186"/>
      <c r="MR362" s="186"/>
      <c r="MS362" s="186"/>
      <c r="MT362" s="186"/>
      <c r="MU362" s="186"/>
      <c r="MV362" s="186"/>
      <c r="MW362" s="186"/>
      <c r="MX362" s="186"/>
      <c r="MY362" s="186"/>
      <c r="MZ362" s="186"/>
      <c r="NA362" s="186"/>
      <c r="NB362" s="186"/>
      <c r="NC362" s="186"/>
      <c r="ND362" s="186"/>
      <c r="NE362" s="186"/>
      <c r="NF362" s="186"/>
      <c r="NG362" s="186"/>
      <c r="NH362" s="186"/>
      <c r="NI362" s="186"/>
      <c r="NJ362" s="186"/>
      <c r="NK362" s="186"/>
      <c r="NL362" s="186"/>
      <c r="NM362" s="186"/>
      <c r="NN362" s="186"/>
      <c r="NO362" s="186"/>
      <c r="NP362" s="186"/>
      <c r="NQ362" s="186"/>
      <c r="NR362" s="186"/>
      <c r="NS362" s="186"/>
      <c r="NT362" s="186"/>
      <c r="NU362" s="186"/>
      <c r="NV362" s="186"/>
      <c r="NW362" s="186"/>
      <c r="NX362" s="186"/>
      <c r="NY362" s="186"/>
      <c r="NZ362" s="186"/>
      <c r="OA362" s="186"/>
      <c r="OB362" s="186"/>
      <c r="OC362" s="186"/>
      <c r="OD362" s="186"/>
      <c r="OE362" s="186"/>
      <c r="OF362" s="186"/>
      <c r="OG362" s="186"/>
      <c r="OH362" s="186"/>
      <c r="OI362" s="186"/>
      <c r="OJ362" s="186"/>
      <c r="OK362" s="186"/>
      <c r="OL362" s="186"/>
      <c r="OM362" s="186"/>
      <c r="ON362" s="186"/>
      <c r="OO362" s="186"/>
      <c r="OP362" s="186"/>
      <c r="OQ362" s="186"/>
      <c r="OR362" s="186"/>
      <c r="OS362" s="186"/>
      <c r="OT362" s="186"/>
      <c r="OU362" s="186"/>
      <c r="OV362" s="186"/>
      <c r="OW362" s="186"/>
      <c r="OX362" s="186"/>
      <c r="OY362" s="186"/>
      <c r="OZ362" s="186"/>
      <c r="PA362" s="186"/>
      <c r="PB362" s="186"/>
      <c r="PC362" s="186"/>
      <c r="PD362" s="186"/>
      <c r="PE362" s="186"/>
      <c r="PF362" s="186"/>
      <c r="PG362" s="186"/>
      <c r="PH362" s="186"/>
      <c r="PI362" s="186"/>
      <c r="PJ362" s="186"/>
      <c r="PK362" s="186"/>
      <c r="PL362" s="186"/>
      <c r="PM362" s="186"/>
      <c r="PN362" s="186"/>
      <c r="PO362" s="186"/>
      <c r="PP362" s="186"/>
      <c r="PQ362" s="186"/>
      <c r="PR362" s="186"/>
      <c r="PS362" s="186"/>
      <c r="PT362" s="186"/>
      <c r="PU362" s="186"/>
      <c r="PV362" s="186"/>
      <c r="PW362" s="186"/>
      <c r="PX362" s="186"/>
      <c r="PY362" s="186"/>
      <c r="PZ362" s="186"/>
      <c r="QA362" s="186"/>
      <c r="QB362" s="186"/>
      <c r="QC362" s="186"/>
      <c r="QD362" s="186"/>
      <c r="QE362" s="186"/>
      <c r="QF362" s="186"/>
      <c r="QG362" s="186"/>
      <c r="QH362" s="186"/>
      <c r="QI362" s="186"/>
      <c r="QJ362" s="186"/>
      <c r="QK362" s="186"/>
      <c r="QL362" s="186"/>
      <c r="QM362" s="186"/>
      <c r="QN362" s="186"/>
      <c r="QO362" s="186"/>
      <c r="QP362" s="186"/>
      <c r="QQ362" s="186"/>
      <c r="QR362" s="186"/>
      <c r="QS362" s="186"/>
      <c r="QT362" s="186"/>
      <c r="QU362" s="186"/>
      <c r="QV362" s="186"/>
      <c r="QW362" s="186"/>
      <c r="QX362" s="186"/>
      <c r="QY362" s="186"/>
      <c r="QZ362" s="186"/>
      <c r="RA362" s="186"/>
      <c r="RB362" s="186"/>
      <c r="RC362" s="186"/>
      <c r="RD362" s="186"/>
      <c r="RE362" s="186"/>
      <c r="RF362" s="186"/>
      <c r="RG362" s="186"/>
      <c r="RH362" s="186"/>
      <c r="RI362" s="186"/>
      <c r="RJ362" s="186"/>
      <c r="RK362" s="186"/>
      <c r="RL362" s="186"/>
      <c r="RM362" s="186"/>
      <c r="RN362" s="186"/>
      <c r="RO362" s="186"/>
      <c r="RP362" s="186"/>
      <c r="RQ362" s="186"/>
      <c r="RR362" s="186"/>
      <c r="RS362" s="186"/>
      <c r="RT362" s="186"/>
      <c r="RU362" s="186"/>
      <c r="RV362" s="186"/>
      <c r="RW362" s="186"/>
      <c r="RX362" s="186"/>
      <c r="RY362" s="186"/>
      <c r="RZ362" s="186"/>
      <c r="SA362" s="186"/>
      <c r="SB362" s="186"/>
      <c r="SC362" s="186"/>
      <c r="SD362" s="186"/>
      <c r="SE362" s="186"/>
      <c r="SF362" s="186"/>
      <c r="SG362" s="186"/>
      <c r="SH362" s="186"/>
      <c r="SI362" s="186"/>
      <c r="SJ362" s="186"/>
      <c r="SK362" s="186"/>
      <c r="SL362" s="186"/>
      <c r="SM362" s="186"/>
      <c r="SN362" s="186"/>
      <c r="SO362" s="186"/>
      <c r="SP362" s="186"/>
      <c r="SQ362" s="186"/>
      <c r="SR362" s="186"/>
      <c r="SS362" s="186"/>
      <c r="ST362" s="186"/>
      <c r="SU362" s="186"/>
      <c r="SV362" s="186"/>
      <c r="SW362" s="186"/>
      <c r="SX362" s="186"/>
      <c r="SY362" s="186"/>
      <c r="SZ362" s="186"/>
      <c r="TA362" s="186"/>
      <c r="TB362" s="186"/>
      <c r="TC362" s="186"/>
      <c r="TD362" s="186"/>
      <c r="TE362" s="186"/>
      <c r="TF362" s="186"/>
      <c r="TG362" s="186"/>
      <c r="TH362" s="186"/>
      <c r="TI362" s="186"/>
      <c r="TJ362" s="186"/>
      <c r="TK362" s="186"/>
      <c r="TL362" s="186"/>
      <c r="TM362" s="186"/>
      <c r="TN362" s="186"/>
      <c r="TO362" s="186"/>
      <c r="TP362" s="186"/>
      <c r="TQ362" s="186"/>
      <c r="TR362" s="186"/>
      <c r="TS362" s="186"/>
      <c r="TT362" s="186"/>
      <c r="TU362" s="186"/>
      <c r="TV362" s="186"/>
      <c r="TW362" s="186"/>
      <c r="TX362" s="186"/>
      <c r="TY362" s="186"/>
      <c r="TZ362" s="186"/>
      <c r="UA362" s="186"/>
      <c r="UB362" s="186"/>
      <c r="UC362" s="186"/>
      <c r="UD362" s="186"/>
      <c r="UE362" s="186"/>
      <c r="UF362" s="186"/>
      <c r="UG362" s="186"/>
      <c r="UH362" s="186"/>
      <c r="UI362" s="186"/>
      <c r="UJ362" s="186"/>
      <c r="UK362" s="186"/>
      <c r="UL362" s="186"/>
      <c r="UM362" s="186"/>
      <c r="UN362" s="186"/>
      <c r="UO362" s="186"/>
      <c r="UP362" s="186"/>
      <c r="UQ362" s="186"/>
      <c r="UR362" s="186"/>
      <c r="US362" s="186"/>
      <c r="UT362" s="186"/>
      <c r="UU362" s="186"/>
      <c r="UV362" s="186"/>
      <c r="UW362" s="186"/>
      <c r="UX362" s="186"/>
      <c r="UY362" s="186"/>
      <c r="UZ362" s="186"/>
      <c r="VA362" s="186"/>
      <c r="VB362" s="186"/>
      <c r="VC362" s="186"/>
      <c r="VD362" s="186"/>
      <c r="VE362" s="186"/>
      <c r="VF362" s="186"/>
      <c r="VG362" s="186"/>
      <c r="VH362" s="186"/>
      <c r="VI362" s="186"/>
      <c r="VJ362" s="186"/>
      <c r="VK362" s="186"/>
      <c r="VL362" s="186"/>
      <c r="VM362" s="186"/>
      <c r="VN362" s="186"/>
      <c r="VO362" s="186"/>
      <c r="VP362" s="186"/>
      <c r="VQ362" s="186"/>
      <c r="VR362" s="186"/>
      <c r="VS362" s="186"/>
      <c r="VT362" s="186"/>
      <c r="VU362" s="186"/>
      <c r="VV362" s="186"/>
      <c r="VW362" s="186"/>
      <c r="VX362" s="186"/>
      <c r="VY362" s="186"/>
      <c r="VZ362" s="186"/>
      <c r="WA362" s="186"/>
      <c r="WB362" s="186"/>
      <c r="WC362" s="186"/>
      <c r="WD362" s="186"/>
      <c r="WE362" s="186"/>
      <c r="WF362" s="186"/>
      <c r="WG362" s="186"/>
      <c r="WH362" s="186"/>
      <c r="WI362" s="186"/>
      <c r="WJ362" s="186"/>
      <c r="WK362" s="186"/>
      <c r="WL362" s="186"/>
      <c r="WM362" s="186"/>
      <c r="WN362" s="186"/>
      <c r="WO362" s="186"/>
      <c r="WP362" s="186"/>
      <c r="WQ362" s="186"/>
      <c r="WR362" s="186"/>
      <c r="WS362" s="186"/>
      <c r="WT362" s="186"/>
      <c r="WU362" s="186"/>
      <c r="WV362" s="186"/>
      <c r="WW362" s="186"/>
      <c r="WX362" s="186"/>
      <c r="WY362" s="186"/>
      <c r="WZ362" s="186"/>
      <c r="XA362" s="186"/>
      <c r="XB362" s="186"/>
      <c r="XC362" s="186"/>
      <c r="XD362" s="186"/>
      <c r="XE362" s="186"/>
      <c r="XF362" s="186"/>
      <c r="XG362" s="186"/>
      <c r="XH362" s="186"/>
      <c r="XI362" s="186"/>
      <c r="XJ362" s="186"/>
      <c r="XK362" s="186"/>
      <c r="XL362" s="186"/>
      <c r="XM362" s="186"/>
      <c r="XN362" s="186"/>
      <c r="XO362" s="186"/>
      <c r="XP362" s="186"/>
      <c r="XQ362" s="186"/>
      <c r="XR362" s="186"/>
      <c r="XS362" s="186"/>
      <c r="XT362" s="186"/>
      <c r="XU362" s="186"/>
      <c r="XV362" s="186"/>
      <c r="XW362" s="186"/>
      <c r="XX362" s="186"/>
      <c r="XY362" s="186"/>
      <c r="XZ362" s="186"/>
      <c r="YA362" s="186"/>
      <c r="YB362" s="186"/>
      <c r="YC362" s="186"/>
      <c r="YD362" s="186"/>
      <c r="YE362" s="186"/>
      <c r="YF362" s="186"/>
      <c r="YG362" s="186"/>
      <c r="YH362" s="186"/>
      <c r="YI362" s="186"/>
      <c r="YJ362" s="186"/>
      <c r="YK362" s="186"/>
      <c r="YL362" s="186"/>
      <c r="YM362" s="186"/>
      <c r="YN362" s="186"/>
      <c r="YO362" s="186"/>
      <c r="YP362" s="186"/>
      <c r="YQ362" s="186"/>
      <c r="YR362" s="186"/>
      <c r="YS362" s="186"/>
      <c r="YT362" s="186"/>
      <c r="YU362" s="186"/>
      <c r="YV362" s="186"/>
      <c r="YW362" s="186"/>
      <c r="YX362" s="186"/>
      <c r="YY362" s="186"/>
      <c r="YZ362" s="186"/>
      <c r="ZA362" s="186"/>
      <c r="ZB362" s="186"/>
      <c r="ZC362" s="186"/>
      <c r="ZD362" s="186"/>
      <c r="ZE362" s="186"/>
      <c r="ZF362" s="186"/>
      <c r="ZG362" s="186"/>
      <c r="ZH362" s="186"/>
      <c r="ZI362" s="186"/>
      <c r="ZJ362" s="186"/>
      <c r="ZK362" s="186"/>
      <c r="ZL362" s="186"/>
      <c r="ZM362" s="186"/>
      <c r="ZN362" s="186"/>
      <c r="ZO362" s="186"/>
      <c r="ZP362" s="186"/>
      <c r="ZQ362" s="186"/>
      <c r="ZR362" s="186"/>
      <c r="ZS362" s="186"/>
      <c r="ZT362" s="186"/>
      <c r="ZU362" s="186"/>
      <c r="ZV362" s="186"/>
      <c r="ZW362" s="186"/>
      <c r="ZX362" s="186"/>
      <c r="ZY362" s="186"/>
      <c r="ZZ362" s="186"/>
      <c r="AAA362" s="186"/>
      <c r="AAB362" s="186"/>
      <c r="AAC362" s="186"/>
      <c r="AAD362" s="186"/>
      <c r="AAE362" s="186"/>
      <c r="AAF362" s="186"/>
      <c r="AAG362" s="186"/>
      <c r="AAH362" s="186"/>
      <c r="AAI362" s="186"/>
      <c r="AAJ362" s="186"/>
      <c r="AAK362" s="186"/>
      <c r="AAL362" s="186"/>
      <c r="AAM362" s="186"/>
      <c r="AAN362" s="186"/>
      <c r="AAO362" s="186"/>
      <c r="AAP362" s="186"/>
      <c r="AAQ362" s="186"/>
      <c r="AAR362" s="186"/>
      <c r="AAS362" s="186"/>
      <c r="AAT362" s="186"/>
      <c r="AAU362" s="186"/>
      <c r="AAV362" s="186"/>
      <c r="AAW362" s="186"/>
      <c r="AAX362" s="186"/>
      <c r="AAY362" s="186"/>
      <c r="AAZ362" s="186"/>
      <c r="ABA362" s="186"/>
      <c r="ABB362" s="186"/>
      <c r="ABC362" s="186"/>
      <c r="ABD362" s="186"/>
      <c r="ABE362" s="186"/>
      <c r="ABF362" s="186"/>
      <c r="ABG362" s="186"/>
      <c r="ABH362" s="186"/>
      <c r="ABI362" s="186"/>
      <c r="ABJ362" s="186"/>
      <c r="ABK362" s="186"/>
      <c r="ABL362" s="186"/>
      <c r="ABM362" s="186"/>
      <c r="ABN362" s="186"/>
      <c r="ABO362" s="186"/>
      <c r="ABP362" s="186"/>
      <c r="ABQ362" s="186"/>
      <c r="ABR362" s="186"/>
      <c r="ABS362" s="186"/>
      <c r="ABT362" s="186"/>
      <c r="ABU362" s="186"/>
      <c r="ABV362" s="186"/>
      <c r="ABW362" s="186"/>
      <c r="ABX362" s="186"/>
      <c r="ABY362" s="186"/>
      <c r="ABZ362" s="186"/>
      <c r="ACA362" s="186"/>
      <c r="ACB362" s="186"/>
      <c r="ACC362" s="186"/>
      <c r="ACD362" s="186"/>
      <c r="ACE362" s="186"/>
      <c r="ACF362" s="186"/>
      <c r="ACG362" s="186"/>
      <c r="ACH362" s="186"/>
      <c r="ACI362" s="186"/>
      <c r="ACJ362" s="186"/>
      <c r="ACK362" s="186"/>
      <c r="ACL362" s="186"/>
      <c r="ACM362" s="186"/>
      <c r="ACN362" s="186"/>
      <c r="ACO362" s="186"/>
      <c r="ACP362" s="186"/>
      <c r="ACQ362" s="186"/>
      <c r="ACR362" s="186"/>
      <c r="ACS362" s="186"/>
      <c r="ACT362" s="186"/>
      <c r="ACU362" s="186"/>
      <c r="ACV362" s="186"/>
      <c r="ACW362" s="186"/>
      <c r="ACX362" s="186"/>
      <c r="ACY362" s="186"/>
      <c r="ACZ362" s="186"/>
      <c r="ADA362" s="186"/>
      <c r="ADB362" s="186"/>
      <c r="ADC362" s="186"/>
      <c r="ADD362" s="186"/>
      <c r="ADE362" s="186"/>
      <c r="ADF362" s="186"/>
      <c r="ADG362" s="186"/>
      <c r="ADH362" s="186"/>
      <c r="ADI362" s="186"/>
      <c r="ADJ362" s="186"/>
      <c r="ADK362" s="186"/>
      <c r="ADL362" s="186"/>
      <c r="ADM362" s="186"/>
      <c r="ADN362" s="186"/>
      <c r="ADO362" s="186"/>
      <c r="ADP362" s="186"/>
      <c r="ADQ362" s="186"/>
      <c r="ADR362" s="186"/>
      <c r="ADS362" s="186"/>
      <c r="ADT362" s="186"/>
      <c r="ADU362" s="186"/>
      <c r="ADV362" s="186"/>
      <c r="ADW362" s="186"/>
      <c r="ADX362" s="186"/>
      <c r="ADY362" s="186"/>
      <c r="ADZ362" s="186"/>
      <c r="AEA362" s="186"/>
      <c r="AEB362" s="186"/>
      <c r="AEC362" s="186"/>
      <c r="AED362" s="186"/>
      <c r="AEE362" s="186"/>
      <c r="AEF362" s="186"/>
      <c r="AEG362" s="186"/>
      <c r="AEH362" s="186"/>
      <c r="AEI362" s="186"/>
      <c r="AEJ362" s="186"/>
    </row>
    <row r="363" spans="1:816" ht="15" customHeight="1" thickBot="1" x14ac:dyDescent="0.3">
      <c r="A363" s="191"/>
      <c r="B363" s="190"/>
      <c r="C363" s="190"/>
      <c r="D363" s="394"/>
      <c r="E363" s="395" t="s">
        <v>855</v>
      </c>
      <c r="F363" s="698"/>
      <c r="G363" s="699"/>
      <c r="H363" s="699"/>
      <c r="I363" s="700"/>
      <c r="O363" s="27"/>
      <c r="V363" s="37"/>
      <c r="W363" s="37"/>
      <c r="X363" s="37"/>
      <c r="Y363" s="37"/>
      <c r="Z363" s="37"/>
      <c r="AA363" s="37"/>
      <c r="AB363" s="37"/>
      <c r="AC363" s="37"/>
      <c r="AD363" s="21"/>
      <c r="AE363" s="21"/>
      <c r="AF363" s="21"/>
      <c r="AG363" s="334" t="s">
        <v>690</v>
      </c>
      <c r="AH363" s="219">
        <f>AVERAGE(AH16:AH359)</f>
        <v>0.43136835924695105</v>
      </c>
      <c r="AI363" s="219" t="e">
        <f>AVERAGE(AI16:AI359)</f>
        <v>#VALUE!</v>
      </c>
      <c r="AJ363" s="221">
        <f>AVERAGE(AJ16:AJ359)</f>
        <v>0.59072117593017914</v>
      </c>
      <c r="AK363" s="220" t="e">
        <f>AVERAGE(AK16:AK359)</f>
        <v>#VALUE!</v>
      </c>
      <c r="AM363" s="174">
        <f>AVERAGE(AM16:AM359)</f>
        <v>1.0960670789914608</v>
      </c>
      <c r="AN363" s="174">
        <f>AVERAGE(AN16:AN359)</f>
        <v>4.9119065128833114E-2</v>
      </c>
      <c r="AO363" s="174" t="e">
        <f>AVERAGE(AO16:AO359)</f>
        <v>#VALUE!</v>
      </c>
      <c r="AP363" s="1" t="s">
        <v>723</v>
      </c>
      <c r="FM363" s="186"/>
      <c r="FN363" s="186"/>
      <c r="FO363" s="186"/>
      <c r="FP363" s="186"/>
      <c r="FQ363" s="186"/>
      <c r="FR363" s="186"/>
      <c r="FS363" s="186"/>
      <c r="FT363" s="186"/>
      <c r="FU363" s="186"/>
      <c r="FV363" s="186"/>
      <c r="FW363" s="186"/>
      <c r="FX363" s="186"/>
      <c r="FY363" s="186"/>
      <c r="FZ363" s="186"/>
      <c r="GA363" s="186"/>
      <c r="GB363" s="186"/>
      <c r="GC363" s="186"/>
      <c r="GD363" s="186"/>
      <c r="GE363" s="186"/>
      <c r="GF363" s="186"/>
      <c r="GG363" s="186"/>
      <c r="GH363" s="186"/>
      <c r="GI363" s="186"/>
      <c r="GJ363" s="186"/>
      <c r="GK363" s="186"/>
      <c r="GL363" s="186"/>
      <c r="GM363" s="186"/>
      <c r="GN363" s="186"/>
      <c r="GO363" s="186"/>
      <c r="GP363" s="186"/>
      <c r="GQ363" s="186"/>
      <c r="GR363" s="186"/>
      <c r="GS363" s="186"/>
      <c r="GT363" s="186"/>
      <c r="GU363" s="186"/>
      <c r="GV363" s="186"/>
      <c r="GW363" s="186"/>
      <c r="GX363" s="186"/>
      <c r="GY363" s="186"/>
      <c r="GZ363" s="186"/>
      <c r="HA363" s="186"/>
      <c r="HB363" s="186"/>
      <c r="HC363" s="186"/>
      <c r="HD363" s="186"/>
      <c r="HE363" s="186"/>
      <c r="HF363" s="186"/>
      <c r="HG363" s="186"/>
      <c r="HH363" s="186"/>
      <c r="HI363" s="186"/>
      <c r="HJ363" s="186"/>
      <c r="HK363" s="186"/>
      <c r="HL363" s="186"/>
      <c r="HM363" s="186"/>
      <c r="HN363" s="186"/>
      <c r="HO363" s="186"/>
      <c r="HP363" s="186"/>
      <c r="HQ363" s="186"/>
      <c r="HR363" s="186"/>
      <c r="HS363" s="186"/>
      <c r="HT363" s="186"/>
      <c r="HU363" s="186"/>
      <c r="HV363" s="186"/>
      <c r="HW363" s="186"/>
      <c r="HX363" s="186"/>
      <c r="HY363" s="186"/>
      <c r="HZ363" s="186"/>
      <c r="IA363" s="186"/>
      <c r="IB363" s="186"/>
      <c r="IC363" s="186"/>
      <c r="ID363" s="186"/>
      <c r="IE363" s="186"/>
      <c r="IF363" s="186"/>
      <c r="IG363" s="186"/>
      <c r="IH363" s="186"/>
      <c r="II363" s="186"/>
      <c r="IJ363" s="186"/>
      <c r="IK363" s="186"/>
      <c r="IL363" s="186"/>
      <c r="IM363" s="186"/>
      <c r="IN363" s="186"/>
      <c r="IO363" s="186"/>
      <c r="IP363" s="186"/>
      <c r="IQ363" s="186"/>
      <c r="IR363" s="186"/>
      <c r="IS363" s="186"/>
      <c r="IT363" s="186"/>
      <c r="IU363" s="186"/>
      <c r="IV363" s="186"/>
      <c r="IW363" s="186"/>
      <c r="IX363" s="186"/>
      <c r="IY363" s="186"/>
      <c r="IZ363" s="186"/>
      <c r="JA363" s="186"/>
      <c r="JB363" s="186"/>
      <c r="JC363" s="186"/>
      <c r="JD363" s="186"/>
      <c r="JE363" s="186"/>
      <c r="JF363" s="186"/>
      <c r="JG363" s="186"/>
      <c r="JH363" s="186"/>
      <c r="JI363" s="186"/>
      <c r="JJ363" s="186"/>
      <c r="JK363" s="186"/>
      <c r="JL363" s="186"/>
      <c r="JM363" s="186"/>
      <c r="JN363" s="186"/>
      <c r="JO363" s="186"/>
      <c r="JP363" s="186"/>
      <c r="JQ363" s="186"/>
      <c r="JR363" s="186"/>
      <c r="JS363" s="186"/>
      <c r="JT363" s="186"/>
      <c r="JU363" s="186"/>
      <c r="JV363" s="186"/>
      <c r="JW363" s="186"/>
      <c r="JX363" s="186"/>
      <c r="JY363" s="186"/>
      <c r="JZ363" s="186"/>
      <c r="KA363" s="186"/>
      <c r="KB363" s="186"/>
      <c r="KC363" s="186"/>
      <c r="KD363" s="186"/>
      <c r="KE363" s="186"/>
      <c r="KF363" s="186"/>
      <c r="KG363" s="186"/>
      <c r="KH363" s="186"/>
      <c r="KI363" s="186"/>
      <c r="KJ363" s="186"/>
      <c r="KK363" s="186"/>
      <c r="KL363" s="186"/>
      <c r="KM363" s="186"/>
      <c r="KN363" s="186"/>
      <c r="KO363" s="186"/>
      <c r="KP363" s="186"/>
      <c r="KQ363" s="186"/>
      <c r="KR363" s="186"/>
      <c r="KS363" s="186"/>
      <c r="KT363" s="186"/>
      <c r="KU363" s="186"/>
      <c r="KV363" s="186"/>
      <c r="KW363" s="186"/>
      <c r="KX363" s="186"/>
      <c r="KY363" s="186"/>
      <c r="KZ363" s="186"/>
      <c r="LA363" s="186"/>
      <c r="LB363" s="186"/>
      <c r="LC363" s="186"/>
      <c r="LD363" s="186"/>
      <c r="LE363" s="186"/>
      <c r="LF363" s="186"/>
      <c r="LG363" s="186"/>
      <c r="LH363" s="186"/>
      <c r="LI363" s="186"/>
      <c r="LJ363" s="186"/>
      <c r="LK363" s="186"/>
      <c r="LL363" s="186"/>
      <c r="LM363" s="186"/>
      <c r="LN363" s="186"/>
      <c r="LO363" s="186"/>
      <c r="LP363" s="186"/>
      <c r="LQ363" s="186"/>
      <c r="LR363" s="186"/>
      <c r="LS363" s="186"/>
      <c r="LT363" s="186"/>
      <c r="LU363" s="186"/>
      <c r="LV363" s="186"/>
      <c r="LW363" s="186"/>
      <c r="LX363" s="186"/>
      <c r="LY363" s="186"/>
      <c r="LZ363" s="186"/>
      <c r="MA363" s="186"/>
      <c r="MB363" s="186"/>
      <c r="MC363" s="186"/>
      <c r="MD363" s="186"/>
      <c r="ME363" s="186"/>
      <c r="MF363" s="186"/>
      <c r="MG363" s="186"/>
      <c r="MH363" s="186"/>
      <c r="MI363" s="186"/>
      <c r="MJ363" s="186"/>
      <c r="MK363" s="186"/>
      <c r="ML363" s="186"/>
      <c r="MM363" s="186"/>
      <c r="MN363" s="186"/>
      <c r="MO363" s="186"/>
      <c r="MP363" s="186"/>
      <c r="MQ363" s="186"/>
      <c r="MR363" s="186"/>
      <c r="MS363" s="186"/>
      <c r="MT363" s="186"/>
      <c r="MU363" s="186"/>
      <c r="MV363" s="186"/>
      <c r="MW363" s="186"/>
      <c r="MX363" s="186"/>
      <c r="MY363" s="186"/>
      <c r="MZ363" s="186"/>
      <c r="NA363" s="186"/>
      <c r="NB363" s="186"/>
      <c r="NC363" s="186"/>
      <c r="ND363" s="186"/>
      <c r="NE363" s="186"/>
      <c r="NF363" s="186"/>
      <c r="NG363" s="186"/>
      <c r="NH363" s="186"/>
      <c r="NI363" s="186"/>
      <c r="NJ363" s="186"/>
      <c r="NK363" s="186"/>
      <c r="NL363" s="186"/>
      <c r="NM363" s="186"/>
      <c r="NN363" s="186"/>
      <c r="NO363" s="186"/>
      <c r="NP363" s="186"/>
      <c r="NQ363" s="186"/>
      <c r="NR363" s="186"/>
      <c r="NS363" s="186"/>
      <c r="NT363" s="186"/>
      <c r="NU363" s="186"/>
      <c r="NV363" s="186"/>
      <c r="NW363" s="186"/>
      <c r="NX363" s="186"/>
      <c r="NY363" s="186"/>
      <c r="NZ363" s="186"/>
      <c r="OA363" s="186"/>
      <c r="OB363" s="186"/>
      <c r="OC363" s="186"/>
      <c r="OD363" s="186"/>
      <c r="OE363" s="186"/>
      <c r="OF363" s="186"/>
      <c r="OG363" s="186"/>
      <c r="OH363" s="186"/>
      <c r="OI363" s="186"/>
      <c r="OJ363" s="186"/>
      <c r="OK363" s="186"/>
      <c r="OL363" s="186"/>
      <c r="OM363" s="186"/>
      <c r="ON363" s="186"/>
      <c r="OO363" s="186"/>
      <c r="OP363" s="186"/>
      <c r="OQ363" s="186"/>
      <c r="OR363" s="186"/>
      <c r="OS363" s="186"/>
      <c r="OT363" s="186"/>
      <c r="OU363" s="186"/>
      <c r="OV363" s="186"/>
      <c r="OW363" s="186"/>
      <c r="OX363" s="186"/>
      <c r="OY363" s="186"/>
      <c r="OZ363" s="186"/>
      <c r="PA363" s="186"/>
      <c r="PB363" s="186"/>
      <c r="PC363" s="186"/>
      <c r="PD363" s="186"/>
      <c r="PE363" s="186"/>
      <c r="PF363" s="186"/>
      <c r="PG363" s="186"/>
      <c r="PH363" s="186"/>
      <c r="PI363" s="186"/>
      <c r="PJ363" s="186"/>
      <c r="PK363" s="186"/>
      <c r="PL363" s="186"/>
      <c r="PM363" s="186"/>
      <c r="PN363" s="186"/>
      <c r="PO363" s="186"/>
      <c r="PP363" s="186"/>
      <c r="PQ363" s="186"/>
      <c r="PR363" s="186"/>
      <c r="PS363" s="186"/>
      <c r="PT363" s="186"/>
      <c r="PU363" s="186"/>
      <c r="PV363" s="186"/>
      <c r="PW363" s="186"/>
      <c r="PX363" s="186"/>
      <c r="PY363" s="186"/>
      <c r="PZ363" s="186"/>
      <c r="QA363" s="186"/>
      <c r="QB363" s="186"/>
      <c r="QC363" s="186"/>
      <c r="QD363" s="186"/>
      <c r="QE363" s="186"/>
      <c r="QF363" s="186"/>
      <c r="QG363" s="186"/>
      <c r="QH363" s="186"/>
      <c r="QI363" s="186"/>
      <c r="QJ363" s="186"/>
      <c r="QK363" s="186"/>
      <c r="QL363" s="186"/>
      <c r="QM363" s="186"/>
      <c r="QN363" s="186"/>
      <c r="QO363" s="186"/>
      <c r="QP363" s="186"/>
      <c r="QQ363" s="186"/>
      <c r="QR363" s="186"/>
      <c r="QS363" s="186"/>
      <c r="QT363" s="186"/>
      <c r="QU363" s="186"/>
      <c r="QV363" s="186"/>
      <c r="QW363" s="186"/>
      <c r="QX363" s="186"/>
      <c r="QY363" s="186"/>
      <c r="QZ363" s="186"/>
      <c r="RA363" s="186"/>
      <c r="RB363" s="186"/>
      <c r="RC363" s="186"/>
      <c r="RD363" s="186"/>
      <c r="RE363" s="186"/>
      <c r="RF363" s="186"/>
      <c r="RG363" s="186"/>
      <c r="RH363" s="186"/>
      <c r="RI363" s="186"/>
      <c r="RJ363" s="186"/>
      <c r="RK363" s="186"/>
      <c r="RL363" s="186"/>
      <c r="RM363" s="186"/>
      <c r="RN363" s="186"/>
      <c r="RO363" s="186"/>
      <c r="RP363" s="186"/>
      <c r="RQ363" s="186"/>
      <c r="RR363" s="186"/>
      <c r="RS363" s="186"/>
      <c r="RT363" s="186"/>
      <c r="RU363" s="186"/>
      <c r="RV363" s="186"/>
      <c r="RW363" s="186"/>
      <c r="RX363" s="186"/>
      <c r="RY363" s="186"/>
      <c r="RZ363" s="186"/>
      <c r="SA363" s="186"/>
      <c r="SB363" s="186"/>
      <c r="SC363" s="186"/>
      <c r="SD363" s="186"/>
      <c r="SE363" s="186"/>
      <c r="SF363" s="186"/>
      <c r="SG363" s="186"/>
      <c r="SH363" s="186"/>
      <c r="SI363" s="186"/>
      <c r="SJ363" s="186"/>
      <c r="SK363" s="186"/>
      <c r="SL363" s="186"/>
      <c r="SM363" s="186"/>
      <c r="SN363" s="186"/>
      <c r="SO363" s="186"/>
      <c r="SP363" s="186"/>
      <c r="SQ363" s="186"/>
      <c r="SR363" s="186"/>
      <c r="SS363" s="186"/>
      <c r="ST363" s="186"/>
      <c r="SU363" s="186"/>
      <c r="SV363" s="186"/>
      <c r="SW363" s="186"/>
      <c r="SX363" s="186"/>
      <c r="SY363" s="186"/>
      <c r="SZ363" s="186"/>
      <c r="TA363" s="186"/>
      <c r="TB363" s="186"/>
      <c r="TC363" s="186"/>
      <c r="TD363" s="186"/>
      <c r="TE363" s="186"/>
      <c r="TF363" s="186"/>
      <c r="TG363" s="186"/>
      <c r="TH363" s="186"/>
      <c r="TI363" s="186"/>
      <c r="TJ363" s="186"/>
      <c r="TK363" s="186"/>
      <c r="TL363" s="186"/>
      <c r="TM363" s="186"/>
      <c r="TN363" s="186"/>
      <c r="TO363" s="186"/>
      <c r="TP363" s="186"/>
      <c r="TQ363" s="186"/>
      <c r="TR363" s="186"/>
      <c r="TS363" s="186"/>
      <c r="TT363" s="186"/>
      <c r="TU363" s="186"/>
      <c r="TV363" s="186"/>
      <c r="TW363" s="186"/>
      <c r="TX363" s="186"/>
      <c r="TY363" s="186"/>
      <c r="TZ363" s="186"/>
      <c r="UA363" s="186"/>
      <c r="UB363" s="186"/>
      <c r="UC363" s="186"/>
      <c r="UD363" s="186"/>
      <c r="UE363" s="186"/>
      <c r="UF363" s="186"/>
      <c r="UG363" s="186"/>
      <c r="UH363" s="186"/>
      <c r="UI363" s="186"/>
      <c r="UJ363" s="186"/>
      <c r="UK363" s="186"/>
      <c r="UL363" s="186"/>
      <c r="UM363" s="186"/>
      <c r="UN363" s="186"/>
      <c r="UO363" s="186"/>
      <c r="UP363" s="186"/>
      <c r="UQ363" s="186"/>
      <c r="UR363" s="186"/>
      <c r="US363" s="186"/>
      <c r="UT363" s="186"/>
      <c r="UU363" s="186"/>
      <c r="UV363" s="186"/>
      <c r="UW363" s="186"/>
      <c r="UX363" s="186"/>
      <c r="UY363" s="186"/>
      <c r="UZ363" s="186"/>
      <c r="VA363" s="186"/>
      <c r="VB363" s="186"/>
      <c r="VC363" s="186"/>
      <c r="VD363" s="186"/>
      <c r="VE363" s="186"/>
      <c r="VF363" s="186"/>
      <c r="VG363" s="186"/>
      <c r="VH363" s="186"/>
      <c r="VI363" s="186"/>
      <c r="VJ363" s="186"/>
      <c r="VK363" s="186"/>
      <c r="VL363" s="186"/>
      <c r="VM363" s="186"/>
      <c r="VN363" s="186"/>
      <c r="VO363" s="186"/>
      <c r="VP363" s="186"/>
      <c r="VQ363" s="186"/>
      <c r="VR363" s="186"/>
      <c r="VS363" s="186"/>
      <c r="VT363" s="186"/>
      <c r="VU363" s="186"/>
      <c r="VV363" s="186"/>
      <c r="VW363" s="186"/>
      <c r="VX363" s="186"/>
      <c r="VY363" s="186"/>
      <c r="VZ363" s="186"/>
      <c r="WA363" s="186"/>
      <c r="WB363" s="186"/>
      <c r="WC363" s="186"/>
      <c r="WD363" s="186"/>
      <c r="WE363" s="186"/>
      <c r="WF363" s="186"/>
      <c r="WG363" s="186"/>
      <c r="WH363" s="186"/>
      <c r="WI363" s="186"/>
      <c r="WJ363" s="186"/>
      <c r="WK363" s="186"/>
      <c r="WL363" s="186"/>
      <c r="WM363" s="186"/>
      <c r="WN363" s="186"/>
      <c r="WO363" s="186"/>
      <c r="WP363" s="186"/>
      <c r="WQ363" s="186"/>
      <c r="WR363" s="186"/>
      <c r="WS363" s="186"/>
      <c r="WT363" s="186"/>
      <c r="WU363" s="186"/>
      <c r="WV363" s="186"/>
      <c r="WW363" s="186"/>
      <c r="WX363" s="186"/>
      <c r="WY363" s="186"/>
      <c r="WZ363" s="186"/>
      <c r="XA363" s="186"/>
      <c r="XB363" s="186"/>
      <c r="XC363" s="186"/>
      <c r="XD363" s="186"/>
      <c r="XE363" s="186"/>
      <c r="XF363" s="186"/>
      <c r="XG363" s="186"/>
      <c r="XH363" s="186"/>
      <c r="XI363" s="186"/>
      <c r="XJ363" s="186"/>
      <c r="XK363" s="186"/>
      <c r="XL363" s="186"/>
      <c r="XM363" s="186"/>
      <c r="XN363" s="186"/>
      <c r="XO363" s="186"/>
      <c r="XP363" s="186"/>
      <c r="XQ363" s="186"/>
      <c r="XR363" s="186"/>
      <c r="XS363" s="186"/>
      <c r="XT363" s="186"/>
      <c r="XU363" s="186"/>
      <c r="XV363" s="186"/>
      <c r="XW363" s="186"/>
      <c r="XX363" s="186"/>
      <c r="XY363" s="186"/>
      <c r="XZ363" s="186"/>
      <c r="YA363" s="186"/>
      <c r="YB363" s="186"/>
      <c r="YC363" s="186"/>
      <c r="YD363" s="186"/>
      <c r="YE363" s="186"/>
      <c r="YF363" s="186"/>
      <c r="YG363" s="186"/>
      <c r="YH363" s="186"/>
      <c r="YI363" s="186"/>
      <c r="YJ363" s="186"/>
      <c r="YK363" s="186"/>
      <c r="YL363" s="186"/>
      <c r="YM363" s="186"/>
      <c r="YN363" s="186"/>
      <c r="YO363" s="186"/>
      <c r="YP363" s="186"/>
      <c r="YQ363" s="186"/>
      <c r="YR363" s="186"/>
      <c r="YS363" s="186"/>
      <c r="YT363" s="186"/>
      <c r="YU363" s="186"/>
      <c r="YV363" s="186"/>
      <c r="YW363" s="186"/>
      <c r="YX363" s="186"/>
      <c r="YY363" s="186"/>
      <c r="YZ363" s="186"/>
      <c r="ZA363" s="186"/>
      <c r="ZB363" s="186"/>
      <c r="ZC363" s="186"/>
      <c r="ZD363" s="186"/>
      <c r="ZE363" s="186"/>
      <c r="ZF363" s="186"/>
      <c r="ZG363" s="186"/>
      <c r="ZH363" s="186"/>
      <c r="ZI363" s="186"/>
      <c r="ZJ363" s="186"/>
      <c r="ZK363" s="186"/>
      <c r="ZL363" s="186"/>
      <c r="ZM363" s="186"/>
      <c r="ZN363" s="186"/>
      <c r="ZO363" s="186"/>
      <c r="ZP363" s="186"/>
      <c r="ZQ363" s="186"/>
      <c r="ZR363" s="186"/>
      <c r="ZS363" s="186"/>
      <c r="ZT363" s="186"/>
      <c r="ZU363" s="186"/>
      <c r="ZV363" s="186"/>
      <c r="ZW363" s="186"/>
      <c r="ZX363" s="186"/>
      <c r="ZY363" s="186"/>
      <c r="ZZ363" s="186"/>
      <c r="AAA363" s="186"/>
      <c r="AAB363" s="186"/>
      <c r="AAC363" s="186"/>
      <c r="AAD363" s="186"/>
      <c r="AAE363" s="186"/>
      <c r="AAF363" s="186"/>
      <c r="AAG363" s="186"/>
      <c r="AAH363" s="186"/>
      <c r="AAI363" s="186"/>
      <c r="AAJ363" s="186"/>
      <c r="AAK363" s="186"/>
      <c r="AAL363" s="186"/>
      <c r="AAM363" s="186"/>
      <c r="AAN363" s="186"/>
      <c r="AAO363" s="186"/>
      <c r="AAP363" s="186"/>
      <c r="AAQ363" s="186"/>
      <c r="AAR363" s="186"/>
      <c r="AAS363" s="186"/>
      <c r="AAT363" s="186"/>
      <c r="AAU363" s="186"/>
      <c r="AAV363" s="186"/>
      <c r="AAW363" s="186"/>
      <c r="AAX363" s="186"/>
      <c r="AAY363" s="186"/>
      <c r="AAZ363" s="186"/>
      <c r="ABA363" s="186"/>
      <c r="ABB363" s="186"/>
      <c r="ABC363" s="186"/>
      <c r="ABD363" s="186"/>
      <c r="ABE363" s="186"/>
      <c r="ABF363" s="186"/>
      <c r="ABG363" s="186"/>
      <c r="ABH363" s="186"/>
      <c r="ABI363" s="186"/>
      <c r="ABJ363" s="186"/>
      <c r="ABK363" s="186"/>
      <c r="ABL363" s="186"/>
      <c r="ABM363" s="186"/>
      <c r="ABN363" s="186"/>
      <c r="ABO363" s="186"/>
      <c r="ABP363" s="186"/>
      <c r="ABQ363" s="186"/>
      <c r="ABR363" s="186"/>
      <c r="ABS363" s="186"/>
      <c r="ABT363" s="186"/>
      <c r="ABU363" s="186"/>
      <c r="ABV363" s="186"/>
      <c r="ABW363" s="186"/>
      <c r="ABX363" s="186"/>
      <c r="ABY363" s="186"/>
      <c r="ABZ363" s="186"/>
      <c r="ACA363" s="186"/>
      <c r="ACB363" s="186"/>
      <c r="ACC363" s="186"/>
      <c r="ACD363" s="186"/>
      <c r="ACE363" s="186"/>
      <c r="ACF363" s="186"/>
      <c r="ACG363" s="186"/>
      <c r="ACH363" s="186"/>
      <c r="ACI363" s="186"/>
      <c r="ACJ363" s="186"/>
      <c r="ACK363" s="186"/>
      <c r="ACL363" s="186"/>
      <c r="ACM363" s="186"/>
      <c r="ACN363" s="186"/>
      <c r="ACO363" s="186"/>
      <c r="ACP363" s="186"/>
      <c r="ACQ363" s="186"/>
      <c r="ACR363" s="186"/>
      <c r="ACS363" s="186"/>
      <c r="ACT363" s="186"/>
      <c r="ACU363" s="186"/>
      <c r="ACV363" s="186"/>
      <c r="ACW363" s="186"/>
      <c r="ACX363" s="186"/>
      <c r="ACY363" s="186"/>
      <c r="ACZ363" s="186"/>
      <c r="ADA363" s="186"/>
      <c r="ADB363" s="186"/>
      <c r="ADC363" s="186"/>
      <c r="ADD363" s="186"/>
      <c r="ADE363" s="186"/>
      <c r="ADF363" s="186"/>
      <c r="ADG363" s="186"/>
      <c r="ADH363" s="186"/>
      <c r="ADI363" s="186"/>
      <c r="ADJ363" s="186"/>
      <c r="ADK363" s="186"/>
      <c r="ADL363" s="186"/>
      <c r="ADM363" s="186"/>
      <c r="ADN363" s="186"/>
      <c r="ADO363" s="186"/>
      <c r="ADP363" s="186"/>
      <c r="ADQ363" s="186"/>
      <c r="ADR363" s="186"/>
      <c r="ADS363" s="186"/>
      <c r="ADT363" s="186"/>
      <c r="ADU363" s="186"/>
      <c r="ADV363" s="186"/>
      <c r="ADW363" s="186"/>
      <c r="ADX363" s="186"/>
      <c r="ADY363" s="186"/>
      <c r="ADZ363" s="186"/>
      <c r="AEA363" s="186"/>
      <c r="AEB363" s="186"/>
      <c r="AEC363" s="186"/>
      <c r="AED363" s="186"/>
      <c r="AEE363" s="186"/>
      <c r="AEF363" s="186"/>
      <c r="AEG363" s="186"/>
      <c r="AEH363" s="186"/>
      <c r="AEI363" s="186"/>
      <c r="AEJ363" s="186"/>
    </row>
    <row r="364" spans="1:816" ht="15" customHeight="1" thickBot="1" x14ac:dyDescent="0.3">
      <c r="A364" s="191"/>
      <c r="B364" s="596"/>
      <c r="C364" s="191">
        <v>1</v>
      </c>
      <c r="D364" s="692" t="s">
        <v>542</v>
      </c>
      <c r="E364" s="693"/>
      <c r="F364" s="693"/>
      <c r="G364" s="693"/>
      <c r="H364" s="694"/>
      <c r="I364" s="187">
        <f>SUMIF($B$17:$B$358,"=1")/1</f>
        <v>56</v>
      </c>
      <c r="K364" s="188"/>
      <c r="L364" s="188"/>
      <c r="M364" s="188"/>
      <c r="O364" s="27"/>
      <c r="V364" s="37"/>
      <c r="W364" s="37"/>
      <c r="X364" s="37"/>
      <c r="Y364" s="37"/>
      <c r="Z364" s="37"/>
      <c r="AA364" s="37"/>
      <c r="AB364" s="37"/>
      <c r="AC364" s="37"/>
      <c r="AD364" s="21"/>
      <c r="AE364" s="21"/>
      <c r="AF364" s="21"/>
      <c r="AG364" s="331"/>
      <c r="AH364" s="214"/>
      <c r="AI364" s="214"/>
      <c r="AJ364" s="214"/>
      <c r="AK364" s="214"/>
      <c r="AP364" s="21"/>
      <c r="AQ364" s="21"/>
      <c r="AR364" s="21"/>
      <c r="AS364" s="21"/>
      <c r="AT364" s="21"/>
      <c r="AU364" s="21"/>
      <c r="AV364" s="21"/>
      <c r="AW364" s="21"/>
      <c r="AX364" s="21"/>
      <c r="AY364" s="21"/>
      <c r="FM364" s="186"/>
      <c r="FN364" s="186"/>
      <c r="FO364" s="186"/>
      <c r="FP364" s="186"/>
      <c r="FQ364" s="186"/>
      <c r="FR364" s="186"/>
      <c r="FS364" s="186"/>
      <c r="FT364" s="186"/>
      <c r="FU364" s="186"/>
      <c r="FV364" s="186"/>
      <c r="FW364" s="186"/>
      <c r="FX364" s="186"/>
      <c r="FY364" s="186"/>
      <c r="FZ364" s="186"/>
      <c r="GA364" s="186"/>
      <c r="GB364" s="186"/>
      <c r="GC364" s="186"/>
      <c r="GD364" s="186"/>
      <c r="GE364" s="186"/>
      <c r="GF364" s="186"/>
      <c r="GG364" s="186"/>
      <c r="GH364" s="186"/>
      <c r="GI364" s="186"/>
      <c r="GJ364" s="186"/>
      <c r="GK364" s="186"/>
      <c r="GL364" s="186"/>
      <c r="GM364" s="186"/>
      <c r="GN364" s="186"/>
      <c r="GO364" s="186"/>
      <c r="GP364" s="186"/>
      <c r="GQ364" s="186"/>
      <c r="GR364" s="186"/>
      <c r="GS364" s="186"/>
      <c r="GT364" s="186"/>
      <c r="GU364" s="186"/>
      <c r="GV364" s="186"/>
      <c r="GW364" s="186"/>
      <c r="GX364" s="186"/>
      <c r="GY364" s="186"/>
      <c r="GZ364" s="186"/>
      <c r="HA364" s="186"/>
      <c r="HB364" s="186"/>
      <c r="HC364" s="186"/>
      <c r="HD364" s="186"/>
      <c r="HE364" s="186"/>
      <c r="HF364" s="186"/>
      <c r="HG364" s="186"/>
      <c r="HH364" s="186"/>
      <c r="HI364" s="186"/>
      <c r="HJ364" s="186"/>
      <c r="HK364" s="186"/>
      <c r="HL364" s="186"/>
      <c r="HM364" s="186"/>
      <c r="HN364" s="186"/>
      <c r="HO364" s="186"/>
      <c r="HP364" s="186"/>
      <c r="HQ364" s="186"/>
      <c r="HR364" s="186"/>
      <c r="HS364" s="186"/>
      <c r="HT364" s="186"/>
      <c r="HU364" s="186"/>
      <c r="HV364" s="186"/>
      <c r="HW364" s="186"/>
      <c r="HX364" s="186"/>
      <c r="HY364" s="186"/>
      <c r="HZ364" s="186"/>
      <c r="IA364" s="186"/>
      <c r="IB364" s="186"/>
      <c r="IC364" s="186"/>
      <c r="ID364" s="186"/>
      <c r="IE364" s="186"/>
      <c r="IF364" s="186"/>
      <c r="IG364" s="186"/>
      <c r="IH364" s="186"/>
      <c r="II364" s="186"/>
      <c r="IJ364" s="186"/>
      <c r="IK364" s="186"/>
      <c r="IL364" s="186"/>
      <c r="IM364" s="186"/>
      <c r="IN364" s="186"/>
      <c r="IO364" s="186"/>
      <c r="IP364" s="186"/>
      <c r="IQ364" s="186"/>
      <c r="IR364" s="186"/>
      <c r="IS364" s="186"/>
      <c r="IT364" s="186"/>
      <c r="IU364" s="186"/>
      <c r="IV364" s="186"/>
      <c r="IW364" s="186"/>
      <c r="IX364" s="186"/>
      <c r="IY364" s="186"/>
      <c r="IZ364" s="186"/>
      <c r="JA364" s="186"/>
      <c r="JB364" s="186"/>
      <c r="JC364" s="186"/>
      <c r="JD364" s="186"/>
      <c r="JE364" s="186"/>
      <c r="JF364" s="186"/>
      <c r="JG364" s="186"/>
      <c r="JH364" s="186"/>
      <c r="JI364" s="186"/>
      <c r="JJ364" s="186"/>
      <c r="JK364" s="186"/>
      <c r="JL364" s="186"/>
      <c r="JM364" s="186"/>
      <c r="JN364" s="186"/>
      <c r="JO364" s="186"/>
      <c r="JP364" s="186"/>
      <c r="JQ364" s="186"/>
      <c r="JR364" s="186"/>
      <c r="JS364" s="186"/>
      <c r="JT364" s="186"/>
      <c r="JU364" s="186"/>
      <c r="JV364" s="186"/>
      <c r="JW364" s="186"/>
      <c r="JX364" s="186"/>
      <c r="JY364" s="186"/>
      <c r="JZ364" s="186"/>
      <c r="KA364" s="186"/>
      <c r="KB364" s="186"/>
      <c r="KC364" s="186"/>
      <c r="KD364" s="186"/>
      <c r="KE364" s="186"/>
      <c r="KF364" s="186"/>
      <c r="KG364" s="186"/>
      <c r="KH364" s="186"/>
      <c r="KI364" s="186"/>
      <c r="KJ364" s="186"/>
      <c r="KK364" s="186"/>
      <c r="KL364" s="186"/>
      <c r="KM364" s="186"/>
      <c r="KN364" s="186"/>
      <c r="KO364" s="186"/>
      <c r="KP364" s="186"/>
      <c r="KQ364" s="186"/>
      <c r="KR364" s="186"/>
      <c r="KS364" s="186"/>
      <c r="KT364" s="186"/>
      <c r="KU364" s="186"/>
      <c r="KV364" s="186"/>
      <c r="KW364" s="186"/>
      <c r="KX364" s="186"/>
      <c r="KY364" s="186"/>
      <c r="KZ364" s="186"/>
      <c r="LA364" s="186"/>
      <c r="LB364" s="186"/>
      <c r="LC364" s="186"/>
      <c r="LD364" s="186"/>
      <c r="LE364" s="186"/>
      <c r="LF364" s="186"/>
      <c r="LG364" s="186"/>
      <c r="LH364" s="186"/>
      <c r="LI364" s="186"/>
      <c r="LJ364" s="186"/>
      <c r="LK364" s="186"/>
      <c r="LL364" s="186"/>
      <c r="LM364" s="186"/>
      <c r="LN364" s="186"/>
      <c r="LO364" s="186"/>
      <c r="LP364" s="186"/>
      <c r="LQ364" s="186"/>
      <c r="LR364" s="186"/>
      <c r="LS364" s="186"/>
      <c r="LT364" s="186"/>
      <c r="LU364" s="186"/>
      <c r="LV364" s="186"/>
      <c r="LW364" s="186"/>
      <c r="LX364" s="186"/>
      <c r="LY364" s="186"/>
      <c r="LZ364" s="186"/>
      <c r="MA364" s="186"/>
      <c r="MB364" s="186"/>
      <c r="MC364" s="186"/>
      <c r="MD364" s="186"/>
      <c r="ME364" s="186"/>
      <c r="MF364" s="186"/>
      <c r="MG364" s="186"/>
      <c r="MH364" s="186"/>
      <c r="MI364" s="186"/>
      <c r="MJ364" s="186"/>
      <c r="MK364" s="186"/>
      <c r="ML364" s="186"/>
      <c r="MM364" s="186"/>
      <c r="MN364" s="186"/>
      <c r="MO364" s="186"/>
      <c r="MP364" s="186"/>
      <c r="MQ364" s="186"/>
      <c r="MR364" s="186"/>
      <c r="MS364" s="186"/>
      <c r="MT364" s="186"/>
      <c r="MU364" s="186"/>
      <c r="MV364" s="186"/>
      <c r="MW364" s="186"/>
      <c r="MX364" s="186"/>
      <c r="MY364" s="186"/>
      <c r="MZ364" s="186"/>
      <c r="NA364" s="186"/>
      <c r="NB364" s="186"/>
      <c r="NC364" s="186"/>
      <c r="ND364" s="186"/>
      <c r="NE364" s="186"/>
      <c r="NF364" s="186"/>
      <c r="NG364" s="186"/>
      <c r="NH364" s="186"/>
      <c r="NI364" s="186"/>
      <c r="NJ364" s="186"/>
      <c r="NK364" s="186"/>
      <c r="NL364" s="186"/>
      <c r="NM364" s="186"/>
      <c r="NN364" s="186"/>
      <c r="NO364" s="186"/>
      <c r="NP364" s="186"/>
      <c r="NQ364" s="186"/>
      <c r="NR364" s="186"/>
      <c r="NS364" s="186"/>
      <c r="NT364" s="186"/>
      <c r="NU364" s="186"/>
      <c r="NV364" s="186"/>
      <c r="NW364" s="186"/>
      <c r="NX364" s="186"/>
      <c r="NY364" s="186"/>
      <c r="NZ364" s="186"/>
      <c r="OA364" s="186"/>
      <c r="OB364" s="186"/>
      <c r="OC364" s="186"/>
      <c r="OD364" s="186"/>
      <c r="OE364" s="186"/>
      <c r="OF364" s="186"/>
      <c r="OG364" s="186"/>
      <c r="OH364" s="186"/>
      <c r="OI364" s="186"/>
      <c r="OJ364" s="186"/>
      <c r="OK364" s="186"/>
      <c r="OL364" s="186"/>
      <c r="OM364" s="186"/>
      <c r="ON364" s="186"/>
      <c r="OO364" s="186"/>
      <c r="OP364" s="186"/>
      <c r="OQ364" s="186"/>
      <c r="OR364" s="186"/>
      <c r="OS364" s="186"/>
      <c r="OT364" s="186"/>
      <c r="OU364" s="186"/>
      <c r="OV364" s="186"/>
      <c r="OW364" s="186"/>
      <c r="OX364" s="186"/>
      <c r="OY364" s="186"/>
      <c r="OZ364" s="186"/>
      <c r="PA364" s="186"/>
      <c r="PB364" s="186"/>
      <c r="PC364" s="186"/>
      <c r="PD364" s="186"/>
      <c r="PE364" s="186"/>
      <c r="PF364" s="186"/>
      <c r="PG364" s="186"/>
      <c r="PH364" s="186"/>
      <c r="PI364" s="186"/>
      <c r="PJ364" s="186"/>
      <c r="PK364" s="186"/>
      <c r="PL364" s="186"/>
      <c r="PM364" s="186"/>
      <c r="PN364" s="186"/>
      <c r="PO364" s="186"/>
      <c r="PP364" s="186"/>
      <c r="PQ364" s="186"/>
      <c r="PR364" s="186"/>
      <c r="PS364" s="186"/>
      <c r="PT364" s="186"/>
      <c r="PU364" s="186"/>
      <c r="PV364" s="186"/>
      <c r="PW364" s="186"/>
      <c r="PX364" s="186"/>
      <c r="PY364" s="186"/>
      <c r="PZ364" s="186"/>
      <c r="QA364" s="186"/>
      <c r="QB364" s="186"/>
      <c r="QC364" s="186"/>
      <c r="QD364" s="186"/>
      <c r="QE364" s="186"/>
      <c r="QF364" s="186"/>
      <c r="QG364" s="186"/>
      <c r="QH364" s="186"/>
      <c r="QI364" s="186"/>
      <c r="QJ364" s="186"/>
      <c r="QK364" s="186"/>
      <c r="QL364" s="186"/>
      <c r="QM364" s="186"/>
      <c r="QN364" s="186"/>
      <c r="QO364" s="186"/>
      <c r="QP364" s="186"/>
      <c r="QQ364" s="186"/>
      <c r="QR364" s="186"/>
      <c r="QS364" s="186"/>
      <c r="QT364" s="186"/>
      <c r="QU364" s="186"/>
      <c r="QV364" s="186"/>
      <c r="QW364" s="186"/>
      <c r="QX364" s="186"/>
      <c r="QY364" s="186"/>
      <c r="QZ364" s="186"/>
      <c r="RA364" s="186"/>
      <c r="RB364" s="186"/>
      <c r="RC364" s="186"/>
      <c r="RD364" s="186"/>
      <c r="RE364" s="186"/>
      <c r="RF364" s="186"/>
      <c r="RG364" s="186"/>
      <c r="RH364" s="186"/>
      <c r="RI364" s="186"/>
      <c r="RJ364" s="186"/>
      <c r="RK364" s="186"/>
      <c r="RL364" s="186"/>
      <c r="RM364" s="186"/>
      <c r="RN364" s="186"/>
      <c r="RO364" s="186"/>
      <c r="RP364" s="186"/>
      <c r="RQ364" s="186"/>
      <c r="RR364" s="186"/>
      <c r="RS364" s="186"/>
      <c r="RT364" s="186"/>
      <c r="RU364" s="186"/>
      <c r="RV364" s="186"/>
      <c r="RW364" s="186"/>
      <c r="RX364" s="186"/>
      <c r="RY364" s="186"/>
      <c r="RZ364" s="186"/>
      <c r="SA364" s="186"/>
      <c r="SB364" s="186"/>
      <c r="SC364" s="186"/>
      <c r="SD364" s="186"/>
      <c r="SE364" s="186"/>
      <c r="SF364" s="186"/>
      <c r="SG364" s="186"/>
      <c r="SH364" s="186"/>
      <c r="SI364" s="186"/>
      <c r="SJ364" s="186"/>
      <c r="SK364" s="186"/>
      <c r="SL364" s="186"/>
      <c r="SM364" s="186"/>
      <c r="SN364" s="186"/>
      <c r="SO364" s="186"/>
      <c r="SP364" s="186"/>
      <c r="SQ364" s="186"/>
      <c r="SR364" s="186"/>
      <c r="SS364" s="186"/>
      <c r="ST364" s="186"/>
      <c r="SU364" s="186"/>
      <c r="SV364" s="186"/>
      <c r="SW364" s="186"/>
      <c r="SX364" s="186"/>
      <c r="SY364" s="186"/>
      <c r="SZ364" s="186"/>
      <c r="TA364" s="186"/>
      <c r="TB364" s="186"/>
      <c r="TC364" s="186"/>
      <c r="TD364" s="186"/>
      <c r="TE364" s="186"/>
      <c r="TF364" s="186"/>
      <c r="TG364" s="186"/>
      <c r="TH364" s="186"/>
      <c r="TI364" s="186"/>
      <c r="TJ364" s="186"/>
      <c r="TK364" s="186"/>
      <c r="TL364" s="186"/>
      <c r="TM364" s="186"/>
      <c r="TN364" s="186"/>
      <c r="TO364" s="186"/>
      <c r="TP364" s="186"/>
      <c r="TQ364" s="186"/>
      <c r="TR364" s="186"/>
      <c r="TS364" s="186"/>
      <c r="TT364" s="186"/>
      <c r="TU364" s="186"/>
      <c r="TV364" s="186"/>
      <c r="TW364" s="186"/>
      <c r="TX364" s="186"/>
      <c r="TY364" s="186"/>
      <c r="TZ364" s="186"/>
      <c r="UA364" s="186"/>
      <c r="UB364" s="186"/>
      <c r="UC364" s="186"/>
      <c r="UD364" s="186"/>
      <c r="UE364" s="186"/>
      <c r="UF364" s="186"/>
      <c r="UG364" s="186"/>
      <c r="UH364" s="186"/>
      <c r="UI364" s="186"/>
      <c r="UJ364" s="186"/>
      <c r="UK364" s="186"/>
      <c r="UL364" s="186"/>
      <c r="UM364" s="186"/>
      <c r="UN364" s="186"/>
      <c r="UO364" s="186"/>
      <c r="UP364" s="186"/>
      <c r="UQ364" s="186"/>
      <c r="UR364" s="186"/>
      <c r="US364" s="186"/>
      <c r="UT364" s="186"/>
      <c r="UU364" s="186"/>
      <c r="UV364" s="186"/>
      <c r="UW364" s="186"/>
      <c r="UX364" s="186"/>
      <c r="UY364" s="186"/>
      <c r="UZ364" s="186"/>
      <c r="VA364" s="186"/>
      <c r="VB364" s="186"/>
      <c r="VC364" s="186"/>
      <c r="VD364" s="186"/>
      <c r="VE364" s="186"/>
      <c r="VF364" s="186"/>
      <c r="VG364" s="186"/>
      <c r="VH364" s="186"/>
      <c r="VI364" s="186"/>
      <c r="VJ364" s="186"/>
      <c r="VK364" s="186"/>
      <c r="VL364" s="186"/>
      <c r="VM364" s="186"/>
      <c r="VN364" s="186"/>
      <c r="VO364" s="186"/>
      <c r="VP364" s="186"/>
      <c r="VQ364" s="186"/>
      <c r="VR364" s="186"/>
      <c r="VS364" s="186"/>
      <c r="VT364" s="186"/>
      <c r="VU364" s="186"/>
      <c r="VV364" s="186"/>
      <c r="VW364" s="186"/>
      <c r="VX364" s="186"/>
      <c r="VY364" s="186"/>
      <c r="VZ364" s="186"/>
      <c r="WA364" s="186"/>
      <c r="WB364" s="186"/>
      <c r="WC364" s="186"/>
      <c r="WD364" s="186"/>
      <c r="WE364" s="186"/>
      <c r="WF364" s="186"/>
      <c r="WG364" s="186"/>
      <c r="WH364" s="186"/>
      <c r="WI364" s="186"/>
      <c r="WJ364" s="186"/>
      <c r="WK364" s="186"/>
      <c r="WL364" s="186"/>
      <c r="WM364" s="186"/>
      <c r="WN364" s="186"/>
      <c r="WO364" s="186"/>
      <c r="WP364" s="186"/>
      <c r="WQ364" s="186"/>
      <c r="WR364" s="186"/>
      <c r="WS364" s="186"/>
      <c r="WT364" s="186"/>
      <c r="WU364" s="186"/>
      <c r="WV364" s="186"/>
      <c r="WW364" s="186"/>
      <c r="WX364" s="186"/>
      <c r="WY364" s="186"/>
      <c r="WZ364" s="186"/>
      <c r="XA364" s="186"/>
      <c r="XB364" s="186"/>
      <c r="XC364" s="186"/>
      <c r="XD364" s="186"/>
      <c r="XE364" s="186"/>
      <c r="XF364" s="186"/>
      <c r="XG364" s="186"/>
      <c r="XH364" s="186"/>
      <c r="XI364" s="186"/>
      <c r="XJ364" s="186"/>
      <c r="XK364" s="186"/>
      <c r="XL364" s="186"/>
      <c r="XM364" s="186"/>
      <c r="XN364" s="186"/>
      <c r="XO364" s="186"/>
      <c r="XP364" s="186"/>
      <c r="XQ364" s="186"/>
      <c r="XR364" s="186"/>
      <c r="XS364" s="186"/>
      <c r="XT364" s="186"/>
      <c r="XU364" s="186"/>
      <c r="XV364" s="186"/>
      <c r="XW364" s="186"/>
      <c r="XX364" s="186"/>
      <c r="XY364" s="186"/>
      <c r="XZ364" s="186"/>
      <c r="YA364" s="186"/>
      <c r="YB364" s="186"/>
      <c r="YC364" s="186"/>
      <c r="YD364" s="186"/>
      <c r="YE364" s="186"/>
      <c r="YF364" s="186"/>
      <c r="YG364" s="186"/>
      <c r="YH364" s="186"/>
      <c r="YI364" s="186"/>
      <c r="YJ364" s="186"/>
      <c r="YK364" s="186"/>
      <c r="YL364" s="186"/>
      <c r="YM364" s="186"/>
      <c r="YN364" s="186"/>
      <c r="YO364" s="186"/>
      <c r="YP364" s="186"/>
      <c r="YQ364" s="186"/>
      <c r="YR364" s="186"/>
      <c r="YS364" s="186"/>
      <c r="YT364" s="186"/>
      <c r="YU364" s="186"/>
      <c r="YV364" s="186"/>
      <c r="YW364" s="186"/>
      <c r="YX364" s="186"/>
      <c r="YY364" s="186"/>
      <c r="YZ364" s="186"/>
      <c r="ZA364" s="186"/>
      <c r="ZB364" s="186"/>
      <c r="ZC364" s="186"/>
      <c r="ZD364" s="186"/>
      <c r="ZE364" s="186"/>
      <c r="ZF364" s="186"/>
      <c r="ZG364" s="186"/>
      <c r="ZH364" s="186"/>
      <c r="ZI364" s="186"/>
      <c r="ZJ364" s="186"/>
      <c r="ZK364" s="186"/>
      <c r="ZL364" s="186"/>
      <c r="ZM364" s="186"/>
      <c r="ZN364" s="186"/>
      <c r="ZO364" s="186"/>
      <c r="ZP364" s="186"/>
      <c r="ZQ364" s="186"/>
      <c r="ZR364" s="186"/>
      <c r="ZS364" s="186"/>
      <c r="ZT364" s="186"/>
      <c r="ZU364" s="186"/>
      <c r="ZV364" s="186"/>
      <c r="ZW364" s="186"/>
      <c r="ZX364" s="186"/>
      <c r="ZY364" s="186"/>
      <c r="ZZ364" s="186"/>
      <c r="AAA364" s="186"/>
      <c r="AAB364" s="186"/>
      <c r="AAC364" s="186"/>
      <c r="AAD364" s="186"/>
      <c r="AAE364" s="186"/>
      <c r="AAF364" s="186"/>
      <c r="AAG364" s="186"/>
      <c r="AAH364" s="186"/>
      <c r="AAI364" s="186"/>
      <c r="AAJ364" s="186"/>
      <c r="AAK364" s="186"/>
      <c r="AAL364" s="186"/>
      <c r="AAM364" s="186"/>
      <c r="AAN364" s="186"/>
      <c r="AAO364" s="186"/>
      <c r="AAP364" s="186"/>
      <c r="AAQ364" s="186"/>
      <c r="AAR364" s="186"/>
      <c r="AAS364" s="186"/>
      <c r="AAT364" s="186"/>
      <c r="AAU364" s="186"/>
      <c r="AAV364" s="186"/>
      <c r="AAW364" s="186"/>
      <c r="AAX364" s="186"/>
      <c r="AAY364" s="186"/>
      <c r="AAZ364" s="186"/>
      <c r="ABA364" s="186"/>
      <c r="ABB364" s="186"/>
      <c r="ABC364" s="186"/>
      <c r="ABD364" s="186"/>
      <c r="ABE364" s="186"/>
      <c r="ABF364" s="186"/>
      <c r="ABG364" s="186"/>
      <c r="ABH364" s="186"/>
      <c r="ABI364" s="186"/>
      <c r="ABJ364" s="186"/>
      <c r="ABK364" s="186"/>
      <c r="ABL364" s="186"/>
      <c r="ABM364" s="186"/>
      <c r="ABN364" s="186"/>
      <c r="ABO364" s="186"/>
      <c r="ABP364" s="186"/>
      <c r="ABQ364" s="186"/>
      <c r="ABR364" s="186"/>
      <c r="ABS364" s="186"/>
      <c r="ABT364" s="186"/>
      <c r="ABU364" s="186"/>
      <c r="ABV364" s="186"/>
      <c r="ABW364" s="186"/>
      <c r="ABX364" s="186"/>
      <c r="ABY364" s="186"/>
      <c r="ABZ364" s="186"/>
      <c r="ACA364" s="186"/>
      <c r="ACB364" s="186"/>
      <c r="ACC364" s="186"/>
      <c r="ACD364" s="186"/>
      <c r="ACE364" s="186"/>
      <c r="ACF364" s="186"/>
      <c r="ACG364" s="186"/>
      <c r="ACH364" s="186"/>
      <c r="ACI364" s="186"/>
      <c r="ACJ364" s="186"/>
      <c r="ACK364" s="186"/>
      <c r="ACL364" s="186"/>
      <c r="ACM364" s="186"/>
      <c r="ACN364" s="186"/>
      <c r="ACO364" s="186"/>
      <c r="ACP364" s="186"/>
      <c r="ACQ364" s="186"/>
      <c r="ACR364" s="186"/>
      <c r="ACS364" s="186"/>
      <c r="ACT364" s="186"/>
      <c r="ACU364" s="186"/>
      <c r="ACV364" s="186"/>
      <c r="ACW364" s="186"/>
      <c r="ACX364" s="186"/>
      <c r="ACY364" s="186"/>
      <c r="ACZ364" s="186"/>
      <c r="ADA364" s="186"/>
      <c r="ADB364" s="186"/>
      <c r="ADC364" s="186"/>
      <c r="ADD364" s="186"/>
      <c r="ADE364" s="186"/>
      <c r="ADF364" s="186"/>
      <c r="ADG364" s="186"/>
      <c r="ADH364" s="186"/>
      <c r="ADI364" s="186"/>
      <c r="ADJ364" s="186"/>
      <c r="ADK364" s="186"/>
      <c r="ADL364" s="186"/>
      <c r="ADM364" s="186"/>
      <c r="ADN364" s="186"/>
      <c r="ADO364" s="186"/>
      <c r="ADP364" s="186"/>
      <c r="ADQ364" s="186"/>
      <c r="ADR364" s="186"/>
      <c r="ADS364" s="186"/>
      <c r="ADT364" s="186"/>
      <c r="ADU364" s="186"/>
      <c r="ADV364" s="186"/>
      <c r="ADW364" s="186"/>
      <c r="ADX364" s="186"/>
      <c r="ADY364" s="186"/>
      <c r="ADZ364" s="186"/>
      <c r="AEA364" s="186"/>
      <c r="AEB364" s="186"/>
      <c r="AEC364" s="186"/>
      <c r="AED364" s="186"/>
      <c r="AEE364" s="186"/>
      <c r="AEF364" s="186"/>
      <c r="AEG364" s="186"/>
      <c r="AEH364" s="186"/>
      <c r="AEI364" s="186"/>
      <c r="AEJ364" s="186"/>
    </row>
    <row r="365" spans="1:816" ht="15" customHeight="1" x14ac:dyDescent="0.25">
      <c r="A365" s="191"/>
      <c r="B365" s="590"/>
      <c r="C365" s="191">
        <v>2</v>
      </c>
      <c r="D365" s="692" t="s">
        <v>1060</v>
      </c>
      <c r="E365" s="693"/>
      <c r="F365" s="693"/>
      <c r="G365" s="693"/>
      <c r="H365" s="694"/>
      <c r="I365" s="187">
        <f>SUMIF($B$17:$B$358,"=2")/2</f>
        <v>63</v>
      </c>
      <c r="K365" s="188"/>
      <c r="L365" s="188"/>
      <c r="M365" s="188"/>
      <c r="O365" s="27"/>
      <c r="V365" s="37"/>
      <c r="W365" s="37"/>
      <c r="X365" s="37"/>
      <c r="Y365" s="37"/>
      <c r="Z365" s="37"/>
      <c r="AA365" s="37"/>
      <c r="AB365" s="37"/>
      <c r="AC365" s="37"/>
      <c r="AD365" s="21"/>
      <c r="AE365" s="21"/>
      <c r="AF365" s="21"/>
      <c r="AG365" s="332"/>
      <c r="AH365" s="223"/>
      <c r="AI365" s="224" t="s">
        <v>752</v>
      </c>
      <c r="AJ365" s="225"/>
      <c r="AK365" s="226"/>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FM365" s="186"/>
      <c r="FN365" s="186"/>
      <c r="FO365" s="186"/>
      <c r="FP365" s="186"/>
      <c r="FQ365" s="186"/>
      <c r="FR365" s="186"/>
      <c r="FS365" s="186"/>
      <c r="FT365" s="186"/>
      <c r="FU365" s="186"/>
      <c r="FV365" s="186"/>
      <c r="FW365" s="186"/>
      <c r="FX365" s="186"/>
      <c r="FY365" s="186"/>
      <c r="FZ365" s="186"/>
      <c r="GA365" s="186"/>
      <c r="GB365" s="186"/>
      <c r="GC365" s="186"/>
      <c r="GD365" s="186"/>
      <c r="GE365" s="186"/>
      <c r="GF365" s="186"/>
      <c r="GG365" s="186"/>
      <c r="GH365" s="186"/>
      <c r="GI365" s="186"/>
      <c r="GJ365" s="186"/>
      <c r="GK365" s="186"/>
      <c r="GL365" s="186"/>
      <c r="GM365" s="186"/>
      <c r="GN365" s="186"/>
      <c r="GO365" s="186"/>
      <c r="GP365" s="186"/>
      <c r="GQ365" s="186"/>
      <c r="GR365" s="186"/>
      <c r="GS365" s="186"/>
      <c r="GT365" s="186"/>
      <c r="GU365" s="186"/>
      <c r="GV365" s="186"/>
      <c r="GW365" s="186"/>
      <c r="GX365" s="186"/>
      <c r="GY365" s="186"/>
      <c r="GZ365" s="186"/>
      <c r="HA365" s="186"/>
      <c r="HB365" s="186"/>
      <c r="HC365" s="186"/>
      <c r="HD365" s="186"/>
      <c r="HE365" s="186"/>
      <c r="HF365" s="186"/>
      <c r="HG365" s="186"/>
      <c r="HH365" s="186"/>
      <c r="HI365" s="186"/>
      <c r="HJ365" s="186"/>
      <c r="HK365" s="186"/>
      <c r="HL365" s="186"/>
      <c r="HM365" s="186"/>
      <c r="HN365" s="186"/>
      <c r="HO365" s="186"/>
      <c r="HP365" s="186"/>
      <c r="HQ365" s="186"/>
      <c r="HR365" s="186"/>
      <c r="HS365" s="186"/>
      <c r="HT365" s="186"/>
      <c r="HU365" s="186"/>
      <c r="HV365" s="186"/>
      <c r="HW365" s="186"/>
      <c r="HX365" s="186"/>
      <c r="HY365" s="186"/>
      <c r="HZ365" s="186"/>
      <c r="IA365" s="186"/>
      <c r="IB365" s="186"/>
      <c r="IC365" s="186"/>
      <c r="ID365" s="186"/>
      <c r="IE365" s="186"/>
      <c r="IF365" s="186"/>
      <c r="IG365" s="186"/>
      <c r="IH365" s="186"/>
      <c r="II365" s="186"/>
      <c r="IJ365" s="186"/>
      <c r="IK365" s="186"/>
      <c r="IL365" s="186"/>
      <c r="IM365" s="186"/>
      <c r="IN365" s="186"/>
      <c r="IO365" s="186"/>
      <c r="IP365" s="186"/>
      <c r="IQ365" s="186"/>
      <c r="IR365" s="186"/>
      <c r="IS365" s="186"/>
      <c r="IT365" s="186"/>
      <c r="IU365" s="186"/>
      <c r="IV365" s="186"/>
      <c r="IW365" s="186"/>
      <c r="IX365" s="186"/>
      <c r="IY365" s="186"/>
      <c r="IZ365" s="186"/>
      <c r="JA365" s="186"/>
      <c r="JB365" s="186"/>
      <c r="JC365" s="186"/>
      <c r="JD365" s="186"/>
      <c r="JE365" s="186"/>
      <c r="JF365" s="186"/>
      <c r="JG365" s="186"/>
      <c r="JH365" s="186"/>
      <c r="JI365" s="186"/>
      <c r="JJ365" s="186"/>
      <c r="JK365" s="186"/>
      <c r="JL365" s="186"/>
      <c r="JM365" s="186"/>
      <c r="JN365" s="186"/>
      <c r="JO365" s="186"/>
      <c r="JP365" s="186"/>
      <c r="JQ365" s="186"/>
      <c r="JR365" s="186"/>
      <c r="JS365" s="186"/>
      <c r="JT365" s="186"/>
      <c r="JU365" s="186"/>
      <c r="JV365" s="186"/>
      <c r="JW365" s="186"/>
      <c r="JX365" s="186"/>
      <c r="JY365" s="186"/>
      <c r="JZ365" s="186"/>
      <c r="KA365" s="186"/>
      <c r="KB365" s="186"/>
      <c r="KC365" s="186"/>
      <c r="KD365" s="186"/>
      <c r="KE365" s="186"/>
      <c r="KF365" s="186"/>
      <c r="KG365" s="186"/>
      <c r="KH365" s="186"/>
      <c r="KI365" s="186"/>
      <c r="KJ365" s="186"/>
      <c r="KK365" s="186"/>
      <c r="KL365" s="186"/>
      <c r="KM365" s="186"/>
      <c r="KN365" s="186"/>
      <c r="KO365" s="186"/>
      <c r="KP365" s="186"/>
      <c r="KQ365" s="186"/>
      <c r="KR365" s="186"/>
      <c r="KS365" s="186"/>
      <c r="KT365" s="186"/>
      <c r="KU365" s="186"/>
      <c r="KV365" s="186"/>
      <c r="KW365" s="186"/>
      <c r="KX365" s="186"/>
      <c r="KY365" s="186"/>
      <c r="KZ365" s="186"/>
      <c r="LA365" s="186"/>
      <c r="LB365" s="186"/>
      <c r="LC365" s="186"/>
      <c r="LD365" s="186"/>
      <c r="LE365" s="186"/>
      <c r="LF365" s="186"/>
      <c r="LG365" s="186"/>
      <c r="LH365" s="186"/>
      <c r="LI365" s="186"/>
      <c r="LJ365" s="186"/>
      <c r="LK365" s="186"/>
      <c r="LL365" s="186"/>
      <c r="LM365" s="186"/>
      <c r="LN365" s="186"/>
      <c r="LO365" s="186"/>
      <c r="LP365" s="186"/>
      <c r="LQ365" s="186"/>
      <c r="LR365" s="186"/>
      <c r="LS365" s="186"/>
      <c r="LT365" s="186"/>
      <c r="LU365" s="186"/>
      <c r="LV365" s="186"/>
      <c r="LW365" s="186"/>
      <c r="LX365" s="186"/>
      <c r="LY365" s="186"/>
      <c r="LZ365" s="186"/>
      <c r="MA365" s="186"/>
      <c r="MB365" s="186"/>
      <c r="MC365" s="186"/>
      <c r="MD365" s="186"/>
      <c r="ME365" s="186"/>
      <c r="MF365" s="186"/>
      <c r="MG365" s="186"/>
      <c r="MH365" s="186"/>
      <c r="MI365" s="186"/>
      <c r="MJ365" s="186"/>
      <c r="MK365" s="186"/>
      <c r="ML365" s="186"/>
      <c r="MM365" s="186"/>
      <c r="MN365" s="186"/>
      <c r="MO365" s="186"/>
      <c r="MP365" s="186"/>
      <c r="MQ365" s="186"/>
      <c r="MR365" s="186"/>
      <c r="MS365" s="186"/>
      <c r="MT365" s="186"/>
      <c r="MU365" s="186"/>
      <c r="MV365" s="186"/>
      <c r="MW365" s="186"/>
      <c r="MX365" s="186"/>
      <c r="MY365" s="186"/>
      <c r="MZ365" s="186"/>
      <c r="NA365" s="186"/>
      <c r="NB365" s="186"/>
      <c r="NC365" s="186"/>
      <c r="ND365" s="186"/>
      <c r="NE365" s="186"/>
      <c r="NF365" s="186"/>
      <c r="NG365" s="186"/>
      <c r="NH365" s="186"/>
      <c r="NI365" s="186"/>
      <c r="NJ365" s="186"/>
      <c r="NK365" s="186"/>
      <c r="NL365" s="186"/>
      <c r="NM365" s="186"/>
      <c r="NN365" s="186"/>
      <c r="NO365" s="186"/>
      <c r="NP365" s="186"/>
      <c r="NQ365" s="186"/>
      <c r="NR365" s="186"/>
      <c r="NS365" s="186"/>
      <c r="NT365" s="186"/>
      <c r="NU365" s="186"/>
      <c r="NV365" s="186"/>
      <c r="NW365" s="186"/>
      <c r="NX365" s="186"/>
      <c r="NY365" s="186"/>
      <c r="NZ365" s="186"/>
      <c r="OA365" s="186"/>
      <c r="OB365" s="186"/>
      <c r="OC365" s="186"/>
      <c r="OD365" s="186"/>
      <c r="OE365" s="186"/>
      <c r="OF365" s="186"/>
      <c r="OG365" s="186"/>
      <c r="OH365" s="186"/>
      <c r="OI365" s="186"/>
      <c r="OJ365" s="186"/>
      <c r="OK365" s="186"/>
      <c r="OL365" s="186"/>
      <c r="OM365" s="186"/>
      <c r="ON365" s="186"/>
      <c r="OO365" s="186"/>
      <c r="OP365" s="186"/>
      <c r="OQ365" s="186"/>
      <c r="OR365" s="186"/>
      <c r="OS365" s="186"/>
      <c r="OT365" s="186"/>
      <c r="OU365" s="186"/>
      <c r="OV365" s="186"/>
      <c r="OW365" s="186"/>
      <c r="OX365" s="186"/>
      <c r="OY365" s="186"/>
      <c r="OZ365" s="186"/>
      <c r="PA365" s="186"/>
      <c r="PB365" s="186"/>
      <c r="PC365" s="186"/>
      <c r="PD365" s="186"/>
      <c r="PE365" s="186"/>
      <c r="PF365" s="186"/>
      <c r="PG365" s="186"/>
      <c r="PH365" s="186"/>
      <c r="PI365" s="186"/>
      <c r="PJ365" s="186"/>
      <c r="PK365" s="186"/>
      <c r="PL365" s="186"/>
      <c r="PM365" s="186"/>
      <c r="PN365" s="186"/>
      <c r="PO365" s="186"/>
      <c r="PP365" s="186"/>
      <c r="PQ365" s="186"/>
      <c r="PR365" s="186"/>
      <c r="PS365" s="186"/>
      <c r="PT365" s="186"/>
      <c r="PU365" s="186"/>
      <c r="PV365" s="186"/>
      <c r="PW365" s="186"/>
      <c r="PX365" s="186"/>
      <c r="PY365" s="186"/>
      <c r="PZ365" s="186"/>
      <c r="QA365" s="186"/>
      <c r="QB365" s="186"/>
      <c r="QC365" s="186"/>
      <c r="QD365" s="186"/>
      <c r="QE365" s="186"/>
      <c r="QF365" s="186"/>
      <c r="QG365" s="186"/>
      <c r="QH365" s="186"/>
      <c r="QI365" s="186"/>
      <c r="QJ365" s="186"/>
      <c r="QK365" s="186"/>
      <c r="QL365" s="186"/>
      <c r="QM365" s="186"/>
      <c r="QN365" s="186"/>
      <c r="QO365" s="186"/>
      <c r="QP365" s="186"/>
      <c r="QQ365" s="186"/>
      <c r="QR365" s="186"/>
      <c r="QS365" s="186"/>
      <c r="QT365" s="186"/>
      <c r="QU365" s="186"/>
      <c r="QV365" s="186"/>
      <c r="QW365" s="186"/>
      <c r="QX365" s="186"/>
      <c r="QY365" s="186"/>
      <c r="QZ365" s="186"/>
      <c r="RA365" s="186"/>
      <c r="RB365" s="186"/>
      <c r="RC365" s="186"/>
      <c r="RD365" s="186"/>
      <c r="RE365" s="186"/>
      <c r="RF365" s="186"/>
      <c r="RG365" s="186"/>
      <c r="RH365" s="186"/>
      <c r="RI365" s="186"/>
      <c r="RJ365" s="186"/>
      <c r="RK365" s="186"/>
      <c r="RL365" s="186"/>
      <c r="RM365" s="186"/>
      <c r="RN365" s="186"/>
      <c r="RO365" s="186"/>
      <c r="RP365" s="186"/>
      <c r="RQ365" s="186"/>
      <c r="RR365" s="186"/>
      <c r="RS365" s="186"/>
      <c r="RT365" s="186"/>
      <c r="RU365" s="186"/>
      <c r="RV365" s="186"/>
      <c r="RW365" s="186"/>
      <c r="RX365" s="186"/>
      <c r="RY365" s="186"/>
      <c r="RZ365" s="186"/>
      <c r="SA365" s="186"/>
      <c r="SB365" s="186"/>
      <c r="SC365" s="186"/>
      <c r="SD365" s="186"/>
      <c r="SE365" s="186"/>
      <c r="SF365" s="186"/>
      <c r="SG365" s="186"/>
      <c r="SH365" s="186"/>
      <c r="SI365" s="186"/>
      <c r="SJ365" s="186"/>
      <c r="SK365" s="186"/>
      <c r="SL365" s="186"/>
      <c r="SM365" s="186"/>
      <c r="SN365" s="186"/>
      <c r="SO365" s="186"/>
      <c r="SP365" s="186"/>
      <c r="SQ365" s="186"/>
      <c r="SR365" s="186"/>
      <c r="SS365" s="186"/>
      <c r="ST365" s="186"/>
      <c r="SU365" s="186"/>
      <c r="SV365" s="186"/>
      <c r="SW365" s="186"/>
      <c r="SX365" s="186"/>
      <c r="SY365" s="186"/>
      <c r="SZ365" s="186"/>
      <c r="TA365" s="186"/>
      <c r="TB365" s="186"/>
      <c r="TC365" s="186"/>
      <c r="TD365" s="186"/>
      <c r="TE365" s="186"/>
      <c r="TF365" s="186"/>
      <c r="TG365" s="186"/>
      <c r="TH365" s="186"/>
      <c r="TI365" s="186"/>
      <c r="TJ365" s="186"/>
      <c r="TK365" s="186"/>
      <c r="TL365" s="186"/>
      <c r="TM365" s="186"/>
      <c r="TN365" s="186"/>
      <c r="TO365" s="186"/>
      <c r="TP365" s="186"/>
      <c r="TQ365" s="186"/>
      <c r="TR365" s="186"/>
      <c r="TS365" s="186"/>
      <c r="TT365" s="186"/>
      <c r="TU365" s="186"/>
      <c r="TV365" s="186"/>
      <c r="TW365" s="186"/>
      <c r="TX365" s="186"/>
      <c r="TY365" s="186"/>
      <c r="TZ365" s="186"/>
      <c r="UA365" s="186"/>
      <c r="UB365" s="186"/>
      <c r="UC365" s="186"/>
      <c r="UD365" s="186"/>
      <c r="UE365" s="186"/>
      <c r="UF365" s="186"/>
      <c r="UG365" s="186"/>
      <c r="UH365" s="186"/>
      <c r="UI365" s="186"/>
      <c r="UJ365" s="186"/>
      <c r="UK365" s="186"/>
      <c r="UL365" s="186"/>
      <c r="UM365" s="186"/>
      <c r="UN365" s="186"/>
      <c r="UO365" s="186"/>
      <c r="UP365" s="186"/>
      <c r="UQ365" s="186"/>
      <c r="UR365" s="186"/>
      <c r="US365" s="186"/>
      <c r="UT365" s="186"/>
      <c r="UU365" s="186"/>
      <c r="UV365" s="186"/>
      <c r="UW365" s="186"/>
      <c r="UX365" s="186"/>
      <c r="UY365" s="186"/>
      <c r="UZ365" s="186"/>
      <c r="VA365" s="186"/>
      <c r="VB365" s="186"/>
      <c r="VC365" s="186"/>
      <c r="VD365" s="186"/>
      <c r="VE365" s="186"/>
      <c r="VF365" s="186"/>
      <c r="VG365" s="186"/>
      <c r="VH365" s="186"/>
      <c r="VI365" s="186"/>
      <c r="VJ365" s="186"/>
      <c r="VK365" s="186"/>
      <c r="VL365" s="186"/>
      <c r="VM365" s="186"/>
      <c r="VN365" s="186"/>
      <c r="VO365" s="186"/>
      <c r="VP365" s="186"/>
      <c r="VQ365" s="186"/>
      <c r="VR365" s="186"/>
      <c r="VS365" s="186"/>
      <c r="VT365" s="186"/>
      <c r="VU365" s="186"/>
      <c r="VV365" s="186"/>
      <c r="VW365" s="186"/>
      <c r="VX365" s="186"/>
      <c r="VY365" s="186"/>
      <c r="VZ365" s="186"/>
      <c r="WA365" s="186"/>
      <c r="WB365" s="186"/>
      <c r="WC365" s="186"/>
      <c r="WD365" s="186"/>
      <c r="WE365" s="186"/>
      <c r="WF365" s="186"/>
      <c r="WG365" s="186"/>
      <c r="WH365" s="186"/>
      <c r="WI365" s="186"/>
      <c r="WJ365" s="186"/>
      <c r="WK365" s="186"/>
      <c r="WL365" s="186"/>
      <c r="WM365" s="186"/>
      <c r="WN365" s="186"/>
      <c r="WO365" s="186"/>
      <c r="WP365" s="186"/>
      <c r="WQ365" s="186"/>
      <c r="WR365" s="186"/>
      <c r="WS365" s="186"/>
      <c r="WT365" s="186"/>
      <c r="WU365" s="186"/>
      <c r="WV365" s="186"/>
      <c r="WW365" s="186"/>
      <c r="WX365" s="186"/>
      <c r="WY365" s="186"/>
      <c r="WZ365" s="186"/>
      <c r="XA365" s="186"/>
      <c r="XB365" s="186"/>
      <c r="XC365" s="186"/>
      <c r="XD365" s="186"/>
      <c r="XE365" s="186"/>
      <c r="XF365" s="186"/>
      <c r="XG365" s="186"/>
      <c r="XH365" s="186"/>
      <c r="XI365" s="186"/>
      <c r="XJ365" s="186"/>
      <c r="XK365" s="186"/>
      <c r="XL365" s="186"/>
      <c r="XM365" s="186"/>
      <c r="XN365" s="186"/>
      <c r="XO365" s="186"/>
      <c r="XP365" s="186"/>
      <c r="XQ365" s="186"/>
      <c r="XR365" s="186"/>
      <c r="XS365" s="186"/>
      <c r="XT365" s="186"/>
      <c r="XU365" s="186"/>
      <c r="XV365" s="186"/>
      <c r="XW365" s="186"/>
      <c r="XX365" s="186"/>
      <c r="XY365" s="186"/>
      <c r="XZ365" s="186"/>
      <c r="YA365" s="186"/>
      <c r="YB365" s="186"/>
      <c r="YC365" s="186"/>
      <c r="YD365" s="186"/>
      <c r="YE365" s="186"/>
      <c r="YF365" s="186"/>
      <c r="YG365" s="186"/>
      <c r="YH365" s="186"/>
      <c r="YI365" s="186"/>
      <c r="YJ365" s="186"/>
      <c r="YK365" s="186"/>
      <c r="YL365" s="186"/>
      <c r="YM365" s="186"/>
      <c r="YN365" s="186"/>
      <c r="YO365" s="186"/>
      <c r="YP365" s="186"/>
      <c r="YQ365" s="186"/>
      <c r="YR365" s="186"/>
      <c r="YS365" s="186"/>
      <c r="YT365" s="186"/>
      <c r="YU365" s="186"/>
      <c r="YV365" s="186"/>
      <c r="YW365" s="186"/>
      <c r="YX365" s="186"/>
      <c r="YY365" s="186"/>
      <c r="YZ365" s="186"/>
      <c r="ZA365" s="186"/>
      <c r="ZB365" s="186"/>
      <c r="ZC365" s="186"/>
      <c r="ZD365" s="186"/>
      <c r="ZE365" s="186"/>
      <c r="ZF365" s="186"/>
      <c r="ZG365" s="186"/>
      <c r="ZH365" s="186"/>
      <c r="ZI365" s="186"/>
      <c r="ZJ365" s="186"/>
      <c r="ZK365" s="186"/>
      <c r="ZL365" s="186"/>
      <c r="ZM365" s="186"/>
      <c r="ZN365" s="186"/>
      <c r="ZO365" s="186"/>
      <c r="ZP365" s="186"/>
      <c r="ZQ365" s="186"/>
      <c r="ZR365" s="186"/>
      <c r="ZS365" s="186"/>
      <c r="ZT365" s="186"/>
      <c r="ZU365" s="186"/>
      <c r="ZV365" s="186"/>
      <c r="ZW365" s="186"/>
      <c r="ZX365" s="186"/>
      <c r="ZY365" s="186"/>
      <c r="ZZ365" s="186"/>
      <c r="AAA365" s="186"/>
      <c r="AAB365" s="186"/>
      <c r="AAC365" s="186"/>
      <c r="AAD365" s="186"/>
      <c r="AAE365" s="186"/>
      <c r="AAF365" s="186"/>
      <c r="AAG365" s="186"/>
      <c r="AAH365" s="186"/>
      <c r="AAI365" s="186"/>
      <c r="AAJ365" s="186"/>
      <c r="AAK365" s="186"/>
      <c r="AAL365" s="186"/>
      <c r="AAM365" s="186"/>
      <c r="AAN365" s="186"/>
      <c r="AAO365" s="186"/>
      <c r="AAP365" s="186"/>
      <c r="AAQ365" s="186"/>
      <c r="AAR365" s="186"/>
      <c r="AAS365" s="186"/>
      <c r="AAT365" s="186"/>
      <c r="AAU365" s="186"/>
      <c r="AAV365" s="186"/>
      <c r="AAW365" s="186"/>
      <c r="AAX365" s="186"/>
      <c r="AAY365" s="186"/>
      <c r="AAZ365" s="186"/>
      <c r="ABA365" s="186"/>
      <c r="ABB365" s="186"/>
      <c r="ABC365" s="186"/>
      <c r="ABD365" s="186"/>
      <c r="ABE365" s="186"/>
      <c r="ABF365" s="186"/>
      <c r="ABG365" s="186"/>
      <c r="ABH365" s="186"/>
      <c r="ABI365" s="186"/>
      <c r="ABJ365" s="186"/>
      <c r="ABK365" s="186"/>
      <c r="ABL365" s="186"/>
      <c r="ABM365" s="186"/>
      <c r="ABN365" s="186"/>
      <c r="ABO365" s="186"/>
      <c r="ABP365" s="186"/>
      <c r="ABQ365" s="186"/>
      <c r="ABR365" s="186"/>
      <c r="ABS365" s="186"/>
      <c r="ABT365" s="186"/>
      <c r="ABU365" s="186"/>
      <c r="ABV365" s="186"/>
      <c r="ABW365" s="186"/>
      <c r="ABX365" s="186"/>
      <c r="ABY365" s="186"/>
      <c r="ABZ365" s="186"/>
      <c r="ACA365" s="186"/>
      <c r="ACB365" s="186"/>
      <c r="ACC365" s="186"/>
      <c r="ACD365" s="186"/>
      <c r="ACE365" s="186"/>
      <c r="ACF365" s="186"/>
      <c r="ACG365" s="186"/>
      <c r="ACH365" s="186"/>
      <c r="ACI365" s="186"/>
      <c r="ACJ365" s="186"/>
      <c r="ACK365" s="186"/>
      <c r="ACL365" s="186"/>
      <c r="ACM365" s="186"/>
      <c r="ACN365" s="186"/>
      <c r="ACO365" s="186"/>
      <c r="ACP365" s="186"/>
      <c r="ACQ365" s="186"/>
      <c r="ACR365" s="186"/>
      <c r="ACS365" s="186"/>
      <c r="ACT365" s="186"/>
      <c r="ACU365" s="186"/>
      <c r="ACV365" s="186"/>
      <c r="ACW365" s="186"/>
      <c r="ACX365" s="186"/>
      <c r="ACY365" s="186"/>
      <c r="ACZ365" s="186"/>
      <c r="ADA365" s="186"/>
      <c r="ADB365" s="186"/>
      <c r="ADC365" s="186"/>
      <c r="ADD365" s="186"/>
      <c r="ADE365" s="186"/>
      <c r="ADF365" s="186"/>
      <c r="ADG365" s="186"/>
      <c r="ADH365" s="186"/>
      <c r="ADI365" s="186"/>
      <c r="ADJ365" s="186"/>
      <c r="ADK365" s="186"/>
      <c r="ADL365" s="186"/>
      <c r="ADM365" s="186"/>
      <c r="ADN365" s="186"/>
      <c r="ADO365" s="186"/>
      <c r="ADP365" s="186"/>
      <c r="ADQ365" s="186"/>
      <c r="ADR365" s="186"/>
      <c r="ADS365" s="186"/>
      <c r="ADT365" s="186"/>
      <c r="ADU365" s="186"/>
      <c r="ADV365" s="186"/>
      <c r="ADW365" s="186"/>
      <c r="ADX365" s="186"/>
      <c r="ADY365" s="186"/>
      <c r="ADZ365" s="186"/>
      <c r="AEA365" s="186"/>
      <c r="AEB365" s="186"/>
      <c r="AEC365" s="186"/>
      <c r="AED365" s="186"/>
      <c r="AEE365" s="186"/>
      <c r="AEF365" s="186"/>
      <c r="AEG365" s="186"/>
      <c r="AEH365" s="186"/>
      <c r="AEI365" s="186"/>
      <c r="AEJ365" s="186"/>
    </row>
    <row r="366" spans="1:816" s="192" customFormat="1" ht="15" customHeight="1" thickBot="1" x14ac:dyDescent="0.3">
      <c r="A366" s="191"/>
      <c r="B366" s="592"/>
      <c r="C366" s="191">
        <v>3</v>
      </c>
      <c r="D366" s="692" t="s">
        <v>1059</v>
      </c>
      <c r="E366" s="693"/>
      <c r="F366" s="693"/>
      <c r="G366" s="693"/>
      <c r="H366" s="694"/>
      <c r="I366" s="187">
        <f>SUMIF($B$17:$B$358,"=3")/3</f>
        <v>118</v>
      </c>
      <c r="J366" s="24"/>
      <c r="K366" s="188"/>
      <c r="L366" s="188"/>
      <c r="M366" s="188"/>
      <c r="N366" s="24"/>
      <c r="O366" s="27"/>
      <c r="P366" s="179"/>
      <c r="Q366" s="24"/>
      <c r="R366" s="29"/>
      <c r="S366" s="30"/>
      <c r="T366" s="31"/>
      <c r="U366" s="19"/>
      <c r="V366" s="37"/>
      <c r="W366" s="37"/>
      <c r="X366" s="37"/>
      <c r="Y366" s="37"/>
      <c r="Z366" s="37"/>
      <c r="AA366" s="37"/>
      <c r="AB366" s="37"/>
      <c r="AC366" s="37"/>
      <c r="AD366" s="21"/>
      <c r="AE366" s="21"/>
      <c r="AF366" s="21"/>
      <c r="AG366" s="335" t="s">
        <v>689</v>
      </c>
      <c r="AH366" s="174">
        <f>SUMIF(AH98:AH155,"&gt;0")</f>
        <v>37.071189089411718</v>
      </c>
      <c r="AI366" s="174">
        <f>SUMIF(AI98:AI155,"&gt;0")</f>
        <v>10.111538461538462</v>
      </c>
      <c r="AJ366" s="222">
        <f>SUMIF(AJ98:AJ155,"&gt;0")</f>
        <v>7.1428571428571432</v>
      </c>
      <c r="AK366" s="235">
        <f>SUMIF(AK98:AK155,"&gt;0")</f>
        <v>54.325584693807336</v>
      </c>
      <c r="AL366" s="1"/>
      <c r="AM366" s="1"/>
      <c r="AN366" s="1"/>
      <c r="AO366" s="1"/>
      <c r="AP366" s="204"/>
      <c r="AQ366" s="201"/>
      <c r="AR366" s="201"/>
      <c r="AS366" s="201"/>
      <c r="AT366" s="201"/>
      <c r="AU366" s="201"/>
      <c r="AV366" s="201"/>
      <c r="AW366" s="201"/>
      <c r="AX366" s="201"/>
      <c r="AY366" s="20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95"/>
      <c r="FN366" s="195"/>
      <c r="FO366" s="195"/>
      <c r="FP366" s="195"/>
      <c r="FQ366" s="195"/>
      <c r="FR366" s="195"/>
      <c r="FS366" s="195"/>
      <c r="FT366" s="195"/>
      <c r="FU366" s="195"/>
      <c r="FV366" s="195"/>
      <c r="FW366" s="195"/>
      <c r="FX366" s="195"/>
      <c r="FY366" s="195"/>
      <c r="FZ366" s="195"/>
      <c r="GA366" s="195"/>
      <c r="GB366" s="195"/>
      <c r="GC366" s="195"/>
      <c r="GD366" s="195"/>
      <c r="GE366" s="195"/>
      <c r="GF366" s="195"/>
      <c r="GG366" s="195"/>
      <c r="GH366" s="195"/>
      <c r="GI366" s="195"/>
      <c r="GJ366" s="195"/>
      <c r="GK366" s="195"/>
      <c r="GL366" s="195"/>
      <c r="GM366" s="195"/>
      <c r="GN366" s="195"/>
      <c r="GO366" s="195"/>
      <c r="GP366" s="195"/>
      <c r="GQ366" s="195"/>
      <c r="GR366" s="195"/>
      <c r="GS366" s="195"/>
      <c r="GT366" s="195"/>
      <c r="GU366" s="195"/>
      <c r="GV366" s="195"/>
      <c r="GW366" s="195"/>
      <c r="GX366" s="195"/>
      <c r="GY366" s="195"/>
      <c r="GZ366" s="195"/>
      <c r="HA366" s="195"/>
      <c r="HB366" s="195"/>
      <c r="HC366" s="195"/>
      <c r="HD366" s="195"/>
      <c r="HE366" s="195"/>
      <c r="HF366" s="195"/>
      <c r="HG366" s="195"/>
      <c r="HH366" s="195"/>
      <c r="HI366" s="195"/>
      <c r="HJ366" s="195"/>
      <c r="HK366" s="195"/>
      <c r="HL366" s="195"/>
      <c r="HM366" s="195"/>
      <c r="HN366" s="195"/>
      <c r="HO366" s="195"/>
      <c r="HP366" s="195"/>
      <c r="HQ366" s="195"/>
      <c r="HR366" s="195"/>
      <c r="HS366" s="195"/>
      <c r="HT366" s="195"/>
      <c r="HU366" s="195"/>
      <c r="HV366" s="195"/>
      <c r="HW366" s="195"/>
      <c r="HX366" s="195"/>
      <c r="HY366" s="195"/>
      <c r="HZ366" s="195"/>
      <c r="IA366" s="195"/>
      <c r="IB366" s="195"/>
      <c r="IC366" s="195"/>
      <c r="ID366" s="195"/>
      <c r="IE366" s="195"/>
      <c r="IF366" s="195"/>
      <c r="IG366" s="195"/>
      <c r="IH366" s="195"/>
      <c r="II366" s="195"/>
      <c r="IJ366" s="195"/>
      <c r="IK366" s="195"/>
      <c r="IL366" s="195"/>
      <c r="IM366" s="195"/>
      <c r="IN366" s="195"/>
      <c r="IO366" s="195"/>
      <c r="IP366" s="195"/>
      <c r="IQ366" s="195"/>
      <c r="IR366" s="195"/>
      <c r="IS366" s="195"/>
      <c r="IT366" s="195"/>
      <c r="IU366" s="195"/>
      <c r="IV366" s="195"/>
      <c r="IW366" s="195"/>
      <c r="IX366" s="195"/>
      <c r="IY366" s="195"/>
      <c r="IZ366" s="195"/>
      <c r="JA366" s="195"/>
      <c r="JB366" s="195"/>
      <c r="JC366" s="195"/>
      <c r="JD366" s="195"/>
      <c r="JE366" s="195"/>
      <c r="JF366" s="195"/>
      <c r="JG366" s="195"/>
      <c r="JH366" s="195"/>
      <c r="JI366" s="195"/>
      <c r="JJ366" s="195"/>
      <c r="JK366" s="195"/>
      <c r="JL366" s="195"/>
      <c r="JM366" s="195"/>
      <c r="JN366" s="195"/>
      <c r="JO366" s="195"/>
      <c r="JP366" s="195"/>
      <c r="JQ366" s="195"/>
      <c r="JR366" s="195"/>
      <c r="JS366" s="195"/>
      <c r="JT366" s="195"/>
      <c r="JU366" s="195"/>
      <c r="JV366" s="195"/>
      <c r="JW366" s="195"/>
      <c r="JX366" s="195"/>
      <c r="JY366" s="195"/>
      <c r="JZ366" s="195"/>
      <c r="KA366" s="195"/>
      <c r="KB366" s="195"/>
      <c r="KC366" s="195"/>
      <c r="KD366" s="195"/>
      <c r="KE366" s="195"/>
      <c r="KF366" s="195"/>
      <c r="KG366" s="195"/>
      <c r="KH366" s="195"/>
      <c r="KI366" s="195"/>
      <c r="KJ366" s="195"/>
      <c r="KK366" s="195"/>
      <c r="KL366" s="195"/>
      <c r="KM366" s="195"/>
      <c r="KN366" s="195"/>
      <c r="KO366" s="195"/>
      <c r="KP366" s="195"/>
      <c r="KQ366" s="195"/>
      <c r="KR366" s="195"/>
      <c r="KS366" s="195"/>
      <c r="KT366" s="195"/>
      <c r="KU366" s="195"/>
      <c r="KV366" s="195"/>
      <c r="KW366" s="195"/>
      <c r="KX366" s="195"/>
      <c r="KY366" s="195"/>
      <c r="KZ366" s="195"/>
      <c r="LA366" s="195"/>
      <c r="LB366" s="195"/>
      <c r="LC366" s="195"/>
      <c r="LD366" s="195"/>
      <c r="LE366" s="195"/>
      <c r="LF366" s="195"/>
      <c r="LG366" s="195"/>
      <c r="LH366" s="195"/>
      <c r="LI366" s="195"/>
      <c r="LJ366" s="195"/>
      <c r="LK366" s="195"/>
      <c r="LL366" s="195"/>
      <c r="LM366" s="195"/>
      <c r="LN366" s="195"/>
      <c r="LO366" s="195"/>
      <c r="LP366" s="195"/>
      <c r="LQ366" s="195"/>
      <c r="LR366" s="195"/>
      <c r="LS366" s="195"/>
      <c r="LT366" s="195"/>
      <c r="LU366" s="195"/>
      <c r="LV366" s="195"/>
      <c r="LW366" s="195"/>
      <c r="LX366" s="195"/>
      <c r="LY366" s="195"/>
      <c r="LZ366" s="195"/>
      <c r="MA366" s="195"/>
      <c r="MB366" s="195"/>
      <c r="MC366" s="195"/>
      <c r="MD366" s="195"/>
      <c r="ME366" s="195"/>
      <c r="MF366" s="195"/>
      <c r="MG366" s="195"/>
      <c r="MH366" s="195"/>
      <c r="MI366" s="195"/>
      <c r="MJ366" s="195"/>
      <c r="MK366" s="195"/>
      <c r="ML366" s="195"/>
      <c r="MM366" s="195"/>
      <c r="MN366" s="195"/>
      <c r="MO366" s="195"/>
      <c r="MP366" s="195"/>
      <c r="MQ366" s="195"/>
      <c r="MR366" s="195"/>
      <c r="MS366" s="195"/>
      <c r="MT366" s="195"/>
      <c r="MU366" s="195"/>
      <c r="MV366" s="195"/>
      <c r="MW366" s="195"/>
      <c r="MX366" s="195"/>
      <c r="MY366" s="195"/>
      <c r="MZ366" s="195"/>
      <c r="NA366" s="195"/>
      <c r="NB366" s="195"/>
      <c r="NC366" s="195"/>
      <c r="ND366" s="195"/>
      <c r="NE366" s="195"/>
      <c r="NF366" s="195"/>
      <c r="NG366" s="195"/>
      <c r="NH366" s="195"/>
      <c r="NI366" s="195"/>
      <c r="NJ366" s="195"/>
      <c r="NK366" s="195"/>
      <c r="NL366" s="195"/>
      <c r="NM366" s="195"/>
      <c r="NN366" s="195"/>
      <c r="NO366" s="195"/>
      <c r="NP366" s="195"/>
      <c r="NQ366" s="195"/>
      <c r="NR366" s="195"/>
      <c r="NS366" s="195"/>
      <c r="NT366" s="195"/>
      <c r="NU366" s="195"/>
      <c r="NV366" s="195"/>
      <c r="NW366" s="195"/>
      <c r="NX366" s="195"/>
      <c r="NY366" s="195"/>
      <c r="NZ366" s="195"/>
      <c r="OA366" s="195"/>
      <c r="OB366" s="195"/>
      <c r="OC366" s="195"/>
      <c r="OD366" s="195"/>
      <c r="OE366" s="195"/>
      <c r="OF366" s="195"/>
      <c r="OG366" s="195"/>
      <c r="OH366" s="195"/>
      <c r="OI366" s="195"/>
      <c r="OJ366" s="195"/>
      <c r="OK366" s="195"/>
      <c r="OL366" s="195"/>
      <c r="OM366" s="195"/>
      <c r="ON366" s="195"/>
      <c r="OO366" s="195"/>
      <c r="OP366" s="195"/>
      <c r="OQ366" s="195"/>
      <c r="OR366" s="195"/>
      <c r="OS366" s="195"/>
      <c r="OT366" s="195"/>
      <c r="OU366" s="195"/>
      <c r="OV366" s="195"/>
      <c r="OW366" s="195"/>
      <c r="OX366" s="195"/>
      <c r="OY366" s="195"/>
      <c r="OZ366" s="195"/>
      <c r="PA366" s="195"/>
      <c r="PB366" s="195"/>
      <c r="PC366" s="195"/>
      <c r="PD366" s="195"/>
      <c r="PE366" s="195"/>
      <c r="PF366" s="195"/>
      <c r="PG366" s="195"/>
      <c r="PH366" s="195"/>
      <c r="PI366" s="195"/>
      <c r="PJ366" s="195"/>
      <c r="PK366" s="195"/>
      <c r="PL366" s="195"/>
      <c r="PM366" s="195"/>
      <c r="PN366" s="195"/>
      <c r="PO366" s="195"/>
      <c r="PP366" s="195"/>
      <c r="PQ366" s="195"/>
      <c r="PR366" s="195"/>
      <c r="PS366" s="195"/>
      <c r="PT366" s="195"/>
      <c r="PU366" s="195"/>
      <c r="PV366" s="195"/>
      <c r="PW366" s="195"/>
      <c r="PX366" s="195"/>
      <c r="PY366" s="195"/>
      <c r="PZ366" s="195"/>
      <c r="QA366" s="195"/>
      <c r="QB366" s="195"/>
      <c r="QC366" s="195"/>
      <c r="QD366" s="195"/>
      <c r="QE366" s="195"/>
      <c r="QF366" s="195"/>
      <c r="QG366" s="195"/>
      <c r="QH366" s="195"/>
      <c r="QI366" s="195"/>
      <c r="QJ366" s="195"/>
      <c r="QK366" s="195"/>
      <c r="QL366" s="195"/>
      <c r="QM366" s="195"/>
      <c r="QN366" s="195"/>
      <c r="QO366" s="195"/>
      <c r="QP366" s="195"/>
      <c r="QQ366" s="195"/>
      <c r="QR366" s="195"/>
      <c r="QS366" s="195"/>
      <c r="QT366" s="195"/>
      <c r="QU366" s="195"/>
      <c r="QV366" s="195"/>
      <c r="QW366" s="195"/>
      <c r="QX366" s="195"/>
      <c r="QY366" s="195"/>
      <c r="QZ366" s="195"/>
      <c r="RA366" s="195"/>
      <c r="RB366" s="195"/>
      <c r="RC366" s="195"/>
      <c r="RD366" s="195"/>
      <c r="RE366" s="195"/>
      <c r="RF366" s="195"/>
      <c r="RG366" s="195"/>
      <c r="RH366" s="195"/>
      <c r="RI366" s="195"/>
      <c r="RJ366" s="195"/>
      <c r="RK366" s="195"/>
      <c r="RL366" s="195"/>
      <c r="RM366" s="195"/>
      <c r="RN366" s="195"/>
      <c r="RO366" s="195"/>
      <c r="RP366" s="195"/>
      <c r="RQ366" s="195"/>
      <c r="RR366" s="195"/>
      <c r="RS366" s="195"/>
      <c r="RT366" s="195"/>
      <c r="RU366" s="195"/>
      <c r="RV366" s="195"/>
      <c r="RW366" s="195"/>
      <c r="RX366" s="195"/>
      <c r="RY366" s="195"/>
      <c r="RZ366" s="195"/>
      <c r="SA366" s="195"/>
      <c r="SB366" s="195"/>
      <c r="SC366" s="195"/>
      <c r="SD366" s="195"/>
      <c r="SE366" s="195"/>
      <c r="SF366" s="195"/>
      <c r="SG366" s="195"/>
      <c r="SH366" s="195"/>
      <c r="SI366" s="195"/>
      <c r="SJ366" s="195"/>
      <c r="SK366" s="195"/>
      <c r="SL366" s="195"/>
      <c r="SM366" s="195"/>
      <c r="SN366" s="195"/>
      <c r="SO366" s="195"/>
      <c r="SP366" s="195"/>
      <c r="SQ366" s="195"/>
      <c r="SR366" s="195"/>
      <c r="SS366" s="195"/>
      <c r="ST366" s="195"/>
      <c r="SU366" s="195"/>
      <c r="SV366" s="195"/>
      <c r="SW366" s="195"/>
      <c r="SX366" s="195"/>
      <c r="SY366" s="195"/>
      <c r="SZ366" s="195"/>
      <c r="TA366" s="195"/>
      <c r="TB366" s="195"/>
      <c r="TC366" s="195"/>
      <c r="TD366" s="195"/>
      <c r="TE366" s="195"/>
      <c r="TF366" s="195"/>
      <c r="TG366" s="195"/>
      <c r="TH366" s="195"/>
      <c r="TI366" s="195"/>
      <c r="TJ366" s="195"/>
      <c r="TK366" s="195"/>
      <c r="TL366" s="195"/>
      <c r="TM366" s="195"/>
      <c r="TN366" s="195"/>
      <c r="TO366" s="195"/>
      <c r="TP366" s="195"/>
      <c r="TQ366" s="195"/>
      <c r="TR366" s="195"/>
      <c r="TS366" s="195"/>
      <c r="TT366" s="195"/>
      <c r="TU366" s="195"/>
      <c r="TV366" s="195"/>
      <c r="TW366" s="195"/>
      <c r="TX366" s="195"/>
      <c r="TY366" s="195"/>
      <c r="TZ366" s="195"/>
      <c r="UA366" s="195"/>
      <c r="UB366" s="195"/>
      <c r="UC366" s="195"/>
      <c r="UD366" s="195"/>
      <c r="UE366" s="195"/>
      <c r="UF366" s="195"/>
      <c r="UG366" s="195"/>
      <c r="UH366" s="195"/>
      <c r="UI366" s="195"/>
      <c r="UJ366" s="195"/>
      <c r="UK366" s="195"/>
      <c r="UL366" s="195"/>
      <c r="UM366" s="195"/>
      <c r="UN366" s="195"/>
      <c r="UO366" s="195"/>
      <c r="UP366" s="195"/>
      <c r="UQ366" s="195"/>
      <c r="UR366" s="195"/>
      <c r="US366" s="195"/>
      <c r="UT366" s="195"/>
      <c r="UU366" s="195"/>
      <c r="UV366" s="195"/>
      <c r="UW366" s="195"/>
      <c r="UX366" s="195"/>
      <c r="UY366" s="195"/>
      <c r="UZ366" s="195"/>
      <c r="VA366" s="195"/>
      <c r="VB366" s="195"/>
      <c r="VC366" s="195"/>
      <c r="VD366" s="195"/>
      <c r="VE366" s="195"/>
      <c r="VF366" s="195"/>
      <c r="VG366" s="195"/>
      <c r="VH366" s="195"/>
      <c r="VI366" s="195"/>
      <c r="VJ366" s="195"/>
      <c r="VK366" s="195"/>
      <c r="VL366" s="195"/>
      <c r="VM366" s="195"/>
      <c r="VN366" s="195"/>
      <c r="VO366" s="195"/>
      <c r="VP366" s="195"/>
      <c r="VQ366" s="195"/>
      <c r="VR366" s="195"/>
      <c r="VS366" s="195"/>
      <c r="VT366" s="195"/>
      <c r="VU366" s="195"/>
      <c r="VV366" s="195"/>
      <c r="VW366" s="195"/>
      <c r="VX366" s="195"/>
      <c r="VY366" s="195"/>
      <c r="VZ366" s="195"/>
      <c r="WA366" s="195"/>
      <c r="WB366" s="195"/>
      <c r="WC366" s="195"/>
      <c r="WD366" s="195"/>
      <c r="WE366" s="195"/>
      <c r="WF366" s="195"/>
      <c r="WG366" s="195"/>
      <c r="WH366" s="195"/>
      <c r="WI366" s="195"/>
      <c r="WJ366" s="195"/>
      <c r="WK366" s="195"/>
      <c r="WL366" s="195"/>
      <c r="WM366" s="195"/>
      <c r="WN366" s="195"/>
      <c r="WO366" s="195"/>
      <c r="WP366" s="195"/>
      <c r="WQ366" s="195"/>
      <c r="WR366" s="195"/>
      <c r="WS366" s="195"/>
      <c r="WT366" s="195"/>
      <c r="WU366" s="195"/>
      <c r="WV366" s="195"/>
      <c r="WW366" s="195"/>
      <c r="WX366" s="195"/>
      <c r="WY366" s="195"/>
      <c r="WZ366" s="195"/>
      <c r="XA366" s="195"/>
      <c r="XB366" s="195"/>
      <c r="XC366" s="195"/>
      <c r="XD366" s="195"/>
      <c r="XE366" s="195"/>
      <c r="XF366" s="195"/>
      <c r="XG366" s="195"/>
      <c r="XH366" s="195"/>
      <c r="XI366" s="195"/>
      <c r="XJ366" s="195"/>
      <c r="XK366" s="195"/>
      <c r="XL366" s="195"/>
      <c r="XM366" s="195"/>
      <c r="XN366" s="195"/>
      <c r="XO366" s="195"/>
      <c r="XP366" s="195"/>
      <c r="XQ366" s="195"/>
      <c r="XR366" s="195"/>
      <c r="XS366" s="195"/>
      <c r="XT366" s="195"/>
      <c r="XU366" s="195"/>
      <c r="XV366" s="195"/>
      <c r="XW366" s="195"/>
      <c r="XX366" s="195"/>
      <c r="XY366" s="195"/>
      <c r="XZ366" s="195"/>
      <c r="YA366" s="195"/>
      <c r="YB366" s="195"/>
      <c r="YC366" s="195"/>
      <c r="YD366" s="195"/>
      <c r="YE366" s="195"/>
      <c r="YF366" s="195"/>
      <c r="YG366" s="195"/>
      <c r="YH366" s="195"/>
      <c r="YI366" s="195"/>
      <c r="YJ366" s="195"/>
      <c r="YK366" s="195"/>
      <c r="YL366" s="195"/>
      <c r="YM366" s="195"/>
      <c r="YN366" s="195"/>
      <c r="YO366" s="195"/>
      <c r="YP366" s="195"/>
      <c r="YQ366" s="195"/>
      <c r="YR366" s="195"/>
      <c r="YS366" s="195"/>
      <c r="YT366" s="195"/>
      <c r="YU366" s="195"/>
      <c r="YV366" s="195"/>
      <c r="YW366" s="195"/>
      <c r="YX366" s="195"/>
      <c r="YY366" s="195"/>
      <c r="YZ366" s="195"/>
      <c r="ZA366" s="195"/>
      <c r="ZB366" s="195"/>
      <c r="ZC366" s="195"/>
      <c r="ZD366" s="195"/>
      <c r="ZE366" s="195"/>
      <c r="ZF366" s="195"/>
      <c r="ZG366" s="195"/>
      <c r="ZH366" s="195"/>
      <c r="ZI366" s="195"/>
      <c r="ZJ366" s="195"/>
      <c r="ZK366" s="195"/>
      <c r="ZL366" s="195"/>
      <c r="ZM366" s="195"/>
      <c r="ZN366" s="195"/>
      <c r="ZO366" s="195"/>
      <c r="ZP366" s="195"/>
      <c r="ZQ366" s="195"/>
      <c r="ZR366" s="195"/>
      <c r="ZS366" s="195"/>
      <c r="ZT366" s="195"/>
      <c r="ZU366" s="195"/>
      <c r="ZV366" s="195"/>
      <c r="ZW366" s="195"/>
      <c r="ZX366" s="195"/>
      <c r="ZY366" s="195"/>
      <c r="ZZ366" s="195"/>
      <c r="AAA366" s="195"/>
      <c r="AAB366" s="195"/>
      <c r="AAC366" s="195"/>
      <c r="AAD366" s="195"/>
      <c r="AAE366" s="195"/>
      <c r="AAF366" s="195"/>
      <c r="AAG366" s="195"/>
      <c r="AAH366" s="195"/>
      <c r="AAI366" s="195"/>
      <c r="AAJ366" s="195"/>
      <c r="AAK366" s="195"/>
      <c r="AAL366" s="195"/>
      <c r="AAM366" s="195"/>
      <c r="AAN366" s="195"/>
      <c r="AAO366" s="195"/>
      <c r="AAP366" s="195"/>
      <c r="AAQ366" s="195"/>
      <c r="AAR366" s="195"/>
      <c r="AAS366" s="195"/>
      <c r="AAT366" s="195"/>
      <c r="AAU366" s="195"/>
      <c r="AAV366" s="195"/>
      <c r="AAW366" s="195"/>
      <c r="AAX366" s="195"/>
      <c r="AAY366" s="195"/>
      <c r="AAZ366" s="195"/>
      <c r="ABA366" s="195"/>
      <c r="ABB366" s="195"/>
      <c r="ABC366" s="195"/>
      <c r="ABD366" s="195"/>
      <c r="ABE366" s="195"/>
      <c r="ABF366" s="195"/>
      <c r="ABG366" s="195"/>
      <c r="ABH366" s="195"/>
      <c r="ABI366" s="195"/>
      <c r="ABJ366" s="195"/>
      <c r="ABK366" s="195"/>
      <c r="ABL366" s="195"/>
      <c r="ABM366" s="195"/>
      <c r="ABN366" s="195"/>
      <c r="ABO366" s="195"/>
      <c r="ABP366" s="195"/>
      <c r="ABQ366" s="195"/>
      <c r="ABR366" s="195"/>
      <c r="ABS366" s="195"/>
      <c r="ABT366" s="195"/>
      <c r="ABU366" s="195"/>
      <c r="ABV366" s="195"/>
      <c r="ABW366" s="195"/>
      <c r="ABX366" s="195"/>
      <c r="ABY366" s="195"/>
      <c r="ABZ366" s="195"/>
      <c r="ACA366" s="195"/>
      <c r="ACB366" s="195"/>
      <c r="ACC366" s="195"/>
      <c r="ACD366" s="195"/>
      <c r="ACE366" s="195"/>
      <c r="ACF366" s="195"/>
      <c r="ACG366" s="195"/>
      <c r="ACH366" s="195"/>
      <c r="ACI366" s="195"/>
      <c r="ACJ366" s="195"/>
      <c r="ACK366" s="195"/>
      <c r="ACL366" s="195"/>
      <c r="ACM366" s="195"/>
      <c r="ACN366" s="195"/>
      <c r="ACO366" s="195"/>
      <c r="ACP366" s="195"/>
      <c r="ACQ366" s="195"/>
      <c r="ACR366" s="195"/>
      <c r="ACS366" s="195"/>
      <c r="ACT366" s="195"/>
      <c r="ACU366" s="195"/>
      <c r="ACV366" s="195"/>
      <c r="ACW366" s="195"/>
      <c r="ACX366" s="195"/>
      <c r="ACY366" s="195"/>
      <c r="ACZ366" s="195"/>
      <c r="ADA366" s="195"/>
      <c r="ADB366" s="195"/>
      <c r="ADC366" s="195"/>
      <c r="ADD366" s="195"/>
      <c r="ADE366" s="195"/>
      <c r="ADF366" s="195"/>
      <c r="ADG366" s="195"/>
      <c r="ADH366" s="195"/>
      <c r="ADI366" s="195"/>
      <c r="ADJ366" s="195"/>
      <c r="ADK366" s="195"/>
      <c r="ADL366" s="195"/>
      <c r="ADM366" s="195"/>
      <c r="ADN366" s="195"/>
      <c r="ADO366" s="195"/>
      <c r="ADP366" s="195"/>
      <c r="ADQ366" s="195"/>
      <c r="ADR366" s="195"/>
      <c r="ADS366" s="195"/>
      <c r="ADT366" s="195"/>
      <c r="ADU366" s="195"/>
      <c r="ADV366" s="195"/>
      <c r="ADW366" s="195"/>
      <c r="ADX366" s="195"/>
      <c r="ADY366" s="195"/>
      <c r="ADZ366" s="195"/>
      <c r="AEA366" s="195"/>
      <c r="AEB366" s="195"/>
      <c r="AEC366" s="195"/>
      <c r="AED366" s="195"/>
      <c r="AEE366" s="195"/>
      <c r="AEF366" s="195"/>
      <c r="AEG366" s="195"/>
      <c r="AEH366" s="195"/>
      <c r="AEI366" s="195"/>
      <c r="AEJ366" s="195"/>
    </row>
    <row r="367" spans="1:816" s="196" customFormat="1" ht="15" customHeight="1" thickBot="1" x14ac:dyDescent="0.3">
      <c r="A367" s="191"/>
      <c r="B367" s="600"/>
      <c r="C367" s="191">
        <v>4</v>
      </c>
      <c r="D367" s="692" t="s">
        <v>898</v>
      </c>
      <c r="E367" s="693"/>
      <c r="F367" s="693"/>
      <c r="G367" s="693"/>
      <c r="H367" s="694"/>
      <c r="I367" s="187">
        <f>SUMIF($B$17:$B$358,"=4")/4</f>
        <v>10</v>
      </c>
      <c r="J367" s="24"/>
      <c r="K367" s="188"/>
      <c r="L367" s="188"/>
      <c r="M367" s="188"/>
      <c r="N367" s="24"/>
      <c r="O367" s="27"/>
      <c r="P367" s="179"/>
      <c r="Q367" s="24"/>
      <c r="R367" s="29"/>
      <c r="S367" s="33"/>
      <c r="T367" s="31"/>
      <c r="U367" s="19"/>
      <c r="V367" s="37"/>
      <c r="W367" s="37"/>
      <c r="X367" s="37"/>
      <c r="Y367" s="37"/>
      <c r="Z367" s="37"/>
      <c r="AA367" s="37"/>
      <c r="AB367" s="37"/>
      <c r="AC367" s="37"/>
      <c r="AD367" s="21"/>
      <c r="AE367" s="21"/>
      <c r="AF367" s="21"/>
      <c r="AG367" s="336" t="s">
        <v>690</v>
      </c>
      <c r="AH367" s="219">
        <f>AVERAGE(AH98:AH155)</f>
        <v>0.65037173841073193</v>
      </c>
      <c r="AI367" s="219">
        <f>AVERAGE(AI98:AI155)</f>
        <v>0.18725071225071227</v>
      </c>
      <c r="AJ367" s="234">
        <f>AVERAGE(AJ98:AJ155)</f>
        <v>0.1322751322751323</v>
      </c>
      <c r="AK367" s="236">
        <f>AVERAGE(AK98:AK155)</f>
        <v>1.0060293461816174</v>
      </c>
      <c r="AL367" s="1"/>
      <c r="AM367" s="1"/>
      <c r="AN367" s="1"/>
      <c r="AO367" s="1"/>
      <c r="AP367" s="204"/>
      <c r="AQ367" s="201"/>
      <c r="AR367" s="201"/>
      <c r="AS367" s="201"/>
      <c r="AT367" s="201"/>
      <c r="AU367" s="201"/>
      <c r="AV367" s="201"/>
      <c r="AW367" s="201"/>
      <c r="AX367" s="201"/>
      <c r="AY367" s="201"/>
      <c r="AZ367" s="201"/>
      <c r="BA367" s="201"/>
      <c r="BB367" s="201"/>
      <c r="BC367" s="201"/>
      <c r="BD367" s="201"/>
      <c r="BE367" s="201"/>
      <c r="BF367" s="201"/>
      <c r="BG367" s="201"/>
      <c r="BH367" s="201"/>
      <c r="BI367" s="201"/>
      <c r="BJ367" s="201"/>
      <c r="BK367" s="201"/>
      <c r="BL367" s="201"/>
      <c r="BM367" s="201"/>
      <c r="BN367" s="201"/>
      <c r="BO367" s="201"/>
      <c r="BP367" s="201"/>
      <c r="BQ367" s="201"/>
      <c r="BR367" s="201"/>
      <c r="BS367" s="201"/>
      <c r="BT367" s="201"/>
      <c r="BU367" s="201"/>
      <c r="BV367" s="201"/>
      <c r="BW367" s="201"/>
      <c r="BX367" s="201"/>
      <c r="BY367" s="20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c r="FP367" s="21"/>
      <c r="FQ367" s="21"/>
      <c r="FR367" s="21"/>
      <c r="FS367" s="21"/>
      <c r="FT367" s="21"/>
      <c r="FU367" s="21"/>
      <c r="FV367" s="21"/>
      <c r="FW367" s="21"/>
      <c r="FX367" s="21"/>
      <c r="FY367" s="21"/>
      <c r="FZ367" s="21"/>
      <c r="GA367" s="21"/>
      <c r="GB367" s="21"/>
      <c r="GC367" s="21"/>
      <c r="GD367" s="21"/>
      <c r="GE367" s="21"/>
      <c r="GF367" s="21"/>
      <c r="GG367" s="21"/>
      <c r="GH367" s="21"/>
      <c r="GI367" s="21"/>
      <c r="GJ367" s="21"/>
      <c r="GK367" s="21"/>
      <c r="GL367" s="21"/>
      <c r="GM367" s="21"/>
      <c r="GN367" s="21"/>
      <c r="GO367" s="21"/>
      <c r="GP367" s="21"/>
      <c r="GQ367" s="21"/>
      <c r="GR367" s="21"/>
      <c r="GS367" s="21"/>
      <c r="GT367" s="21"/>
      <c r="GU367" s="21"/>
      <c r="GV367" s="21"/>
      <c r="GW367" s="21"/>
      <c r="GX367" s="21"/>
      <c r="GY367" s="21"/>
      <c r="GZ367" s="21"/>
      <c r="HA367" s="21"/>
      <c r="HB367" s="21"/>
      <c r="HC367" s="21"/>
      <c r="HD367" s="21"/>
      <c r="HE367" s="21"/>
      <c r="HF367" s="21"/>
      <c r="HG367" s="21"/>
      <c r="HH367" s="21"/>
      <c r="HI367" s="21"/>
      <c r="HJ367" s="21"/>
      <c r="HK367" s="21"/>
      <c r="HL367" s="21"/>
      <c r="HM367" s="21"/>
      <c r="HN367" s="21"/>
      <c r="HO367" s="21"/>
      <c r="HP367" s="21"/>
      <c r="HQ367" s="21"/>
      <c r="HR367" s="21"/>
      <c r="HS367" s="21"/>
      <c r="HT367" s="21"/>
      <c r="HU367" s="21"/>
      <c r="HV367" s="21"/>
      <c r="HW367" s="21"/>
      <c r="HX367" s="21"/>
      <c r="HY367" s="21"/>
      <c r="HZ367" s="21"/>
      <c r="IA367" s="21"/>
      <c r="IB367" s="21"/>
      <c r="IC367" s="21"/>
      <c r="ID367" s="21"/>
      <c r="IE367" s="21"/>
      <c r="IF367" s="21"/>
      <c r="IG367" s="21"/>
      <c r="IH367" s="21"/>
      <c r="II367" s="21"/>
      <c r="IJ367" s="21"/>
      <c r="IK367" s="21"/>
      <c r="IL367" s="21"/>
      <c r="IM367" s="21"/>
      <c r="IN367" s="21"/>
      <c r="IO367" s="21"/>
      <c r="IP367" s="21"/>
      <c r="IQ367" s="21"/>
      <c r="IR367" s="21"/>
      <c r="IS367" s="21"/>
      <c r="IT367" s="21"/>
      <c r="IU367" s="21"/>
      <c r="IV367" s="21"/>
      <c r="IW367" s="21"/>
      <c r="IX367" s="21"/>
      <c r="IY367" s="21"/>
      <c r="IZ367" s="21"/>
      <c r="JA367" s="21"/>
      <c r="JB367" s="21"/>
      <c r="JC367" s="21"/>
      <c r="JD367" s="21"/>
      <c r="JE367" s="21"/>
      <c r="JF367" s="21"/>
      <c r="JG367" s="21"/>
      <c r="JH367" s="21"/>
      <c r="JI367" s="21"/>
      <c r="JJ367" s="21"/>
      <c r="JK367" s="21"/>
      <c r="JL367" s="21"/>
      <c r="JM367" s="21"/>
      <c r="JN367" s="21"/>
      <c r="JO367" s="21"/>
      <c r="JP367" s="21"/>
      <c r="JQ367" s="21"/>
      <c r="JR367" s="21"/>
      <c r="JS367" s="21"/>
      <c r="JT367" s="21"/>
      <c r="JU367" s="21"/>
      <c r="JV367" s="21"/>
      <c r="JW367" s="21"/>
      <c r="JX367" s="21"/>
      <c r="JY367" s="21"/>
      <c r="JZ367" s="21"/>
      <c r="KA367" s="21"/>
      <c r="KB367" s="21"/>
      <c r="KC367" s="21"/>
      <c r="KD367" s="21"/>
      <c r="KE367" s="21"/>
      <c r="KF367" s="21"/>
      <c r="KG367" s="21"/>
      <c r="KH367" s="21"/>
      <c r="KI367" s="21"/>
      <c r="KJ367" s="21"/>
      <c r="KK367" s="21"/>
      <c r="KL367" s="21"/>
      <c r="KM367" s="21"/>
      <c r="KN367" s="21"/>
      <c r="KO367" s="21"/>
      <c r="KP367" s="21"/>
      <c r="KQ367" s="21"/>
      <c r="KR367" s="21"/>
      <c r="KS367" s="21"/>
      <c r="KT367" s="21"/>
      <c r="KU367" s="21"/>
      <c r="KV367" s="21"/>
      <c r="KW367" s="21"/>
      <c r="KX367" s="21"/>
      <c r="KY367" s="21"/>
      <c r="KZ367" s="21"/>
      <c r="LA367" s="21"/>
      <c r="LB367" s="21"/>
      <c r="LC367" s="21"/>
      <c r="LD367" s="21"/>
      <c r="LE367" s="21"/>
      <c r="LF367" s="21"/>
      <c r="LG367" s="21"/>
      <c r="LH367" s="21"/>
      <c r="LI367" s="21"/>
      <c r="LJ367" s="21"/>
      <c r="LK367" s="21"/>
      <c r="LL367" s="21"/>
      <c r="LM367" s="21"/>
      <c r="LN367" s="21"/>
      <c r="LO367" s="21"/>
      <c r="LP367" s="21"/>
      <c r="LQ367" s="21"/>
      <c r="LR367" s="21"/>
      <c r="LS367" s="21"/>
      <c r="LT367" s="21"/>
      <c r="LU367" s="21"/>
      <c r="LV367" s="21"/>
      <c r="LW367" s="21"/>
      <c r="LX367" s="21"/>
      <c r="LY367" s="21"/>
      <c r="LZ367" s="21"/>
      <c r="MA367" s="21"/>
      <c r="MB367" s="21"/>
      <c r="MC367" s="21"/>
      <c r="MD367" s="21"/>
      <c r="ME367" s="21"/>
      <c r="MF367" s="21"/>
      <c r="MG367" s="21"/>
      <c r="MH367" s="21"/>
      <c r="MI367" s="21"/>
      <c r="MJ367" s="21"/>
      <c r="MK367" s="21"/>
      <c r="ML367" s="21"/>
      <c r="MM367" s="21"/>
      <c r="MN367" s="21"/>
      <c r="MO367" s="21"/>
      <c r="MP367" s="21"/>
      <c r="MQ367" s="21"/>
      <c r="MR367" s="21"/>
      <c r="MS367" s="21"/>
      <c r="MT367" s="21"/>
      <c r="MU367" s="21"/>
      <c r="MV367" s="21"/>
      <c r="MW367" s="21"/>
      <c r="MX367" s="21"/>
      <c r="MY367" s="21"/>
      <c r="MZ367" s="21"/>
      <c r="NA367" s="21"/>
      <c r="NB367" s="21"/>
      <c r="NC367" s="21"/>
      <c r="ND367" s="21"/>
      <c r="NE367" s="21"/>
      <c r="NF367" s="21"/>
      <c r="NG367" s="21"/>
      <c r="NH367" s="21"/>
      <c r="NI367" s="21"/>
      <c r="NJ367" s="21"/>
      <c r="NK367" s="21"/>
      <c r="NL367" s="21"/>
      <c r="NM367" s="21"/>
      <c r="NN367" s="21"/>
      <c r="NO367" s="21"/>
      <c r="NP367" s="21"/>
      <c r="NQ367" s="21"/>
      <c r="NR367" s="21"/>
      <c r="NS367" s="21"/>
      <c r="NT367" s="21"/>
      <c r="NU367" s="21"/>
      <c r="NV367" s="21"/>
      <c r="NW367" s="21"/>
      <c r="NX367" s="21"/>
      <c r="NY367" s="21"/>
      <c r="NZ367" s="21"/>
      <c r="OA367" s="21"/>
      <c r="OB367" s="21"/>
      <c r="OC367" s="21"/>
      <c r="OD367" s="21"/>
      <c r="OE367" s="21"/>
      <c r="OF367" s="21"/>
      <c r="OG367" s="21"/>
      <c r="OH367" s="21"/>
      <c r="OI367" s="21"/>
      <c r="OJ367" s="21"/>
      <c r="OK367" s="21"/>
      <c r="OL367" s="21"/>
      <c r="OM367" s="21"/>
      <c r="ON367" s="21"/>
      <c r="OO367" s="21"/>
      <c r="OP367" s="21"/>
      <c r="OQ367" s="21"/>
      <c r="OR367" s="21"/>
      <c r="OS367" s="21"/>
      <c r="OT367" s="21"/>
      <c r="OU367" s="21"/>
      <c r="OV367" s="21"/>
      <c r="OW367" s="21"/>
      <c r="OX367" s="21"/>
      <c r="OY367" s="21"/>
      <c r="OZ367" s="21"/>
      <c r="PA367" s="21"/>
      <c r="PB367" s="21"/>
      <c r="PC367" s="21"/>
      <c r="PD367" s="21"/>
      <c r="PE367" s="21"/>
      <c r="PF367" s="21"/>
      <c r="PG367" s="21"/>
      <c r="PH367" s="21"/>
      <c r="PI367" s="21"/>
      <c r="PJ367" s="21"/>
      <c r="PK367" s="21"/>
      <c r="PL367" s="21"/>
      <c r="PM367" s="21"/>
      <c r="PN367" s="21"/>
      <c r="PO367" s="21"/>
      <c r="PP367" s="21"/>
      <c r="PQ367" s="21"/>
      <c r="PR367" s="21"/>
      <c r="PS367" s="21"/>
      <c r="PT367" s="21"/>
      <c r="PU367" s="21"/>
      <c r="PV367" s="21"/>
      <c r="PW367" s="21"/>
      <c r="PX367" s="21"/>
      <c r="PY367" s="21"/>
      <c r="PZ367" s="21"/>
      <c r="QA367" s="21"/>
      <c r="QB367" s="21"/>
      <c r="QC367" s="21"/>
      <c r="QD367" s="21"/>
      <c r="QE367" s="21"/>
      <c r="QF367" s="21"/>
      <c r="QG367" s="21"/>
      <c r="QH367" s="21"/>
      <c r="QI367" s="21"/>
      <c r="QJ367" s="21"/>
      <c r="QK367" s="21"/>
      <c r="QL367" s="21"/>
      <c r="QM367" s="21"/>
      <c r="QN367" s="21"/>
      <c r="QO367" s="21"/>
      <c r="QP367" s="21"/>
      <c r="QQ367" s="21"/>
      <c r="QR367" s="21"/>
      <c r="QS367" s="21"/>
      <c r="QT367" s="21"/>
      <c r="QU367" s="21"/>
      <c r="QV367" s="21"/>
      <c r="QW367" s="21"/>
      <c r="QX367" s="21"/>
      <c r="QY367" s="21"/>
      <c r="QZ367" s="21"/>
      <c r="RA367" s="21"/>
      <c r="RB367" s="21"/>
      <c r="RC367" s="21"/>
      <c r="RD367" s="21"/>
      <c r="RE367" s="21"/>
      <c r="RF367" s="21"/>
      <c r="RG367" s="21"/>
      <c r="RH367" s="21"/>
      <c r="RI367" s="21"/>
      <c r="RJ367" s="21"/>
      <c r="RK367" s="21"/>
      <c r="RL367" s="21"/>
      <c r="RM367" s="21"/>
      <c r="RN367" s="21"/>
      <c r="RO367" s="21"/>
      <c r="RP367" s="21"/>
      <c r="RQ367" s="21"/>
      <c r="RR367" s="21"/>
      <c r="RS367" s="21"/>
      <c r="RT367" s="21"/>
      <c r="RU367" s="21"/>
      <c r="RV367" s="21"/>
      <c r="RW367" s="21"/>
      <c r="RX367" s="21"/>
      <c r="RY367" s="21"/>
      <c r="RZ367" s="21"/>
      <c r="SA367" s="21"/>
      <c r="SB367" s="21"/>
      <c r="SC367" s="21"/>
      <c r="SD367" s="21"/>
      <c r="SE367" s="21"/>
      <c r="SF367" s="21"/>
      <c r="SG367" s="21"/>
      <c r="SH367" s="21"/>
      <c r="SI367" s="21"/>
      <c r="SJ367" s="21"/>
      <c r="SK367" s="21"/>
      <c r="SL367" s="21"/>
      <c r="SM367" s="21"/>
      <c r="SN367" s="21"/>
      <c r="SO367" s="21"/>
      <c r="SP367" s="21"/>
      <c r="SQ367" s="21"/>
      <c r="SR367" s="21"/>
      <c r="SS367" s="21"/>
      <c r="ST367" s="21"/>
      <c r="SU367" s="21"/>
      <c r="SV367" s="21"/>
      <c r="SW367" s="21"/>
      <c r="SX367" s="21"/>
      <c r="SY367" s="21"/>
      <c r="SZ367" s="21"/>
      <c r="TA367" s="21"/>
      <c r="TB367" s="21"/>
      <c r="TC367" s="21"/>
      <c r="TD367" s="21"/>
      <c r="TE367" s="21"/>
      <c r="TF367" s="21"/>
      <c r="TG367" s="21"/>
      <c r="TH367" s="21"/>
      <c r="TI367" s="21"/>
      <c r="TJ367" s="21"/>
      <c r="TK367" s="21"/>
      <c r="TL367" s="21"/>
      <c r="TM367" s="21"/>
      <c r="TN367" s="21"/>
      <c r="TO367" s="21"/>
      <c r="TP367" s="21"/>
      <c r="TQ367" s="21"/>
      <c r="TR367" s="21"/>
      <c r="TS367" s="21"/>
      <c r="TT367" s="21"/>
      <c r="TU367" s="21"/>
      <c r="TV367" s="21"/>
      <c r="TW367" s="21"/>
      <c r="TX367" s="21"/>
      <c r="TY367" s="21"/>
      <c r="TZ367" s="21"/>
      <c r="UA367" s="21"/>
      <c r="UB367" s="21"/>
      <c r="UC367" s="21"/>
      <c r="UD367" s="21"/>
      <c r="UE367" s="21"/>
      <c r="UF367" s="21"/>
      <c r="UG367" s="21"/>
      <c r="UH367" s="21"/>
      <c r="UI367" s="21"/>
      <c r="UJ367" s="21"/>
      <c r="UK367" s="21"/>
      <c r="UL367" s="21"/>
      <c r="UM367" s="21"/>
      <c r="UN367" s="21"/>
      <c r="UO367" s="21"/>
      <c r="UP367" s="21"/>
      <c r="UQ367" s="21"/>
      <c r="UR367" s="21"/>
      <c r="US367" s="21"/>
      <c r="UT367" s="21"/>
      <c r="UU367" s="21"/>
      <c r="UV367" s="21"/>
      <c r="UW367" s="21"/>
      <c r="UX367" s="21"/>
      <c r="UY367" s="21"/>
      <c r="UZ367" s="21"/>
      <c r="VA367" s="21"/>
      <c r="VB367" s="21"/>
      <c r="VC367" s="21"/>
      <c r="VD367" s="21"/>
      <c r="VE367" s="21"/>
      <c r="VF367" s="21"/>
      <c r="VG367" s="21"/>
      <c r="VH367" s="21"/>
      <c r="VI367" s="21"/>
      <c r="VJ367" s="21"/>
      <c r="VK367" s="21"/>
      <c r="VL367" s="21"/>
      <c r="VM367" s="21"/>
      <c r="VN367" s="21"/>
      <c r="VO367" s="21"/>
      <c r="VP367" s="21"/>
      <c r="VQ367" s="21"/>
      <c r="VR367" s="21"/>
      <c r="VS367" s="21"/>
      <c r="VT367" s="21"/>
      <c r="VU367" s="21"/>
      <c r="VV367" s="21"/>
      <c r="VW367" s="21"/>
      <c r="VX367" s="21"/>
      <c r="VY367" s="21"/>
      <c r="VZ367" s="21"/>
      <c r="WA367" s="21"/>
      <c r="WB367" s="21"/>
      <c r="WC367" s="21"/>
      <c r="WD367" s="21"/>
      <c r="WE367" s="21"/>
      <c r="WF367" s="21"/>
      <c r="WG367" s="21"/>
      <c r="WH367" s="21"/>
      <c r="WI367" s="21"/>
      <c r="WJ367" s="21"/>
      <c r="WK367" s="21"/>
      <c r="WL367" s="21"/>
      <c r="WM367" s="21"/>
      <c r="WN367" s="21"/>
      <c r="WO367" s="21"/>
      <c r="WP367" s="21"/>
      <c r="WQ367" s="21"/>
      <c r="WR367" s="21"/>
      <c r="WS367" s="21"/>
      <c r="WT367" s="21"/>
      <c r="WU367" s="21"/>
      <c r="WV367" s="21"/>
      <c r="WW367" s="21"/>
      <c r="WX367" s="21"/>
      <c r="WY367" s="21"/>
      <c r="WZ367" s="21"/>
      <c r="XA367" s="21"/>
      <c r="XB367" s="21"/>
      <c r="XC367" s="21"/>
      <c r="XD367" s="21"/>
      <c r="XE367" s="21"/>
      <c r="XF367" s="21"/>
      <c r="XG367" s="21"/>
      <c r="XH367" s="21"/>
      <c r="XI367" s="21"/>
      <c r="XJ367" s="21"/>
      <c r="XK367" s="21"/>
      <c r="XL367" s="21"/>
      <c r="XM367" s="21"/>
      <c r="XN367" s="21"/>
      <c r="XO367" s="21"/>
      <c r="XP367" s="21"/>
      <c r="XQ367" s="21"/>
      <c r="XR367" s="21"/>
      <c r="XS367" s="21"/>
      <c r="XT367" s="21"/>
      <c r="XU367" s="21"/>
      <c r="XV367" s="21"/>
      <c r="XW367" s="21"/>
      <c r="XX367" s="21"/>
      <c r="XY367" s="21"/>
      <c r="XZ367" s="21"/>
      <c r="YA367" s="21"/>
      <c r="YB367" s="21"/>
      <c r="YC367" s="21"/>
      <c r="YD367" s="21"/>
      <c r="YE367" s="21"/>
      <c r="YF367" s="21"/>
      <c r="YG367" s="21"/>
      <c r="YH367" s="21"/>
      <c r="YI367" s="21"/>
      <c r="YJ367" s="21"/>
      <c r="YK367" s="21"/>
      <c r="YL367" s="21"/>
      <c r="YM367" s="21"/>
      <c r="YN367" s="21"/>
      <c r="YO367" s="21"/>
      <c r="YP367" s="21"/>
      <c r="YQ367" s="21"/>
      <c r="YR367" s="21"/>
      <c r="YS367" s="21"/>
      <c r="YT367" s="21"/>
      <c r="YU367" s="21"/>
      <c r="YV367" s="21"/>
      <c r="YW367" s="21"/>
      <c r="YX367" s="21"/>
      <c r="YY367" s="21"/>
      <c r="YZ367" s="21"/>
      <c r="ZA367" s="21"/>
      <c r="ZB367" s="21"/>
      <c r="ZC367" s="21"/>
      <c r="ZD367" s="21"/>
      <c r="ZE367" s="21"/>
      <c r="ZF367" s="21"/>
      <c r="ZG367" s="21"/>
      <c r="ZH367" s="21"/>
      <c r="ZI367" s="21"/>
      <c r="ZJ367" s="21"/>
      <c r="ZK367" s="21"/>
      <c r="ZL367" s="21"/>
      <c r="ZM367" s="21"/>
      <c r="ZN367" s="21"/>
      <c r="ZO367" s="21"/>
      <c r="ZP367" s="21"/>
      <c r="ZQ367" s="21"/>
      <c r="ZR367" s="21"/>
      <c r="ZS367" s="21"/>
      <c r="ZT367" s="21"/>
      <c r="ZU367" s="21"/>
      <c r="ZV367" s="21"/>
      <c r="ZW367" s="21"/>
      <c r="ZX367" s="21"/>
      <c r="ZY367" s="21"/>
      <c r="ZZ367" s="21"/>
      <c r="AAA367" s="21"/>
      <c r="AAB367" s="21"/>
      <c r="AAC367" s="21"/>
      <c r="AAD367" s="21"/>
      <c r="AAE367" s="21"/>
      <c r="AAF367" s="21"/>
      <c r="AAG367" s="21"/>
      <c r="AAH367" s="21"/>
      <c r="AAI367" s="21"/>
      <c r="AAJ367" s="21"/>
      <c r="AAK367" s="21"/>
      <c r="AAL367" s="21"/>
      <c r="AAM367" s="21"/>
      <c r="AAN367" s="21"/>
      <c r="AAO367" s="21"/>
      <c r="AAP367" s="21"/>
      <c r="AAQ367" s="21"/>
      <c r="AAR367" s="21"/>
      <c r="AAS367" s="21"/>
      <c r="AAT367" s="21"/>
      <c r="AAU367" s="21"/>
      <c r="AAV367" s="21"/>
      <c r="AAW367" s="21"/>
      <c r="AAX367" s="21"/>
      <c r="AAY367" s="21"/>
      <c r="AAZ367" s="21"/>
      <c r="ABA367" s="21"/>
      <c r="ABB367" s="21"/>
      <c r="ABC367" s="21"/>
      <c r="ABD367" s="21"/>
      <c r="ABE367" s="21"/>
      <c r="ABF367" s="21"/>
      <c r="ABG367" s="21"/>
      <c r="ABH367" s="21"/>
      <c r="ABI367" s="21"/>
      <c r="ABJ367" s="21"/>
      <c r="ABK367" s="21"/>
      <c r="ABL367" s="21"/>
      <c r="ABM367" s="21"/>
      <c r="ABN367" s="21"/>
      <c r="ABO367" s="21"/>
      <c r="ABP367" s="21"/>
      <c r="ABQ367" s="21"/>
      <c r="ABR367" s="21"/>
      <c r="ABS367" s="21"/>
      <c r="ABT367" s="21"/>
      <c r="ABU367" s="21"/>
      <c r="ABV367" s="21"/>
      <c r="ABW367" s="21"/>
      <c r="ABX367" s="21"/>
      <c r="ABY367" s="21"/>
      <c r="ABZ367" s="21"/>
      <c r="ACA367" s="21"/>
      <c r="ACB367" s="21"/>
      <c r="ACC367" s="21"/>
      <c r="ACD367" s="21"/>
      <c r="ACE367" s="21"/>
      <c r="ACF367" s="21"/>
      <c r="ACG367" s="21"/>
      <c r="ACH367" s="21"/>
      <c r="ACI367" s="21"/>
      <c r="ACJ367" s="21"/>
      <c r="ACK367" s="21"/>
      <c r="ACL367" s="21"/>
      <c r="ACM367" s="21"/>
      <c r="ACN367" s="21"/>
      <c r="ACO367" s="21"/>
      <c r="ACP367" s="21"/>
      <c r="ACQ367" s="21"/>
      <c r="ACR367" s="21"/>
      <c r="ACS367" s="21"/>
      <c r="ACT367" s="21"/>
      <c r="ACU367" s="21"/>
      <c r="ACV367" s="21"/>
      <c r="ACW367" s="21"/>
      <c r="ACX367" s="21"/>
      <c r="ACY367" s="21"/>
      <c r="ACZ367" s="21"/>
      <c r="ADA367" s="21"/>
      <c r="ADB367" s="21"/>
      <c r="ADC367" s="21"/>
      <c r="ADD367" s="21"/>
      <c r="ADE367" s="21"/>
      <c r="ADF367" s="21"/>
      <c r="ADG367" s="21"/>
      <c r="ADH367" s="21"/>
      <c r="ADI367" s="21"/>
      <c r="ADJ367" s="21"/>
      <c r="ADK367" s="21"/>
      <c r="ADL367" s="21"/>
      <c r="ADM367" s="21"/>
      <c r="ADN367" s="21"/>
      <c r="ADO367" s="21"/>
      <c r="ADP367" s="21"/>
      <c r="ADQ367" s="21"/>
      <c r="ADR367" s="21"/>
      <c r="ADS367" s="21"/>
      <c r="ADT367" s="21"/>
      <c r="ADU367" s="21"/>
      <c r="ADV367" s="21"/>
      <c r="ADW367" s="21"/>
      <c r="ADX367" s="21"/>
      <c r="ADY367" s="21"/>
      <c r="ADZ367" s="21"/>
      <c r="AEA367" s="21"/>
      <c r="AEB367" s="21"/>
      <c r="AEC367" s="21"/>
      <c r="AED367" s="21"/>
      <c r="AEE367" s="21"/>
      <c r="AEF367" s="21"/>
      <c r="AEG367" s="21"/>
      <c r="AEH367" s="21"/>
      <c r="AEI367" s="21"/>
      <c r="AEJ367" s="21"/>
    </row>
    <row r="368" spans="1:816" s="196" customFormat="1" ht="18" customHeight="1" x14ac:dyDescent="0.25">
      <c r="A368" s="191"/>
      <c r="B368" s="584"/>
      <c r="C368" s="585"/>
      <c r="D368" s="692" t="s">
        <v>936</v>
      </c>
      <c r="E368" s="696"/>
      <c r="F368" s="696"/>
      <c r="G368" s="696"/>
      <c r="H368" s="697"/>
      <c r="J368" s="24"/>
      <c r="K368" s="188"/>
      <c r="L368" s="188"/>
      <c r="M368" s="188"/>
      <c r="N368" s="24"/>
      <c r="O368" s="27"/>
      <c r="P368" s="179"/>
      <c r="Q368" s="24"/>
      <c r="R368" s="29"/>
      <c r="S368" s="33"/>
      <c r="T368" s="31"/>
      <c r="U368" s="19"/>
      <c r="V368" s="37"/>
      <c r="W368" s="37"/>
      <c r="X368" s="37"/>
      <c r="Y368" s="37"/>
      <c r="Z368" s="37"/>
      <c r="AA368" s="37"/>
      <c r="AB368" s="37"/>
      <c r="AC368" s="37"/>
      <c r="AD368" s="21"/>
      <c r="AE368" s="21"/>
      <c r="AF368" s="21"/>
      <c r="AG368" s="337"/>
      <c r="AH368" s="217"/>
      <c r="AI368" s="217"/>
      <c r="AJ368" s="217"/>
      <c r="AK368" s="1"/>
      <c r="AL368" s="1"/>
      <c r="AM368" s="1"/>
      <c r="AN368" s="1"/>
      <c r="AO368" s="1"/>
      <c r="AP368" s="204"/>
      <c r="AQ368" s="201"/>
      <c r="AR368" s="201"/>
      <c r="AS368" s="201"/>
      <c r="AT368" s="201"/>
      <c r="AU368" s="201"/>
      <c r="AV368" s="201"/>
      <c r="AW368" s="201"/>
      <c r="AX368" s="201"/>
      <c r="AY368" s="201"/>
      <c r="AZ368" s="201"/>
      <c r="BA368" s="201"/>
      <c r="BB368" s="201"/>
      <c r="BC368" s="201"/>
      <c r="BD368" s="201"/>
      <c r="BE368" s="201"/>
      <c r="BF368" s="201"/>
      <c r="BG368" s="201"/>
      <c r="BH368" s="201"/>
      <c r="BI368" s="201"/>
      <c r="BJ368" s="201"/>
      <c r="BK368" s="201"/>
      <c r="BL368" s="201"/>
      <c r="BM368" s="201"/>
      <c r="BN368" s="201"/>
      <c r="BO368" s="201"/>
      <c r="BP368" s="201"/>
      <c r="BQ368" s="201"/>
      <c r="BR368" s="201"/>
      <c r="BS368" s="201"/>
      <c r="BT368" s="201"/>
      <c r="BU368" s="201"/>
      <c r="BV368" s="201"/>
      <c r="BW368" s="201"/>
      <c r="BX368" s="201"/>
      <c r="BY368" s="20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c r="FP368" s="21"/>
      <c r="FQ368" s="21"/>
      <c r="FR368" s="21"/>
      <c r="FS368" s="21"/>
      <c r="FT368" s="21"/>
      <c r="FU368" s="21"/>
      <c r="FV368" s="21"/>
      <c r="FW368" s="21"/>
      <c r="FX368" s="21"/>
      <c r="FY368" s="21"/>
      <c r="FZ368" s="21"/>
      <c r="GA368" s="21"/>
      <c r="GB368" s="21"/>
      <c r="GC368" s="21"/>
      <c r="GD368" s="21"/>
      <c r="GE368" s="21"/>
      <c r="GF368" s="21"/>
      <c r="GG368" s="21"/>
      <c r="GH368" s="21"/>
      <c r="GI368" s="21"/>
      <c r="GJ368" s="21"/>
      <c r="GK368" s="21"/>
      <c r="GL368" s="21"/>
      <c r="GM368" s="21"/>
      <c r="GN368" s="21"/>
      <c r="GO368" s="21"/>
      <c r="GP368" s="21"/>
      <c r="GQ368" s="21"/>
      <c r="GR368" s="21"/>
      <c r="GS368" s="21"/>
      <c r="GT368" s="21"/>
      <c r="GU368" s="21"/>
      <c r="GV368" s="21"/>
      <c r="GW368" s="21"/>
      <c r="GX368" s="21"/>
      <c r="GY368" s="21"/>
      <c r="GZ368" s="21"/>
      <c r="HA368" s="21"/>
      <c r="HB368" s="21"/>
      <c r="HC368" s="21"/>
      <c r="HD368" s="21"/>
      <c r="HE368" s="21"/>
      <c r="HF368" s="21"/>
      <c r="HG368" s="21"/>
      <c r="HH368" s="21"/>
      <c r="HI368" s="21"/>
      <c r="HJ368" s="21"/>
      <c r="HK368" s="21"/>
      <c r="HL368" s="21"/>
      <c r="HM368" s="21"/>
      <c r="HN368" s="21"/>
      <c r="HO368" s="21"/>
      <c r="HP368" s="21"/>
      <c r="HQ368" s="21"/>
      <c r="HR368" s="21"/>
      <c r="HS368" s="21"/>
      <c r="HT368" s="21"/>
      <c r="HU368" s="21"/>
      <c r="HV368" s="21"/>
      <c r="HW368" s="21"/>
      <c r="HX368" s="21"/>
      <c r="HY368" s="21"/>
      <c r="HZ368" s="21"/>
      <c r="IA368" s="21"/>
      <c r="IB368" s="21"/>
      <c r="IC368" s="21"/>
      <c r="ID368" s="21"/>
      <c r="IE368" s="21"/>
      <c r="IF368" s="21"/>
      <c r="IG368" s="21"/>
      <c r="IH368" s="21"/>
      <c r="II368" s="21"/>
      <c r="IJ368" s="21"/>
      <c r="IK368" s="21"/>
      <c r="IL368" s="21"/>
      <c r="IM368" s="21"/>
      <c r="IN368" s="21"/>
      <c r="IO368" s="21"/>
      <c r="IP368" s="21"/>
      <c r="IQ368" s="21"/>
      <c r="IR368" s="21"/>
      <c r="IS368" s="21"/>
      <c r="IT368" s="21"/>
      <c r="IU368" s="21"/>
      <c r="IV368" s="21"/>
      <c r="IW368" s="21"/>
      <c r="IX368" s="21"/>
      <c r="IY368" s="21"/>
      <c r="IZ368" s="21"/>
      <c r="JA368" s="21"/>
      <c r="JB368" s="21"/>
      <c r="JC368" s="21"/>
      <c r="JD368" s="21"/>
      <c r="JE368" s="21"/>
      <c r="JF368" s="21"/>
      <c r="JG368" s="21"/>
      <c r="JH368" s="21"/>
      <c r="JI368" s="21"/>
      <c r="JJ368" s="21"/>
      <c r="JK368" s="21"/>
      <c r="JL368" s="21"/>
      <c r="JM368" s="21"/>
      <c r="JN368" s="21"/>
      <c r="JO368" s="21"/>
      <c r="JP368" s="21"/>
      <c r="JQ368" s="21"/>
      <c r="JR368" s="21"/>
      <c r="JS368" s="21"/>
      <c r="JT368" s="21"/>
      <c r="JU368" s="21"/>
      <c r="JV368" s="21"/>
      <c r="JW368" s="21"/>
      <c r="JX368" s="21"/>
      <c r="JY368" s="21"/>
      <c r="JZ368" s="21"/>
      <c r="KA368" s="21"/>
      <c r="KB368" s="21"/>
      <c r="KC368" s="21"/>
      <c r="KD368" s="21"/>
      <c r="KE368" s="21"/>
      <c r="KF368" s="21"/>
      <c r="KG368" s="21"/>
      <c r="KH368" s="21"/>
      <c r="KI368" s="21"/>
      <c r="KJ368" s="21"/>
      <c r="KK368" s="21"/>
      <c r="KL368" s="21"/>
      <c r="KM368" s="21"/>
      <c r="KN368" s="21"/>
      <c r="KO368" s="21"/>
      <c r="KP368" s="21"/>
      <c r="KQ368" s="21"/>
      <c r="KR368" s="21"/>
      <c r="KS368" s="21"/>
      <c r="KT368" s="21"/>
      <c r="KU368" s="21"/>
      <c r="KV368" s="21"/>
      <c r="KW368" s="21"/>
      <c r="KX368" s="21"/>
      <c r="KY368" s="21"/>
      <c r="KZ368" s="21"/>
      <c r="LA368" s="21"/>
      <c r="LB368" s="21"/>
      <c r="LC368" s="21"/>
      <c r="LD368" s="21"/>
      <c r="LE368" s="21"/>
      <c r="LF368" s="21"/>
      <c r="LG368" s="21"/>
      <c r="LH368" s="21"/>
      <c r="LI368" s="21"/>
      <c r="LJ368" s="21"/>
      <c r="LK368" s="21"/>
      <c r="LL368" s="21"/>
      <c r="LM368" s="21"/>
      <c r="LN368" s="21"/>
      <c r="LO368" s="21"/>
      <c r="LP368" s="21"/>
      <c r="LQ368" s="21"/>
      <c r="LR368" s="21"/>
      <c r="LS368" s="21"/>
      <c r="LT368" s="21"/>
      <c r="LU368" s="21"/>
      <c r="LV368" s="21"/>
      <c r="LW368" s="21"/>
      <c r="LX368" s="21"/>
      <c r="LY368" s="21"/>
      <c r="LZ368" s="21"/>
      <c r="MA368" s="21"/>
      <c r="MB368" s="21"/>
      <c r="MC368" s="21"/>
      <c r="MD368" s="21"/>
      <c r="ME368" s="21"/>
      <c r="MF368" s="21"/>
      <c r="MG368" s="21"/>
      <c r="MH368" s="21"/>
      <c r="MI368" s="21"/>
      <c r="MJ368" s="21"/>
      <c r="MK368" s="21"/>
      <c r="ML368" s="21"/>
      <c r="MM368" s="21"/>
      <c r="MN368" s="21"/>
      <c r="MO368" s="21"/>
      <c r="MP368" s="21"/>
      <c r="MQ368" s="21"/>
      <c r="MR368" s="21"/>
      <c r="MS368" s="21"/>
      <c r="MT368" s="21"/>
      <c r="MU368" s="21"/>
      <c r="MV368" s="21"/>
      <c r="MW368" s="21"/>
      <c r="MX368" s="21"/>
      <c r="MY368" s="21"/>
      <c r="MZ368" s="21"/>
      <c r="NA368" s="21"/>
      <c r="NB368" s="21"/>
      <c r="NC368" s="21"/>
      <c r="ND368" s="21"/>
      <c r="NE368" s="21"/>
      <c r="NF368" s="21"/>
      <c r="NG368" s="21"/>
      <c r="NH368" s="21"/>
      <c r="NI368" s="21"/>
      <c r="NJ368" s="21"/>
      <c r="NK368" s="21"/>
      <c r="NL368" s="21"/>
      <c r="NM368" s="21"/>
      <c r="NN368" s="21"/>
      <c r="NO368" s="21"/>
      <c r="NP368" s="21"/>
      <c r="NQ368" s="21"/>
      <c r="NR368" s="21"/>
      <c r="NS368" s="21"/>
      <c r="NT368" s="21"/>
      <c r="NU368" s="21"/>
      <c r="NV368" s="21"/>
      <c r="NW368" s="21"/>
      <c r="NX368" s="21"/>
      <c r="NY368" s="21"/>
      <c r="NZ368" s="21"/>
      <c r="OA368" s="21"/>
      <c r="OB368" s="21"/>
      <c r="OC368" s="21"/>
      <c r="OD368" s="21"/>
      <c r="OE368" s="21"/>
      <c r="OF368" s="21"/>
      <c r="OG368" s="21"/>
      <c r="OH368" s="21"/>
      <c r="OI368" s="21"/>
      <c r="OJ368" s="21"/>
      <c r="OK368" s="21"/>
      <c r="OL368" s="21"/>
      <c r="OM368" s="21"/>
      <c r="ON368" s="21"/>
      <c r="OO368" s="21"/>
      <c r="OP368" s="21"/>
      <c r="OQ368" s="21"/>
      <c r="OR368" s="21"/>
      <c r="OS368" s="21"/>
      <c r="OT368" s="21"/>
      <c r="OU368" s="21"/>
      <c r="OV368" s="21"/>
      <c r="OW368" s="21"/>
      <c r="OX368" s="21"/>
      <c r="OY368" s="21"/>
      <c r="OZ368" s="21"/>
      <c r="PA368" s="21"/>
      <c r="PB368" s="21"/>
      <c r="PC368" s="21"/>
      <c r="PD368" s="21"/>
      <c r="PE368" s="21"/>
      <c r="PF368" s="21"/>
      <c r="PG368" s="21"/>
      <c r="PH368" s="21"/>
      <c r="PI368" s="21"/>
      <c r="PJ368" s="21"/>
      <c r="PK368" s="21"/>
      <c r="PL368" s="21"/>
      <c r="PM368" s="21"/>
      <c r="PN368" s="21"/>
      <c r="PO368" s="21"/>
      <c r="PP368" s="21"/>
      <c r="PQ368" s="21"/>
      <c r="PR368" s="21"/>
      <c r="PS368" s="21"/>
      <c r="PT368" s="21"/>
      <c r="PU368" s="21"/>
      <c r="PV368" s="21"/>
      <c r="PW368" s="21"/>
      <c r="PX368" s="21"/>
      <c r="PY368" s="21"/>
      <c r="PZ368" s="21"/>
      <c r="QA368" s="21"/>
      <c r="QB368" s="21"/>
      <c r="QC368" s="21"/>
      <c r="QD368" s="21"/>
      <c r="QE368" s="21"/>
      <c r="QF368" s="21"/>
      <c r="QG368" s="21"/>
      <c r="QH368" s="21"/>
      <c r="QI368" s="21"/>
      <c r="QJ368" s="21"/>
      <c r="QK368" s="21"/>
      <c r="QL368" s="21"/>
      <c r="QM368" s="21"/>
      <c r="QN368" s="21"/>
      <c r="QO368" s="21"/>
      <c r="QP368" s="21"/>
      <c r="QQ368" s="21"/>
      <c r="QR368" s="21"/>
      <c r="QS368" s="21"/>
      <c r="QT368" s="21"/>
      <c r="QU368" s="21"/>
      <c r="QV368" s="21"/>
      <c r="QW368" s="21"/>
      <c r="QX368" s="21"/>
      <c r="QY368" s="21"/>
      <c r="QZ368" s="21"/>
      <c r="RA368" s="21"/>
      <c r="RB368" s="21"/>
      <c r="RC368" s="21"/>
      <c r="RD368" s="21"/>
      <c r="RE368" s="21"/>
      <c r="RF368" s="21"/>
      <c r="RG368" s="21"/>
      <c r="RH368" s="21"/>
      <c r="RI368" s="21"/>
      <c r="RJ368" s="21"/>
      <c r="RK368" s="21"/>
      <c r="RL368" s="21"/>
      <c r="RM368" s="21"/>
      <c r="RN368" s="21"/>
      <c r="RO368" s="21"/>
      <c r="RP368" s="21"/>
      <c r="RQ368" s="21"/>
      <c r="RR368" s="21"/>
      <c r="RS368" s="21"/>
      <c r="RT368" s="21"/>
      <c r="RU368" s="21"/>
      <c r="RV368" s="21"/>
      <c r="RW368" s="21"/>
      <c r="RX368" s="21"/>
      <c r="RY368" s="21"/>
      <c r="RZ368" s="21"/>
      <c r="SA368" s="21"/>
      <c r="SB368" s="21"/>
      <c r="SC368" s="21"/>
      <c r="SD368" s="21"/>
      <c r="SE368" s="21"/>
      <c r="SF368" s="21"/>
      <c r="SG368" s="21"/>
      <c r="SH368" s="21"/>
      <c r="SI368" s="21"/>
      <c r="SJ368" s="21"/>
      <c r="SK368" s="21"/>
      <c r="SL368" s="21"/>
      <c r="SM368" s="21"/>
      <c r="SN368" s="21"/>
      <c r="SO368" s="21"/>
      <c r="SP368" s="21"/>
      <c r="SQ368" s="21"/>
      <c r="SR368" s="21"/>
      <c r="SS368" s="21"/>
      <c r="ST368" s="21"/>
      <c r="SU368" s="21"/>
      <c r="SV368" s="21"/>
      <c r="SW368" s="21"/>
      <c r="SX368" s="21"/>
      <c r="SY368" s="21"/>
      <c r="SZ368" s="21"/>
      <c r="TA368" s="21"/>
      <c r="TB368" s="21"/>
      <c r="TC368" s="21"/>
      <c r="TD368" s="21"/>
      <c r="TE368" s="21"/>
      <c r="TF368" s="21"/>
      <c r="TG368" s="21"/>
      <c r="TH368" s="21"/>
      <c r="TI368" s="21"/>
      <c r="TJ368" s="21"/>
      <c r="TK368" s="21"/>
      <c r="TL368" s="21"/>
      <c r="TM368" s="21"/>
      <c r="TN368" s="21"/>
      <c r="TO368" s="21"/>
      <c r="TP368" s="21"/>
      <c r="TQ368" s="21"/>
      <c r="TR368" s="21"/>
      <c r="TS368" s="21"/>
      <c r="TT368" s="21"/>
      <c r="TU368" s="21"/>
      <c r="TV368" s="21"/>
      <c r="TW368" s="21"/>
      <c r="TX368" s="21"/>
      <c r="TY368" s="21"/>
      <c r="TZ368" s="21"/>
      <c r="UA368" s="21"/>
      <c r="UB368" s="21"/>
      <c r="UC368" s="21"/>
      <c r="UD368" s="21"/>
      <c r="UE368" s="21"/>
      <c r="UF368" s="21"/>
      <c r="UG368" s="21"/>
      <c r="UH368" s="21"/>
      <c r="UI368" s="21"/>
      <c r="UJ368" s="21"/>
      <c r="UK368" s="21"/>
      <c r="UL368" s="21"/>
      <c r="UM368" s="21"/>
      <c r="UN368" s="21"/>
      <c r="UO368" s="21"/>
      <c r="UP368" s="21"/>
      <c r="UQ368" s="21"/>
      <c r="UR368" s="21"/>
      <c r="US368" s="21"/>
      <c r="UT368" s="21"/>
      <c r="UU368" s="21"/>
      <c r="UV368" s="21"/>
      <c r="UW368" s="21"/>
      <c r="UX368" s="21"/>
      <c r="UY368" s="21"/>
      <c r="UZ368" s="21"/>
      <c r="VA368" s="21"/>
      <c r="VB368" s="21"/>
      <c r="VC368" s="21"/>
      <c r="VD368" s="21"/>
      <c r="VE368" s="21"/>
      <c r="VF368" s="21"/>
      <c r="VG368" s="21"/>
      <c r="VH368" s="21"/>
      <c r="VI368" s="21"/>
      <c r="VJ368" s="21"/>
      <c r="VK368" s="21"/>
      <c r="VL368" s="21"/>
      <c r="VM368" s="21"/>
      <c r="VN368" s="21"/>
      <c r="VO368" s="21"/>
      <c r="VP368" s="21"/>
      <c r="VQ368" s="21"/>
      <c r="VR368" s="21"/>
      <c r="VS368" s="21"/>
      <c r="VT368" s="21"/>
      <c r="VU368" s="21"/>
      <c r="VV368" s="21"/>
      <c r="VW368" s="21"/>
      <c r="VX368" s="21"/>
      <c r="VY368" s="21"/>
      <c r="VZ368" s="21"/>
      <c r="WA368" s="21"/>
      <c r="WB368" s="21"/>
      <c r="WC368" s="21"/>
      <c r="WD368" s="21"/>
      <c r="WE368" s="21"/>
      <c r="WF368" s="21"/>
      <c r="WG368" s="21"/>
      <c r="WH368" s="21"/>
      <c r="WI368" s="21"/>
      <c r="WJ368" s="21"/>
      <c r="WK368" s="21"/>
      <c r="WL368" s="21"/>
      <c r="WM368" s="21"/>
      <c r="WN368" s="21"/>
      <c r="WO368" s="21"/>
      <c r="WP368" s="21"/>
      <c r="WQ368" s="21"/>
      <c r="WR368" s="21"/>
      <c r="WS368" s="21"/>
      <c r="WT368" s="21"/>
      <c r="WU368" s="21"/>
      <c r="WV368" s="21"/>
      <c r="WW368" s="21"/>
      <c r="WX368" s="21"/>
      <c r="WY368" s="21"/>
      <c r="WZ368" s="21"/>
      <c r="XA368" s="21"/>
      <c r="XB368" s="21"/>
      <c r="XC368" s="21"/>
      <c r="XD368" s="21"/>
      <c r="XE368" s="21"/>
      <c r="XF368" s="21"/>
      <c r="XG368" s="21"/>
      <c r="XH368" s="21"/>
      <c r="XI368" s="21"/>
      <c r="XJ368" s="21"/>
      <c r="XK368" s="21"/>
      <c r="XL368" s="21"/>
      <c r="XM368" s="21"/>
      <c r="XN368" s="21"/>
      <c r="XO368" s="21"/>
      <c r="XP368" s="21"/>
      <c r="XQ368" s="21"/>
      <c r="XR368" s="21"/>
      <c r="XS368" s="21"/>
      <c r="XT368" s="21"/>
      <c r="XU368" s="21"/>
      <c r="XV368" s="21"/>
      <c r="XW368" s="21"/>
      <c r="XX368" s="21"/>
      <c r="XY368" s="21"/>
      <c r="XZ368" s="21"/>
      <c r="YA368" s="21"/>
      <c r="YB368" s="21"/>
      <c r="YC368" s="21"/>
      <c r="YD368" s="21"/>
      <c r="YE368" s="21"/>
      <c r="YF368" s="21"/>
      <c r="YG368" s="21"/>
      <c r="YH368" s="21"/>
      <c r="YI368" s="21"/>
      <c r="YJ368" s="21"/>
      <c r="YK368" s="21"/>
      <c r="YL368" s="21"/>
      <c r="YM368" s="21"/>
      <c r="YN368" s="21"/>
      <c r="YO368" s="21"/>
      <c r="YP368" s="21"/>
      <c r="YQ368" s="21"/>
      <c r="YR368" s="21"/>
      <c r="YS368" s="21"/>
      <c r="YT368" s="21"/>
      <c r="YU368" s="21"/>
      <c r="YV368" s="21"/>
      <c r="YW368" s="21"/>
      <c r="YX368" s="21"/>
      <c r="YY368" s="21"/>
      <c r="YZ368" s="21"/>
      <c r="ZA368" s="21"/>
      <c r="ZB368" s="21"/>
      <c r="ZC368" s="21"/>
      <c r="ZD368" s="21"/>
      <c r="ZE368" s="21"/>
      <c r="ZF368" s="21"/>
      <c r="ZG368" s="21"/>
      <c r="ZH368" s="21"/>
      <c r="ZI368" s="21"/>
      <c r="ZJ368" s="21"/>
      <c r="ZK368" s="21"/>
      <c r="ZL368" s="21"/>
      <c r="ZM368" s="21"/>
      <c r="ZN368" s="21"/>
      <c r="ZO368" s="21"/>
      <c r="ZP368" s="21"/>
      <c r="ZQ368" s="21"/>
      <c r="ZR368" s="21"/>
      <c r="ZS368" s="21"/>
      <c r="ZT368" s="21"/>
      <c r="ZU368" s="21"/>
      <c r="ZV368" s="21"/>
      <c r="ZW368" s="21"/>
      <c r="ZX368" s="21"/>
      <c r="ZY368" s="21"/>
      <c r="ZZ368" s="21"/>
      <c r="AAA368" s="21"/>
      <c r="AAB368" s="21"/>
      <c r="AAC368" s="21"/>
      <c r="AAD368" s="21"/>
      <c r="AAE368" s="21"/>
      <c r="AAF368" s="21"/>
      <c r="AAG368" s="21"/>
      <c r="AAH368" s="21"/>
      <c r="AAI368" s="21"/>
      <c r="AAJ368" s="21"/>
      <c r="AAK368" s="21"/>
      <c r="AAL368" s="21"/>
      <c r="AAM368" s="21"/>
      <c r="AAN368" s="21"/>
      <c r="AAO368" s="21"/>
      <c r="AAP368" s="21"/>
      <c r="AAQ368" s="21"/>
      <c r="AAR368" s="21"/>
      <c r="AAS368" s="21"/>
      <c r="AAT368" s="21"/>
      <c r="AAU368" s="21"/>
      <c r="AAV368" s="21"/>
      <c r="AAW368" s="21"/>
      <c r="AAX368" s="21"/>
      <c r="AAY368" s="21"/>
      <c r="AAZ368" s="21"/>
      <c r="ABA368" s="21"/>
      <c r="ABB368" s="21"/>
      <c r="ABC368" s="21"/>
      <c r="ABD368" s="21"/>
      <c r="ABE368" s="21"/>
      <c r="ABF368" s="21"/>
      <c r="ABG368" s="21"/>
      <c r="ABH368" s="21"/>
      <c r="ABI368" s="21"/>
      <c r="ABJ368" s="21"/>
      <c r="ABK368" s="21"/>
      <c r="ABL368" s="21"/>
      <c r="ABM368" s="21"/>
      <c r="ABN368" s="21"/>
      <c r="ABO368" s="21"/>
      <c r="ABP368" s="21"/>
      <c r="ABQ368" s="21"/>
      <c r="ABR368" s="21"/>
      <c r="ABS368" s="21"/>
      <c r="ABT368" s="21"/>
      <c r="ABU368" s="21"/>
      <c r="ABV368" s="21"/>
      <c r="ABW368" s="21"/>
      <c r="ABX368" s="21"/>
      <c r="ABY368" s="21"/>
      <c r="ABZ368" s="21"/>
      <c r="ACA368" s="21"/>
      <c r="ACB368" s="21"/>
      <c r="ACC368" s="21"/>
      <c r="ACD368" s="21"/>
      <c r="ACE368" s="21"/>
      <c r="ACF368" s="21"/>
      <c r="ACG368" s="21"/>
      <c r="ACH368" s="21"/>
      <c r="ACI368" s="21"/>
      <c r="ACJ368" s="21"/>
      <c r="ACK368" s="21"/>
      <c r="ACL368" s="21"/>
      <c r="ACM368" s="21"/>
      <c r="ACN368" s="21"/>
      <c r="ACO368" s="21"/>
      <c r="ACP368" s="21"/>
      <c r="ACQ368" s="21"/>
      <c r="ACR368" s="21"/>
      <c r="ACS368" s="21"/>
      <c r="ACT368" s="21"/>
      <c r="ACU368" s="21"/>
      <c r="ACV368" s="21"/>
      <c r="ACW368" s="21"/>
      <c r="ACX368" s="21"/>
      <c r="ACY368" s="21"/>
      <c r="ACZ368" s="21"/>
      <c r="ADA368" s="21"/>
      <c r="ADB368" s="21"/>
      <c r="ADC368" s="21"/>
      <c r="ADD368" s="21"/>
      <c r="ADE368" s="21"/>
      <c r="ADF368" s="21"/>
      <c r="ADG368" s="21"/>
      <c r="ADH368" s="21"/>
      <c r="ADI368" s="21"/>
      <c r="ADJ368" s="21"/>
      <c r="ADK368" s="21"/>
      <c r="ADL368" s="21"/>
      <c r="ADM368" s="21"/>
      <c r="ADN368" s="21"/>
      <c r="ADO368" s="21"/>
      <c r="ADP368" s="21"/>
      <c r="ADQ368" s="21"/>
      <c r="ADR368" s="21"/>
      <c r="ADS368" s="21"/>
      <c r="ADT368" s="21"/>
      <c r="ADU368" s="21"/>
      <c r="ADV368" s="21"/>
      <c r="ADW368" s="21"/>
      <c r="ADX368" s="21"/>
      <c r="ADY368" s="21"/>
      <c r="ADZ368" s="21"/>
      <c r="AEA368" s="21"/>
      <c r="AEB368" s="21"/>
      <c r="AEC368" s="21"/>
      <c r="AED368" s="21"/>
      <c r="AEE368" s="21"/>
      <c r="AEF368" s="21"/>
      <c r="AEG368" s="21"/>
      <c r="AEH368" s="21"/>
      <c r="AEI368" s="21"/>
      <c r="AEJ368" s="21"/>
    </row>
    <row r="369" spans="1:819" s="201" customFormat="1" ht="18" customHeight="1" x14ac:dyDescent="0.25">
      <c r="A369" s="586"/>
      <c r="B369" s="585"/>
      <c r="C369" s="39"/>
      <c r="D369" s="35"/>
      <c r="E369" s="189"/>
      <c r="F369" s="192"/>
      <c r="G369" s="189"/>
      <c r="H369" s="190"/>
      <c r="I369" s="189" t="s">
        <v>543</v>
      </c>
      <c r="J369" s="24"/>
      <c r="K369" s="191"/>
      <c r="L369" s="191"/>
      <c r="M369" s="191"/>
      <c r="N369" s="24"/>
      <c r="O369" s="27"/>
      <c r="P369" s="179"/>
      <c r="Q369" s="24"/>
      <c r="R369" s="29"/>
      <c r="S369" s="33"/>
      <c r="T369" s="31"/>
      <c r="U369" s="19"/>
      <c r="V369" s="37"/>
      <c r="W369" s="37"/>
      <c r="X369" s="37"/>
      <c r="Y369" s="37"/>
      <c r="Z369" s="37"/>
      <c r="AA369" s="37"/>
      <c r="AB369" s="37"/>
      <c r="AC369" s="37"/>
      <c r="AD369" s="21"/>
      <c r="AE369" s="21"/>
      <c r="AF369" s="341"/>
      <c r="AG369" s="21"/>
      <c r="AH369" s="21"/>
      <c r="AI369" s="21"/>
      <c r="AJ369" s="21"/>
      <c r="AK369" s="21"/>
      <c r="AL369" s="1"/>
      <c r="AM369" s="1"/>
      <c r="AN369" s="1"/>
      <c r="AO369" s="1"/>
      <c r="AP369" s="204"/>
    </row>
    <row r="370" spans="1:819" s="201" customFormat="1" ht="18" customHeight="1" x14ac:dyDescent="0.25">
      <c r="A370" s="585"/>
      <c r="B370" s="587"/>
      <c r="C370" s="588"/>
      <c r="D370" s="36"/>
      <c r="E370" s="43" t="s">
        <v>1082</v>
      </c>
      <c r="F370" s="37"/>
      <c r="G370" s="189"/>
      <c r="H370" s="39"/>
      <c r="I370" s="189">
        <f>SUM(I364:I369)</f>
        <v>247</v>
      </c>
      <c r="J370" s="193"/>
      <c r="K370" s="191"/>
      <c r="L370" s="191"/>
      <c r="M370" s="191"/>
      <c r="N370" s="192"/>
      <c r="O370" s="27"/>
      <c r="P370" s="179"/>
      <c r="Q370" s="71"/>
      <c r="R370" s="192"/>
      <c r="S370" s="33"/>
      <c r="T370" s="31"/>
      <c r="U370" s="19"/>
      <c r="V370" s="37"/>
      <c r="W370" s="37"/>
      <c r="X370" s="37"/>
      <c r="Y370" s="37"/>
      <c r="Z370" s="37"/>
      <c r="AA370" s="37"/>
      <c r="AB370" s="37"/>
      <c r="AC370" s="37"/>
      <c r="AD370" s="21"/>
      <c r="AE370" s="21"/>
      <c r="AF370" s="21"/>
      <c r="AG370" s="21"/>
      <c r="AH370" s="21"/>
      <c r="AI370" s="21"/>
      <c r="AJ370" s="21"/>
      <c r="AK370" s="21"/>
      <c r="AL370" s="1"/>
      <c r="AM370" s="1"/>
      <c r="AN370" s="1"/>
      <c r="AO370" s="1"/>
      <c r="AP370" s="204"/>
    </row>
    <row r="371" spans="1:819" s="201" customFormat="1" ht="18" customHeight="1" x14ac:dyDescent="0.25">
      <c r="A371" s="588"/>
      <c r="B371" s="588"/>
      <c r="C371" s="587"/>
      <c r="D371" s="614"/>
      <c r="E371" s="40" t="s">
        <v>1080</v>
      </c>
      <c r="F371" s="42"/>
      <c r="G371" s="71"/>
      <c r="H371" s="43"/>
      <c r="I371" s="194"/>
      <c r="J371" s="39"/>
      <c r="K371" s="42"/>
      <c r="L371" s="42"/>
      <c r="M371" s="42"/>
      <c r="N371" s="71"/>
      <c r="O371" s="38"/>
      <c r="P371" s="194"/>
      <c r="R371" s="39"/>
      <c r="S371" s="40"/>
      <c r="T371" s="41"/>
      <c r="U371" s="356"/>
      <c r="V371" s="37"/>
      <c r="W371" s="37"/>
      <c r="X371" s="37"/>
      <c r="Y371" s="37"/>
      <c r="Z371" s="37"/>
      <c r="AA371" s="37"/>
      <c r="AB371" s="37"/>
      <c r="AC371" s="37"/>
      <c r="AD371" s="21"/>
      <c r="AE371" s="21"/>
      <c r="AF371" s="21"/>
      <c r="AG371" s="204"/>
      <c r="AH371" s="204"/>
      <c r="AI371" s="204"/>
      <c r="AJ371" s="204"/>
      <c r="AK371" s="204"/>
      <c r="AL371" s="21"/>
      <c r="AM371" s="1"/>
      <c r="AN371" s="21"/>
      <c r="AO371" s="21"/>
      <c r="AP371" s="204"/>
    </row>
    <row r="372" spans="1:819" s="201" customFormat="1" ht="18" customHeight="1" x14ac:dyDescent="0.25">
      <c r="A372" s="588"/>
      <c r="B372" s="588"/>
      <c r="C372" s="587"/>
      <c r="D372" s="615"/>
      <c r="E372" s="40" t="s">
        <v>1081</v>
      </c>
      <c r="F372" s="42"/>
      <c r="G372" s="71"/>
      <c r="H372" s="43"/>
      <c r="I372" s="194"/>
      <c r="J372" s="39"/>
      <c r="K372" s="42"/>
      <c r="L372" s="42"/>
      <c r="M372" s="42"/>
      <c r="N372" s="71"/>
      <c r="O372" s="38"/>
      <c r="P372" s="194"/>
      <c r="R372" s="39"/>
      <c r="S372" s="40"/>
      <c r="T372" s="41"/>
      <c r="U372" s="356"/>
      <c r="V372" s="37"/>
      <c r="W372" s="37"/>
      <c r="X372" s="37"/>
      <c r="Y372" s="37"/>
      <c r="Z372" s="37"/>
      <c r="AA372" s="37"/>
      <c r="AB372" s="37"/>
      <c r="AC372" s="37"/>
      <c r="AD372" s="21"/>
      <c r="AE372" s="21"/>
      <c r="AF372" s="21"/>
      <c r="AG372" s="457"/>
      <c r="AH372" s="457"/>
      <c r="AI372" s="457"/>
      <c r="AJ372" s="457"/>
      <c r="AK372" s="457"/>
      <c r="AL372" s="21"/>
      <c r="AM372" s="21"/>
      <c r="AN372" s="21"/>
      <c r="AO372" s="21"/>
      <c r="AP372" s="457"/>
    </row>
    <row r="373" spans="1:819" s="201" customFormat="1" ht="18" customHeight="1" x14ac:dyDescent="0.25">
      <c r="A373" s="197"/>
      <c r="B373" s="197"/>
      <c r="C373" s="197"/>
      <c r="D373" s="198"/>
      <c r="E373" s="199"/>
      <c r="F373" s="81"/>
      <c r="G373" s="81"/>
      <c r="H373" s="81"/>
      <c r="I373" s="81"/>
      <c r="J373" s="81"/>
      <c r="K373" s="82" t="s">
        <v>785</v>
      </c>
      <c r="L373" s="81"/>
      <c r="M373" s="81"/>
      <c r="N373" s="81"/>
      <c r="O373" s="81"/>
      <c r="P373" s="81"/>
      <c r="Q373" s="81"/>
      <c r="R373" s="81"/>
      <c r="S373" s="200"/>
      <c r="T373" s="83"/>
      <c r="U373" s="357"/>
      <c r="V373" s="37"/>
      <c r="W373" s="37"/>
      <c r="X373" s="37"/>
      <c r="Y373" s="37"/>
      <c r="Z373" s="37"/>
      <c r="AA373" s="37"/>
      <c r="AB373" s="37"/>
      <c r="AC373" s="37"/>
      <c r="AD373" s="21"/>
      <c r="AE373" s="21"/>
      <c r="AF373" s="21"/>
      <c r="AG373" s="204"/>
      <c r="AH373" s="204"/>
      <c r="AI373" s="204"/>
      <c r="AJ373" s="204"/>
      <c r="AK373" s="204"/>
      <c r="AL373" s="21"/>
      <c r="AM373" s="21"/>
      <c r="AN373" s="21"/>
      <c r="AO373" s="21"/>
      <c r="AP373" s="204"/>
    </row>
    <row r="374" spans="1:819" s="201" customFormat="1" ht="18" customHeight="1" x14ac:dyDescent="0.25">
      <c r="A374" s="45" t="s">
        <v>544</v>
      </c>
      <c r="B374" s="48" t="s">
        <v>547</v>
      </c>
      <c r="D374" s="695" t="s">
        <v>545</v>
      </c>
      <c r="E374" s="695"/>
      <c r="G374" s="84" t="s">
        <v>546</v>
      </c>
      <c r="H374" s="202"/>
      <c r="I374" s="202"/>
      <c r="J374" s="192"/>
      <c r="K374" s="192"/>
      <c r="L374" s="192"/>
      <c r="M374" s="192"/>
      <c r="N374" s="192"/>
      <c r="O374" s="192"/>
      <c r="P374" s="192"/>
      <c r="Q374" s="46"/>
      <c r="R374" s="192"/>
      <c r="S374" s="192"/>
      <c r="T374" s="192"/>
      <c r="U374" s="358"/>
      <c r="V374" s="184"/>
      <c r="W374" s="184"/>
      <c r="X374" s="342"/>
      <c r="Y374" s="342"/>
      <c r="Z374" s="342"/>
      <c r="AA374" s="342"/>
      <c r="AB374" s="342"/>
      <c r="AC374" s="342"/>
      <c r="AD374" s="343"/>
      <c r="AE374" s="344"/>
      <c r="AF374" s="344"/>
      <c r="AG374" s="345"/>
      <c r="AH374" s="204"/>
      <c r="AI374" s="204"/>
      <c r="AJ374" s="204"/>
      <c r="AK374" s="204"/>
      <c r="AL374" s="204"/>
      <c r="AM374" s="21"/>
      <c r="AN374" s="204"/>
      <c r="AO374" s="204"/>
      <c r="AP374" s="204"/>
      <c r="AQ374" s="204"/>
      <c r="AR374" s="204"/>
    </row>
    <row r="375" spans="1:819" s="201" customFormat="1" ht="18" customHeight="1" x14ac:dyDescent="0.25">
      <c r="A375" s="49" t="s">
        <v>44</v>
      </c>
      <c r="B375" s="48" t="s">
        <v>552</v>
      </c>
      <c r="D375" s="196"/>
      <c r="E375" s="196"/>
      <c r="G375" s="45"/>
      <c r="H375" s="45"/>
      <c r="J375" s="202"/>
      <c r="K375" s="202"/>
      <c r="L375" s="202"/>
      <c r="M375" s="45" t="s">
        <v>784</v>
      </c>
      <c r="N375" s="45"/>
      <c r="O375" s="45"/>
      <c r="P375" s="46"/>
      <c r="Q375" s="351"/>
      <c r="R375" s="46"/>
      <c r="S375" s="46"/>
      <c r="T375" s="46"/>
      <c r="U375" s="359"/>
      <c r="V375" s="184"/>
      <c r="W375" s="184"/>
      <c r="X375" s="342"/>
      <c r="Y375" s="342"/>
      <c r="Z375" s="342"/>
      <c r="AA375" s="342"/>
      <c r="AB375" s="342"/>
      <c r="AC375" s="342"/>
      <c r="AD375" s="343"/>
      <c r="AE375" s="344"/>
      <c r="AF375" s="344"/>
      <c r="AG375" s="345"/>
      <c r="AH375" s="204"/>
      <c r="AI375" s="204"/>
      <c r="AJ375" s="204"/>
      <c r="AK375" s="204"/>
      <c r="AL375" s="204"/>
      <c r="AM375" s="204"/>
      <c r="AN375" s="204"/>
      <c r="AO375" s="204"/>
      <c r="AP375" s="204"/>
      <c r="AQ375" s="204"/>
      <c r="AR375" s="204"/>
    </row>
    <row r="376" spans="1:819" s="201" customFormat="1" ht="18" customHeight="1" x14ac:dyDescent="0.2">
      <c r="A376" s="49" t="s">
        <v>77</v>
      </c>
      <c r="B376" s="48" t="s">
        <v>557</v>
      </c>
      <c r="D376" s="49" t="s">
        <v>154</v>
      </c>
      <c r="E376" s="48" t="s">
        <v>189</v>
      </c>
      <c r="F376" s="49" t="s">
        <v>548</v>
      </c>
      <c r="G376" s="48" t="s">
        <v>549</v>
      </c>
      <c r="H376" s="203"/>
      <c r="I376" s="204"/>
      <c r="M376" s="49" t="s">
        <v>28</v>
      </c>
      <c r="N376" s="349" t="s">
        <v>550</v>
      </c>
      <c r="O376" s="350"/>
      <c r="P376" s="351"/>
      <c r="Q376" s="351"/>
      <c r="R376" s="352"/>
      <c r="S376" s="327" t="s">
        <v>551</v>
      </c>
      <c r="T376" s="320"/>
      <c r="U376" s="360"/>
      <c r="V376" s="184"/>
      <c r="W376" s="184"/>
      <c r="X376" s="342"/>
      <c r="Y376" s="342"/>
      <c r="Z376" s="342"/>
      <c r="AA376" s="342"/>
      <c r="AB376" s="342"/>
      <c r="AC376" s="342"/>
      <c r="AD376" s="346"/>
      <c r="AE376" s="345"/>
      <c r="AF376" s="345"/>
      <c r="AG376" s="345"/>
      <c r="AH376" s="204"/>
      <c r="AI376" s="204"/>
      <c r="AJ376" s="204"/>
      <c r="AK376" s="204"/>
      <c r="AL376" s="204"/>
      <c r="AM376" s="204"/>
      <c r="AN376" s="204"/>
      <c r="AO376" s="204"/>
      <c r="AP376" s="204"/>
      <c r="AQ376" s="204"/>
      <c r="AR376" s="204"/>
      <c r="AS376" s="204"/>
    </row>
    <row r="377" spans="1:819" s="201" customFormat="1" ht="18" customHeight="1" x14ac:dyDescent="0.2">
      <c r="A377" s="49" t="s">
        <v>239</v>
      </c>
      <c r="B377" s="48" t="s">
        <v>561</v>
      </c>
      <c r="D377" s="49" t="s">
        <v>254</v>
      </c>
      <c r="E377" s="77" t="s">
        <v>626</v>
      </c>
      <c r="F377" s="49" t="s">
        <v>553</v>
      </c>
      <c r="G377" s="48" t="s">
        <v>554</v>
      </c>
      <c r="H377" s="203"/>
      <c r="M377" s="49" t="s">
        <v>83</v>
      </c>
      <c r="N377" s="349" t="s">
        <v>555</v>
      </c>
      <c r="O377" s="350"/>
      <c r="P377" s="351"/>
      <c r="Q377" s="393"/>
      <c r="R377" s="352"/>
      <c r="S377" s="327" t="s">
        <v>556</v>
      </c>
      <c r="T377" s="204"/>
      <c r="U377" s="360"/>
      <c r="V377" s="184"/>
      <c r="W377" s="184"/>
      <c r="X377" s="342"/>
      <c r="Y377" s="342"/>
      <c r="Z377" s="342"/>
      <c r="AA377" s="342"/>
      <c r="AB377" s="342"/>
      <c r="AC377" s="342"/>
      <c r="AD377" s="346"/>
      <c r="AE377" s="345"/>
      <c r="AF377" s="345"/>
      <c r="AG377" s="345"/>
      <c r="AH377" s="204"/>
      <c r="AI377" s="204"/>
      <c r="AJ377" s="204"/>
      <c r="AK377" s="204"/>
      <c r="AL377" s="204"/>
      <c r="AM377" s="204"/>
      <c r="AN377" s="204"/>
      <c r="AO377" s="204"/>
      <c r="AP377" s="204"/>
      <c r="AQ377" s="204"/>
      <c r="AR377" s="204"/>
      <c r="AS377" s="204"/>
    </row>
    <row r="378" spans="1:819" s="201" customFormat="1" ht="15" customHeight="1" x14ac:dyDescent="0.2">
      <c r="A378" s="49" t="s">
        <v>145</v>
      </c>
      <c r="B378" s="48" t="s">
        <v>567</v>
      </c>
      <c r="D378" s="49" t="s">
        <v>45</v>
      </c>
      <c r="E378" s="48" t="s">
        <v>562</v>
      </c>
      <c r="F378" s="49" t="s">
        <v>558</v>
      </c>
      <c r="G378" s="48" t="s">
        <v>1076</v>
      </c>
      <c r="H378" s="203"/>
      <c r="M378" s="49" t="s">
        <v>61</v>
      </c>
      <c r="N378" s="393" t="s">
        <v>559</v>
      </c>
      <c r="O378" s="393"/>
      <c r="P378" s="393"/>
      <c r="Q378" s="351"/>
      <c r="R378" s="393"/>
      <c r="S378" s="327" t="s">
        <v>560</v>
      </c>
      <c r="T378" s="320"/>
      <c r="U378" s="360"/>
      <c r="V378" s="184"/>
      <c r="W378" s="184"/>
      <c r="X378" s="342"/>
      <c r="Y378" s="342"/>
      <c r="Z378" s="342"/>
      <c r="AA378" s="342"/>
      <c r="AB378" s="342"/>
      <c r="AC378" s="342"/>
      <c r="AD378" s="346"/>
      <c r="AE378" s="345"/>
      <c r="AF378" s="345"/>
      <c r="AG378" s="345"/>
      <c r="AH378" s="204"/>
      <c r="AI378" s="204"/>
      <c r="AJ378" s="204"/>
      <c r="AK378" s="204"/>
      <c r="AL378" s="204"/>
      <c r="AM378" s="204"/>
      <c r="AN378" s="204"/>
      <c r="AO378" s="204"/>
      <c r="AP378" s="204"/>
      <c r="AQ378" s="204"/>
      <c r="AR378" s="204"/>
      <c r="AS378" s="204"/>
    </row>
    <row r="379" spans="1:819" s="201" customFormat="1" ht="15" customHeight="1" x14ac:dyDescent="0.25">
      <c r="A379" s="49" t="s">
        <v>566</v>
      </c>
      <c r="B379" s="50"/>
      <c r="C379" s="50"/>
      <c r="D379" s="49" t="s">
        <v>78</v>
      </c>
      <c r="E379" s="48" t="s">
        <v>568</v>
      </c>
      <c r="F379" s="49" t="s">
        <v>563</v>
      </c>
      <c r="G379" s="48" t="s">
        <v>1077</v>
      </c>
      <c r="H379" s="203"/>
      <c r="M379" s="49" t="s">
        <v>73</v>
      </c>
      <c r="N379" s="349" t="s">
        <v>564</v>
      </c>
      <c r="O379" s="350"/>
      <c r="P379" s="351"/>
      <c r="Q379" s="351"/>
      <c r="R379" s="352"/>
      <c r="S379" s="327" t="s">
        <v>565</v>
      </c>
      <c r="T379" s="329"/>
      <c r="U379" s="360"/>
      <c r="V379" s="184"/>
      <c r="W379" s="184"/>
      <c r="X379" s="342"/>
      <c r="Y379" s="342"/>
      <c r="Z379" s="342"/>
      <c r="AA379" s="342"/>
      <c r="AB379" s="342"/>
      <c r="AC379" s="342"/>
      <c r="AD379" s="346"/>
      <c r="AE379" s="345"/>
      <c r="AF379" s="345"/>
      <c r="AG379" s="204"/>
      <c r="AH379" s="204"/>
      <c r="AI379" s="204"/>
      <c r="AJ379" s="204"/>
      <c r="AK379" s="204"/>
      <c r="AL379" s="204"/>
      <c r="AM379" s="204"/>
      <c r="AN379" s="204"/>
      <c r="AO379" s="204"/>
      <c r="AP379" s="204"/>
      <c r="AQ379" s="21"/>
      <c r="AR379" s="21"/>
      <c r="AS379" s="21"/>
      <c r="AT379" s="21"/>
      <c r="AU379" s="21"/>
      <c r="AV379" s="21"/>
      <c r="AW379" s="21"/>
      <c r="AX379" s="21"/>
      <c r="AY379" s="21"/>
      <c r="AZ379" s="196"/>
      <c r="BA379" s="196"/>
      <c r="BB379" s="196"/>
    </row>
    <row r="380" spans="1:819" s="201" customFormat="1" ht="15" customHeight="1" x14ac:dyDescent="0.25">
      <c r="A380" s="50"/>
      <c r="B380" s="50"/>
      <c r="C380" s="50"/>
      <c r="D380" s="49" t="s">
        <v>207</v>
      </c>
      <c r="E380" s="48" t="s">
        <v>570</v>
      </c>
      <c r="F380" s="49">
        <v>3</v>
      </c>
      <c r="G380" s="48" t="s">
        <v>1078</v>
      </c>
      <c r="H380" s="203"/>
      <c r="M380" s="49" t="s">
        <v>34</v>
      </c>
      <c r="N380" s="349" t="s">
        <v>569</v>
      </c>
      <c r="O380" s="350"/>
      <c r="P380" s="351"/>
      <c r="Q380" s="351"/>
      <c r="R380" s="352"/>
      <c r="S380" s="327" t="s">
        <v>786</v>
      </c>
      <c r="T380" s="320"/>
      <c r="U380" s="360"/>
      <c r="V380" s="184"/>
      <c r="W380" s="184"/>
      <c r="X380" s="342"/>
      <c r="Y380" s="342"/>
      <c r="Z380" s="342"/>
      <c r="AA380" s="342"/>
      <c r="AB380" s="342"/>
      <c r="AC380" s="342"/>
      <c r="AD380" s="346"/>
      <c r="AE380" s="345"/>
      <c r="AF380" s="345"/>
      <c r="AG380" s="204"/>
      <c r="AH380" s="204"/>
      <c r="AI380" s="204"/>
      <c r="AJ380" s="204"/>
      <c r="AK380" s="204"/>
      <c r="AL380" s="204"/>
      <c r="AM380" s="204"/>
      <c r="AN380" s="204"/>
      <c r="AO380" s="204"/>
      <c r="AP380" s="21"/>
      <c r="AQ380" s="21"/>
      <c r="AR380" s="21"/>
      <c r="AS380" s="21"/>
      <c r="AT380" s="21"/>
      <c r="AU380" s="21"/>
      <c r="AV380" s="21"/>
      <c r="AW380" s="21"/>
      <c r="AX380" s="21"/>
      <c r="AY380" s="21"/>
      <c r="AZ380" s="196"/>
      <c r="BA380" s="196"/>
      <c r="BB380" s="196"/>
      <c r="BC380" s="196"/>
      <c r="BD380" s="196"/>
      <c r="BE380" s="196"/>
      <c r="BF380" s="196"/>
      <c r="BG380" s="196"/>
      <c r="BH380" s="196"/>
      <c r="BI380" s="196"/>
      <c r="BJ380" s="196"/>
      <c r="BK380" s="196"/>
      <c r="BL380" s="196"/>
      <c r="BM380" s="196"/>
      <c r="BN380" s="196"/>
      <c r="BO380" s="196"/>
      <c r="BP380" s="196"/>
      <c r="BQ380" s="21"/>
      <c r="BR380" s="21"/>
      <c r="BS380" s="21"/>
      <c r="BT380" s="21"/>
      <c r="BU380" s="21"/>
      <c r="BV380" s="21"/>
      <c r="BW380" s="21"/>
      <c r="BX380" s="21"/>
      <c r="BY380" s="21"/>
      <c r="BZ380" s="21"/>
      <c r="CA380" s="21"/>
      <c r="CB380" s="21"/>
    </row>
    <row r="381" spans="1:819" s="201" customFormat="1" ht="15" customHeight="1" x14ac:dyDescent="0.25">
      <c r="A381" s="50"/>
      <c r="B381" s="50"/>
      <c r="C381" s="50"/>
      <c r="D381" s="50"/>
      <c r="E381" s="47"/>
      <c r="J381" s="50"/>
      <c r="K381" s="203"/>
      <c r="L381" s="48"/>
      <c r="M381" s="49" t="s">
        <v>109</v>
      </c>
      <c r="N381" s="349" t="s">
        <v>571</v>
      </c>
      <c r="O381" s="350"/>
      <c r="P381" s="351"/>
      <c r="Q381" s="351"/>
      <c r="R381" s="353"/>
      <c r="S381" s="327" t="s">
        <v>572</v>
      </c>
      <c r="T381" s="320"/>
      <c r="U381" s="360"/>
      <c r="V381" s="184"/>
      <c r="W381" s="184"/>
      <c r="X381" s="342"/>
      <c r="Y381" s="342"/>
      <c r="Z381" s="342"/>
      <c r="AA381" s="342"/>
      <c r="AB381" s="342"/>
      <c r="AC381" s="342"/>
      <c r="AD381" s="343"/>
      <c r="AE381" s="344"/>
      <c r="AF381" s="344"/>
      <c r="AG381" s="204"/>
      <c r="AH381" s="204"/>
      <c r="AI381" s="204"/>
      <c r="AJ381" s="204"/>
      <c r="AK381" s="204"/>
      <c r="AL381" s="204"/>
      <c r="AM381" s="204"/>
      <c r="AN381" s="204"/>
      <c r="AO381" s="204"/>
      <c r="AP381" s="21"/>
      <c r="AQ381" s="21"/>
      <c r="AR381" s="21"/>
      <c r="AS381" s="21"/>
      <c r="AT381" s="21"/>
      <c r="AU381" s="21"/>
      <c r="AV381" s="21"/>
      <c r="AW381" s="21"/>
      <c r="AX381" s="21"/>
      <c r="AY381" s="21"/>
      <c r="AZ381" s="196"/>
      <c r="BA381" s="196"/>
      <c r="BB381" s="196"/>
      <c r="BC381" s="196"/>
      <c r="BD381" s="196"/>
      <c r="BE381" s="196"/>
      <c r="BF381" s="196"/>
      <c r="BG381" s="196"/>
      <c r="BH381" s="196"/>
      <c r="BI381" s="196"/>
      <c r="BJ381" s="196"/>
      <c r="BK381" s="196"/>
      <c r="BL381" s="196"/>
      <c r="BM381" s="196"/>
      <c r="BN381" s="196"/>
      <c r="BO381" s="196"/>
      <c r="BP381" s="196"/>
      <c r="BQ381" s="21"/>
      <c r="BR381" s="21"/>
      <c r="BS381" s="21"/>
      <c r="BT381" s="21"/>
      <c r="BU381" s="21"/>
      <c r="BV381" s="21"/>
      <c r="BW381" s="21"/>
      <c r="BX381" s="21"/>
      <c r="BY381" s="21"/>
      <c r="BZ381" s="21"/>
      <c r="CA381" s="21"/>
      <c r="CB381" s="21"/>
    </row>
    <row r="382" spans="1:819" s="196" customFormat="1" ht="15" customHeight="1" x14ac:dyDescent="0.25">
      <c r="A382" s="50"/>
      <c r="B382" s="50"/>
      <c r="C382" s="201"/>
      <c r="D382" s="50"/>
      <c r="E382" s="47"/>
      <c r="F382" s="201"/>
      <c r="G382" s="201"/>
      <c r="H382" s="201"/>
      <c r="I382" s="201"/>
      <c r="J382" s="50"/>
      <c r="K382" s="203"/>
      <c r="L382" s="48"/>
      <c r="M382" s="49" t="s">
        <v>456</v>
      </c>
      <c r="N382" s="349" t="s">
        <v>573</v>
      </c>
      <c r="O382" s="350"/>
      <c r="P382" s="351"/>
      <c r="Q382" s="351"/>
      <c r="R382" s="353"/>
      <c r="S382" s="327" t="s">
        <v>574</v>
      </c>
      <c r="T382" s="329"/>
      <c r="U382" s="360"/>
      <c r="V382" s="184"/>
      <c r="W382" s="184"/>
      <c r="X382" s="342"/>
      <c r="Y382" s="342"/>
      <c r="Z382" s="342"/>
      <c r="AA382" s="342"/>
      <c r="AB382" s="342"/>
      <c r="AC382" s="342"/>
      <c r="AD382" s="343"/>
      <c r="AE382" s="344"/>
      <c r="AF382" s="344"/>
      <c r="AG382" s="348"/>
      <c r="AH382" s="204"/>
      <c r="AI382" s="204"/>
      <c r="AJ382" s="204"/>
      <c r="AK382" s="204"/>
      <c r="AL382" s="204"/>
      <c r="AM382" s="204"/>
      <c r="AN382" s="204"/>
      <c r="AO382" s="204"/>
      <c r="AP382" s="21"/>
      <c r="AQ382" s="21"/>
      <c r="AR382" s="21"/>
      <c r="AS382" s="21"/>
      <c r="AT382" s="21"/>
      <c r="AU382" s="21"/>
      <c r="AV382" s="21"/>
      <c r="AW382" s="21"/>
      <c r="AX382" s="21"/>
      <c r="AY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c r="FP382" s="21"/>
      <c r="FQ382" s="21"/>
      <c r="FR382" s="21"/>
      <c r="FS382" s="21"/>
      <c r="FT382" s="21"/>
      <c r="FU382" s="21"/>
      <c r="FV382" s="21"/>
      <c r="FW382" s="21"/>
      <c r="FX382" s="21"/>
      <c r="FY382" s="21"/>
      <c r="FZ382" s="21"/>
      <c r="GA382" s="21"/>
      <c r="GB382" s="21"/>
      <c r="GC382" s="21"/>
      <c r="GD382" s="21"/>
      <c r="GE382" s="21"/>
      <c r="GF382" s="21"/>
      <c r="GG382" s="21"/>
      <c r="GH382" s="21"/>
      <c r="GI382" s="21"/>
      <c r="GJ382" s="21"/>
      <c r="GK382" s="21"/>
      <c r="GL382" s="21"/>
      <c r="GM382" s="21"/>
      <c r="GN382" s="21"/>
      <c r="GO382" s="21"/>
      <c r="GP382" s="21"/>
      <c r="GQ382" s="21"/>
      <c r="GR382" s="21"/>
      <c r="GS382" s="21"/>
      <c r="GT382" s="21"/>
      <c r="GU382" s="21"/>
      <c r="GV382" s="21"/>
      <c r="GW382" s="21"/>
      <c r="GX382" s="21"/>
      <c r="GY382" s="21"/>
      <c r="GZ382" s="21"/>
      <c r="HA382" s="21"/>
      <c r="HB382" s="21"/>
      <c r="HC382" s="21"/>
      <c r="HD382" s="21"/>
      <c r="HE382" s="21"/>
      <c r="HF382" s="21"/>
      <c r="HG382" s="21"/>
      <c r="HH382" s="21"/>
      <c r="HI382" s="21"/>
      <c r="HJ382" s="21"/>
      <c r="HK382" s="21"/>
      <c r="HL382" s="21"/>
      <c r="HM382" s="21"/>
      <c r="HN382" s="21"/>
      <c r="HO382" s="21"/>
      <c r="HP382" s="21"/>
      <c r="HQ382" s="21"/>
      <c r="HR382" s="21"/>
      <c r="HS382" s="21"/>
      <c r="HT382" s="21"/>
      <c r="HU382" s="21"/>
      <c r="HV382" s="21"/>
      <c r="HW382" s="21"/>
      <c r="HX382" s="21"/>
      <c r="HY382" s="21"/>
      <c r="HZ382" s="21"/>
      <c r="IA382" s="21"/>
      <c r="IB382" s="21"/>
      <c r="IC382" s="21"/>
      <c r="ID382" s="21"/>
      <c r="IE382" s="21"/>
      <c r="IF382" s="21"/>
      <c r="IG382" s="21"/>
      <c r="IH382" s="21"/>
      <c r="II382" s="21"/>
      <c r="IJ382" s="21"/>
      <c r="IK382" s="21"/>
      <c r="IL382" s="21"/>
      <c r="IM382" s="21"/>
      <c r="IN382" s="21"/>
      <c r="IO382" s="21"/>
      <c r="IP382" s="21"/>
      <c r="IQ382" s="21"/>
      <c r="IR382" s="21"/>
      <c r="IS382" s="21"/>
      <c r="IT382" s="21"/>
      <c r="IU382" s="21"/>
      <c r="IV382" s="21"/>
      <c r="IW382" s="21"/>
      <c r="IX382" s="21"/>
      <c r="IY382" s="21"/>
      <c r="IZ382" s="21"/>
      <c r="JA382" s="21"/>
      <c r="JB382" s="21"/>
      <c r="JC382" s="21"/>
      <c r="JD382" s="21"/>
      <c r="JE382" s="21"/>
      <c r="JF382" s="21"/>
      <c r="JG382" s="21"/>
      <c r="JH382" s="21"/>
      <c r="JI382" s="21"/>
      <c r="JJ382" s="21"/>
      <c r="JK382" s="21"/>
      <c r="JL382" s="21"/>
      <c r="JM382" s="21"/>
      <c r="JN382" s="21"/>
      <c r="JO382" s="21"/>
      <c r="JP382" s="21"/>
      <c r="JQ382" s="21"/>
      <c r="JR382" s="21"/>
      <c r="JS382" s="21"/>
      <c r="JT382" s="21"/>
      <c r="JU382" s="21"/>
      <c r="JV382" s="21"/>
      <c r="JW382" s="21"/>
      <c r="JX382" s="21"/>
      <c r="JY382" s="21"/>
      <c r="JZ382" s="21"/>
      <c r="KA382" s="21"/>
      <c r="KB382" s="21"/>
      <c r="KC382" s="21"/>
      <c r="KD382" s="21"/>
      <c r="KE382" s="21"/>
      <c r="KF382" s="21"/>
      <c r="KG382" s="21"/>
      <c r="KH382" s="21"/>
      <c r="KI382" s="21"/>
      <c r="KJ382" s="21"/>
      <c r="KK382" s="21"/>
      <c r="KL382" s="21"/>
      <c r="KM382" s="21"/>
      <c r="KN382" s="21"/>
      <c r="KO382" s="21"/>
      <c r="KP382" s="21"/>
      <c r="KQ382" s="21"/>
      <c r="KR382" s="21"/>
      <c r="KS382" s="21"/>
      <c r="KT382" s="21"/>
      <c r="KU382" s="21"/>
      <c r="KV382" s="21"/>
      <c r="KW382" s="21"/>
      <c r="KX382" s="21"/>
      <c r="KY382" s="21"/>
      <c r="KZ382" s="21"/>
      <c r="LA382" s="21"/>
      <c r="LB382" s="21"/>
      <c r="LC382" s="21"/>
      <c r="LD382" s="21"/>
      <c r="LE382" s="21"/>
      <c r="LF382" s="21"/>
      <c r="LG382" s="21"/>
      <c r="LH382" s="21"/>
      <c r="LI382" s="21"/>
      <c r="LJ382" s="21"/>
      <c r="LK382" s="21"/>
      <c r="LL382" s="21"/>
      <c r="LM382" s="21"/>
      <c r="LN382" s="21"/>
      <c r="LO382" s="21"/>
      <c r="LP382" s="21"/>
      <c r="LQ382" s="21"/>
      <c r="LR382" s="21"/>
      <c r="LS382" s="21"/>
      <c r="LT382" s="21"/>
      <c r="LU382" s="21"/>
      <c r="LV382" s="21"/>
      <c r="LW382" s="21"/>
      <c r="LX382" s="21"/>
      <c r="LY382" s="21"/>
      <c r="LZ382" s="21"/>
      <c r="MA382" s="21"/>
      <c r="MB382" s="21"/>
      <c r="MC382" s="21"/>
      <c r="MD382" s="21"/>
      <c r="ME382" s="21"/>
      <c r="MF382" s="21"/>
      <c r="MG382" s="21"/>
      <c r="MH382" s="21"/>
      <c r="MI382" s="21"/>
      <c r="MJ382" s="21"/>
      <c r="MK382" s="21"/>
      <c r="ML382" s="21"/>
      <c r="MM382" s="21"/>
      <c r="MN382" s="21"/>
      <c r="MO382" s="21"/>
      <c r="MP382" s="21"/>
      <c r="MQ382" s="21"/>
      <c r="MR382" s="21"/>
      <c r="MS382" s="21"/>
      <c r="MT382" s="21"/>
      <c r="MU382" s="21"/>
      <c r="MV382" s="21"/>
      <c r="MW382" s="21"/>
      <c r="MX382" s="21"/>
      <c r="MY382" s="21"/>
      <c r="MZ382" s="21"/>
      <c r="NA382" s="21"/>
      <c r="NB382" s="21"/>
      <c r="NC382" s="21"/>
      <c r="ND382" s="21"/>
      <c r="NE382" s="21"/>
      <c r="NF382" s="21"/>
      <c r="NG382" s="21"/>
      <c r="NH382" s="21"/>
      <c r="NI382" s="21"/>
      <c r="NJ382" s="21"/>
      <c r="NK382" s="21"/>
      <c r="NL382" s="21"/>
      <c r="NM382" s="21"/>
      <c r="NN382" s="21"/>
      <c r="NO382" s="21"/>
      <c r="NP382" s="21"/>
      <c r="NQ382" s="21"/>
      <c r="NR382" s="21"/>
      <c r="NS382" s="21"/>
      <c r="NT382" s="21"/>
      <c r="NU382" s="21"/>
      <c r="NV382" s="21"/>
      <c r="NW382" s="21"/>
      <c r="NX382" s="21"/>
      <c r="NY382" s="21"/>
      <c r="NZ382" s="21"/>
      <c r="OA382" s="21"/>
      <c r="OB382" s="21"/>
      <c r="OC382" s="21"/>
      <c r="OD382" s="21"/>
      <c r="OE382" s="21"/>
      <c r="OF382" s="21"/>
      <c r="OG382" s="21"/>
      <c r="OH382" s="21"/>
      <c r="OI382" s="21"/>
      <c r="OJ382" s="21"/>
      <c r="OK382" s="21"/>
      <c r="OL382" s="21"/>
      <c r="OM382" s="21"/>
      <c r="ON382" s="21"/>
      <c r="OO382" s="21"/>
      <c r="OP382" s="21"/>
      <c r="OQ382" s="21"/>
      <c r="OR382" s="21"/>
      <c r="OS382" s="21"/>
      <c r="OT382" s="21"/>
      <c r="OU382" s="21"/>
      <c r="OV382" s="21"/>
      <c r="OW382" s="21"/>
      <c r="OX382" s="21"/>
      <c r="OY382" s="21"/>
      <c r="OZ382" s="21"/>
      <c r="PA382" s="21"/>
      <c r="PB382" s="21"/>
      <c r="PC382" s="21"/>
      <c r="PD382" s="21"/>
      <c r="PE382" s="21"/>
      <c r="PF382" s="21"/>
      <c r="PG382" s="21"/>
      <c r="PH382" s="21"/>
      <c r="PI382" s="21"/>
      <c r="PJ382" s="21"/>
      <c r="PK382" s="21"/>
      <c r="PL382" s="21"/>
      <c r="PM382" s="21"/>
      <c r="PN382" s="21"/>
      <c r="PO382" s="21"/>
      <c r="PP382" s="21"/>
      <c r="PQ382" s="21"/>
      <c r="PR382" s="21"/>
      <c r="PS382" s="21"/>
      <c r="PT382" s="21"/>
      <c r="PU382" s="21"/>
      <c r="PV382" s="21"/>
      <c r="PW382" s="21"/>
      <c r="PX382" s="21"/>
      <c r="PY382" s="21"/>
      <c r="PZ382" s="21"/>
      <c r="QA382" s="21"/>
      <c r="QB382" s="21"/>
      <c r="QC382" s="21"/>
      <c r="QD382" s="21"/>
      <c r="QE382" s="21"/>
      <c r="QF382" s="21"/>
      <c r="QG382" s="21"/>
      <c r="QH382" s="21"/>
      <c r="QI382" s="21"/>
      <c r="QJ382" s="21"/>
      <c r="QK382" s="21"/>
      <c r="QL382" s="21"/>
      <c r="QM382" s="21"/>
      <c r="QN382" s="21"/>
      <c r="QO382" s="21"/>
      <c r="QP382" s="21"/>
      <c r="QQ382" s="21"/>
      <c r="QR382" s="21"/>
      <c r="QS382" s="21"/>
      <c r="QT382" s="21"/>
      <c r="QU382" s="21"/>
      <c r="QV382" s="21"/>
      <c r="QW382" s="21"/>
      <c r="QX382" s="21"/>
      <c r="QY382" s="21"/>
      <c r="QZ382" s="21"/>
      <c r="RA382" s="21"/>
      <c r="RB382" s="21"/>
      <c r="RC382" s="21"/>
      <c r="RD382" s="21"/>
      <c r="RE382" s="21"/>
      <c r="RF382" s="21"/>
      <c r="RG382" s="21"/>
      <c r="RH382" s="21"/>
      <c r="RI382" s="21"/>
      <c r="RJ382" s="21"/>
      <c r="RK382" s="21"/>
      <c r="RL382" s="21"/>
      <c r="RM382" s="21"/>
      <c r="RN382" s="21"/>
      <c r="RO382" s="21"/>
      <c r="RP382" s="21"/>
      <c r="RQ382" s="21"/>
      <c r="RR382" s="21"/>
      <c r="RS382" s="21"/>
      <c r="RT382" s="21"/>
      <c r="RU382" s="21"/>
      <c r="RV382" s="21"/>
      <c r="RW382" s="21"/>
      <c r="RX382" s="21"/>
      <c r="RY382" s="21"/>
      <c r="RZ382" s="21"/>
      <c r="SA382" s="21"/>
      <c r="SB382" s="21"/>
      <c r="SC382" s="21"/>
      <c r="SD382" s="21"/>
      <c r="SE382" s="21"/>
      <c r="SF382" s="21"/>
      <c r="SG382" s="21"/>
      <c r="SH382" s="21"/>
      <c r="SI382" s="21"/>
      <c r="SJ382" s="21"/>
      <c r="SK382" s="21"/>
      <c r="SL382" s="21"/>
      <c r="SM382" s="21"/>
      <c r="SN382" s="21"/>
      <c r="SO382" s="21"/>
      <c r="SP382" s="21"/>
      <c r="SQ382" s="21"/>
      <c r="SR382" s="21"/>
      <c r="SS382" s="21"/>
      <c r="ST382" s="21"/>
      <c r="SU382" s="21"/>
      <c r="SV382" s="21"/>
      <c r="SW382" s="21"/>
      <c r="SX382" s="21"/>
      <c r="SY382" s="21"/>
      <c r="SZ382" s="21"/>
      <c r="TA382" s="21"/>
      <c r="TB382" s="21"/>
      <c r="TC382" s="21"/>
      <c r="TD382" s="21"/>
      <c r="TE382" s="21"/>
      <c r="TF382" s="21"/>
      <c r="TG382" s="21"/>
      <c r="TH382" s="21"/>
      <c r="TI382" s="21"/>
      <c r="TJ382" s="21"/>
      <c r="TK382" s="21"/>
      <c r="TL382" s="21"/>
      <c r="TM382" s="21"/>
      <c r="TN382" s="21"/>
      <c r="TO382" s="21"/>
      <c r="TP382" s="21"/>
      <c r="TQ382" s="21"/>
      <c r="TR382" s="21"/>
      <c r="TS382" s="21"/>
      <c r="TT382" s="21"/>
      <c r="TU382" s="21"/>
      <c r="TV382" s="21"/>
      <c r="TW382" s="21"/>
      <c r="TX382" s="21"/>
      <c r="TY382" s="21"/>
      <c r="TZ382" s="21"/>
      <c r="UA382" s="21"/>
      <c r="UB382" s="21"/>
      <c r="UC382" s="21"/>
      <c r="UD382" s="21"/>
      <c r="UE382" s="21"/>
      <c r="UF382" s="21"/>
      <c r="UG382" s="21"/>
      <c r="UH382" s="21"/>
      <c r="UI382" s="21"/>
      <c r="UJ382" s="21"/>
      <c r="UK382" s="21"/>
      <c r="UL382" s="21"/>
      <c r="UM382" s="21"/>
      <c r="UN382" s="21"/>
      <c r="UO382" s="21"/>
      <c r="UP382" s="21"/>
      <c r="UQ382" s="21"/>
      <c r="UR382" s="21"/>
      <c r="US382" s="21"/>
      <c r="UT382" s="21"/>
      <c r="UU382" s="21"/>
      <c r="UV382" s="21"/>
      <c r="UW382" s="21"/>
      <c r="UX382" s="21"/>
      <c r="UY382" s="21"/>
      <c r="UZ382" s="21"/>
      <c r="VA382" s="21"/>
      <c r="VB382" s="21"/>
      <c r="VC382" s="21"/>
      <c r="VD382" s="21"/>
      <c r="VE382" s="21"/>
      <c r="VF382" s="21"/>
      <c r="VG382" s="21"/>
      <c r="VH382" s="21"/>
      <c r="VI382" s="21"/>
      <c r="VJ382" s="21"/>
      <c r="VK382" s="21"/>
      <c r="VL382" s="21"/>
      <c r="VM382" s="21"/>
      <c r="VN382" s="21"/>
      <c r="VO382" s="21"/>
      <c r="VP382" s="21"/>
      <c r="VQ382" s="21"/>
      <c r="VR382" s="21"/>
      <c r="VS382" s="21"/>
      <c r="VT382" s="21"/>
      <c r="VU382" s="21"/>
      <c r="VV382" s="21"/>
      <c r="VW382" s="21"/>
      <c r="VX382" s="21"/>
      <c r="VY382" s="21"/>
      <c r="VZ382" s="21"/>
      <c r="WA382" s="21"/>
      <c r="WB382" s="21"/>
      <c r="WC382" s="21"/>
      <c r="WD382" s="21"/>
      <c r="WE382" s="21"/>
      <c r="WF382" s="21"/>
      <c r="WG382" s="21"/>
      <c r="WH382" s="21"/>
      <c r="WI382" s="21"/>
      <c r="WJ382" s="21"/>
      <c r="WK382" s="21"/>
      <c r="WL382" s="21"/>
      <c r="WM382" s="21"/>
      <c r="WN382" s="21"/>
      <c r="WO382" s="21"/>
      <c r="WP382" s="21"/>
      <c r="WQ382" s="21"/>
      <c r="WR382" s="21"/>
      <c r="WS382" s="21"/>
      <c r="WT382" s="21"/>
      <c r="WU382" s="21"/>
      <c r="WV382" s="21"/>
      <c r="WW382" s="21"/>
      <c r="WX382" s="21"/>
      <c r="WY382" s="21"/>
      <c r="WZ382" s="21"/>
      <c r="XA382" s="21"/>
      <c r="XB382" s="21"/>
      <c r="XC382" s="21"/>
      <c r="XD382" s="21"/>
      <c r="XE382" s="21"/>
      <c r="XF382" s="21"/>
      <c r="XG382" s="21"/>
      <c r="XH382" s="21"/>
      <c r="XI382" s="21"/>
      <c r="XJ382" s="21"/>
      <c r="XK382" s="21"/>
      <c r="XL382" s="21"/>
      <c r="XM382" s="21"/>
      <c r="XN382" s="21"/>
      <c r="XO382" s="21"/>
      <c r="XP382" s="21"/>
      <c r="XQ382" s="21"/>
      <c r="XR382" s="21"/>
      <c r="XS382" s="21"/>
      <c r="XT382" s="21"/>
      <c r="XU382" s="21"/>
      <c r="XV382" s="21"/>
      <c r="XW382" s="21"/>
      <c r="XX382" s="21"/>
      <c r="XY382" s="21"/>
      <c r="XZ382" s="21"/>
      <c r="YA382" s="21"/>
      <c r="YB382" s="21"/>
      <c r="YC382" s="21"/>
      <c r="YD382" s="21"/>
      <c r="YE382" s="21"/>
      <c r="YF382" s="21"/>
      <c r="YG382" s="21"/>
      <c r="YH382" s="21"/>
      <c r="YI382" s="21"/>
      <c r="YJ382" s="21"/>
      <c r="YK382" s="21"/>
      <c r="YL382" s="21"/>
      <c r="YM382" s="21"/>
      <c r="YN382" s="21"/>
      <c r="YO382" s="21"/>
      <c r="YP382" s="21"/>
      <c r="YQ382" s="21"/>
      <c r="YR382" s="21"/>
      <c r="YS382" s="21"/>
      <c r="YT382" s="21"/>
      <c r="YU382" s="21"/>
      <c r="YV382" s="21"/>
      <c r="YW382" s="21"/>
      <c r="YX382" s="21"/>
      <c r="YY382" s="21"/>
      <c r="YZ382" s="21"/>
      <c r="ZA382" s="21"/>
      <c r="ZB382" s="21"/>
      <c r="ZC382" s="21"/>
      <c r="ZD382" s="21"/>
      <c r="ZE382" s="21"/>
      <c r="ZF382" s="21"/>
      <c r="ZG382" s="21"/>
      <c r="ZH382" s="21"/>
      <c r="ZI382" s="21"/>
      <c r="ZJ382" s="21"/>
      <c r="ZK382" s="21"/>
      <c r="ZL382" s="21"/>
      <c r="ZM382" s="21"/>
      <c r="ZN382" s="21"/>
      <c r="ZO382" s="21"/>
      <c r="ZP382" s="21"/>
      <c r="ZQ382" s="21"/>
      <c r="ZR382" s="21"/>
      <c r="ZS382" s="21"/>
      <c r="ZT382" s="21"/>
      <c r="ZU382" s="21"/>
      <c r="ZV382" s="21"/>
      <c r="ZW382" s="21"/>
      <c r="ZX382" s="21"/>
      <c r="ZY382" s="21"/>
      <c r="ZZ382" s="21"/>
      <c r="AAA382" s="21"/>
      <c r="AAB382" s="21"/>
      <c r="AAC382" s="21"/>
      <c r="AAD382" s="21"/>
      <c r="AAE382" s="21"/>
      <c r="AAF382" s="21"/>
      <c r="AAG382" s="21"/>
      <c r="AAH382" s="21"/>
      <c r="AAI382" s="21"/>
      <c r="AAJ382" s="21"/>
      <c r="AAK382" s="21"/>
      <c r="AAL382" s="21"/>
      <c r="AAM382" s="21"/>
      <c r="AAN382" s="21"/>
      <c r="AAO382" s="21"/>
      <c r="AAP382" s="21"/>
      <c r="AAQ382" s="21"/>
      <c r="AAR382" s="21"/>
      <c r="AAS382" s="21"/>
      <c r="AAT382" s="21"/>
      <c r="AAU382" s="21"/>
      <c r="AAV382" s="21"/>
      <c r="AAW382" s="21"/>
      <c r="AAX382" s="21"/>
      <c r="AAY382" s="21"/>
      <c r="AAZ382" s="21"/>
      <c r="ABA382" s="21"/>
      <c r="ABB382" s="21"/>
      <c r="ABC382" s="21"/>
      <c r="ABD382" s="21"/>
      <c r="ABE382" s="21"/>
      <c r="ABF382" s="21"/>
      <c r="ABG382" s="21"/>
      <c r="ABH382" s="21"/>
      <c r="ABI382" s="21"/>
      <c r="ABJ382" s="21"/>
      <c r="ABK382" s="21"/>
      <c r="ABL382" s="21"/>
      <c r="ABM382" s="21"/>
      <c r="ABN382" s="21"/>
      <c r="ABO382" s="21"/>
      <c r="ABP382" s="21"/>
      <c r="ABQ382" s="21"/>
      <c r="ABR382" s="21"/>
      <c r="ABS382" s="21"/>
      <c r="ABT382" s="21"/>
      <c r="ABU382" s="21"/>
      <c r="ABV382" s="21"/>
      <c r="ABW382" s="21"/>
      <c r="ABX382" s="21"/>
      <c r="ABY382" s="21"/>
      <c r="ABZ382" s="21"/>
      <c r="ACA382" s="21"/>
      <c r="ACB382" s="21"/>
      <c r="ACC382" s="21"/>
      <c r="ACD382" s="21"/>
      <c r="ACE382" s="21"/>
      <c r="ACF382" s="21"/>
      <c r="ACG382" s="21"/>
      <c r="ACH382" s="21"/>
      <c r="ACI382" s="21"/>
      <c r="ACJ382" s="21"/>
      <c r="ACK382" s="21"/>
      <c r="ACL382" s="21"/>
      <c r="ACM382" s="21"/>
      <c r="ACN382" s="21"/>
      <c r="ACO382" s="21"/>
      <c r="ACP382" s="21"/>
      <c r="ACQ382" s="21"/>
      <c r="ACR382" s="21"/>
      <c r="ACS382" s="21"/>
      <c r="ACT382" s="21"/>
      <c r="ACU382" s="21"/>
      <c r="ACV382" s="21"/>
      <c r="ACW382" s="21"/>
      <c r="ACX382" s="21"/>
      <c r="ACY382" s="21"/>
      <c r="ACZ382" s="21"/>
      <c r="ADA382" s="21"/>
      <c r="ADB382" s="21"/>
      <c r="ADC382" s="21"/>
      <c r="ADD382" s="21"/>
      <c r="ADE382" s="21"/>
      <c r="ADF382" s="21"/>
      <c r="ADG382" s="21"/>
      <c r="ADH382" s="21"/>
      <c r="ADI382" s="21"/>
      <c r="ADJ382" s="21"/>
      <c r="ADK382" s="21"/>
      <c r="ADL382" s="21"/>
      <c r="ADM382" s="21"/>
      <c r="ADN382" s="21"/>
      <c r="ADO382" s="21"/>
      <c r="ADP382" s="21"/>
      <c r="ADQ382" s="21"/>
      <c r="ADR382" s="21"/>
      <c r="ADS382" s="21"/>
      <c r="ADT382" s="21"/>
      <c r="ADU382" s="21"/>
      <c r="ADV382" s="21"/>
      <c r="ADW382" s="21"/>
      <c r="ADX382" s="21"/>
      <c r="ADY382" s="21"/>
      <c r="ADZ382" s="21"/>
      <c r="AEA382" s="21"/>
      <c r="AEB382" s="21"/>
      <c r="AEC382" s="21"/>
      <c r="AED382" s="21"/>
      <c r="AEE382" s="21"/>
      <c r="AEF382" s="21"/>
      <c r="AEG382" s="21"/>
      <c r="AEH382" s="21"/>
      <c r="AEI382" s="21"/>
      <c r="AEJ382" s="21"/>
      <c r="AEK382" s="21"/>
      <c r="AEL382" s="21"/>
      <c r="AEM382" s="21"/>
    </row>
    <row r="383" spans="1:819" s="196" customFormat="1" ht="15" customHeight="1" x14ac:dyDescent="0.25">
      <c r="A383" s="50"/>
      <c r="D383" s="44"/>
      <c r="E383" s="47"/>
      <c r="F383" s="201"/>
      <c r="G383" s="201"/>
      <c r="H383" s="201"/>
      <c r="I383" s="201"/>
      <c r="J383" s="50"/>
      <c r="K383" s="203"/>
      <c r="L383" s="48"/>
      <c r="M383" s="49" t="s">
        <v>94</v>
      </c>
      <c r="N383" s="349" t="s">
        <v>575</v>
      </c>
      <c r="O383" s="350"/>
      <c r="P383" s="351"/>
      <c r="Q383" s="351"/>
      <c r="R383" s="353"/>
      <c r="S383" s="327" t="s">
        <v>576</v>
      </c>
      <c r="T383" s="320"/>
      <c r="U383" s="361"/>
      <c r="V383" s="320"/>
      <c r="W383" s="320"/>
      <c r="X383" s="328"/>
      <c r="Y383" s="320"/>
      <c r="Z383" s="320"/>
      <c r="AA383" s="347"/>
      <c r="AB383" s="347"/>
      <c r="AC383" s="347"/>
      <c r="AD383" s="347"/>
      <c r="AE383" s="347"/>
      <c r="AF383" s="347"/>
      <c r="AG383" s="348"/>
      <c r="AH383" s="204"/>
      <c r="AI383" s="204"/>
      <c r="AJ383" s="204"/>
      <c r="AK383" s="204"/>
      <c r="AL383" s="204"/>
      <c r="AM383" s="204"/>
      <c r="AN383" s="204"/>
      <c r="AO383" s="204"/>
      <c r="AP383" s="21"/>
      <c r="AQ383" s="21"/>
      <c r="AR383" s="21"/>
      <c r="AS383" s="21"/>
      <c r="AT383" s="21"/>
      <c r="AU383" s="21"/>
      <c r="AV383" s="21"/>
      <c r="AW383" s="21"/>
      <c r="AX383" s="21"/>
      <c r="AY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c r="FP383" s="21"/>
      <c r="FQ383" s="21"/>
      <c r="FR383" s="21"/>
      <c r="FS383" s="21"/>
      <c r="FT383" s="21"/>
      <c r="FU383" s="21"/>
      <c r="FV383" s="21"/>
      <c r="FW383" s="21"/>
      <c r="FX383" s="21"/>
      <c r="FY383" s="21"/>
      <c r="FZ383" s="21"/>
      <c r="GA383" s="21"/>
      <c r="GB383" s="21"/>
      <c r="GC383" s="21"/>
      <c r="GD383" s="21"/>
      <c r="GE383" s="21"/>
      <c r="GF383" s="21"/>
      <c r="GG383" s="21"/>
      <c r="GH383" s="21"/>
      <c r="GI383" s="21"/>
      <c r="GJ383" s="21"/>
      <c r="GK383" s="21"/>
      <c r="GL383" s="21"/>
      <c r="GM383" s="21"/>
      <c r="GN383" s="21"/>
      <c r="GO383" s="21"/>
      <c r="GP383" s="21"/>
      <c r="GQ383" s="21"/>
      <c r="GR383" s="21"/>
      <c r="GS383" s="21"/>
      <c r="GT383" s="21"/>
      <c r="GU383" s="21"/>
      <c r="GV383" s="21"/>
      <c r="GW383" s="21"/>
      <c r="GX383" s="21"/>
      <c r="GY383" s="21"/>
      <c r="GZ383" s="21"/>
      <c r="HA383" s="21"/>
      <c r="HB383" s="21"/>
      <c r="HC383" s="21"/>
      <c r="HD383" s="21"/>
      <c r="HE383" s="21"/>
      <c r="HF383" s="21"/>
      <c r="HG383" s="21"/>
      <c r="HH383" s="21"/>
      <c r="HI383" s="21"/>
      <c r="HJ383" s="21"/>
      <c r="HK383" s="21"/>
      <c r="HL383" s="21"/>
      <c r="HM383" s="21"/>
      <c r="HN383" s="21"/>
      <c r="HO383" s="21"/>
      <c r="HP383" s="21"/>
      <c r="HQ383" s="21"/>
      <c r="HR383" s="21"/>
      <c r="HS383" s="21"/>
      <c r="HT383" s="21"/>
      <c r="HU383" s="21"/>
      <c r="HV383" s="21"/>
      <c r="HW383" s="21"/>
      <c r="HX383" s="21"/>
      <c r="HY383" s="21"/>
      <c r="HZ383" s="21"/>
      <c r="IA383" s="21"/>
      <c r="IB383" s="21"/>
      <c r="IC383" s="21"/>
      <c r="ID383" s="21"/>
      <c r="IE383" s="21"/>
      <c r="IF383" s="21"/>
      <c r="IG383" s="21"/>
      <c r="IH383" s="21"/>
      <c r="II383" s="21"/>
      <c r="IJ383" s="21"/>
      <c r="IK383" s="21"/>
      <c r="IL383" s="21"/>
      <c r="IM383" s="21"/>
      <c r="IN383" s="21"/>
      <c r="IO383" s="21"/>
      <c r="IP383" s="21"/>
      <c r="IQ383" s="21"/>
      <c r="IR383" s="21"/>
      <c r="IS383" s="21"/>
      <c r="IT383" s="21"/>
      <c r="IU383" s="21"/>
      <c r="IV383" s="21"/>
      <c r="IW383" s="21"/>
      <c r="IX383" s="21"/>
      <c r="IY383" s="21"/>
      <c r="IZ383" s="21"/>
      <c r="JA383" s="21"/>
      <c r="JB383" s="21"/>
      <c r="JC383" s="21"/>
      <c r="JD383" s="21"/>
      <c r="JE383" s="21"/>
      <c r="JF383" s="21"/>
      <c r="JG383" s="21"/>
      <c r="JH383" s="21"/>
      <c r="JI383" s="21"/>
      <c r="JJ383" s="21"/>
      <c r="JK383" s="21"/>
      <c r="JL383" s="21"/>
      <c r="JM383" s="21"/>
      <c r="JN383" s="21"/>
      <c r="JO383" s="21"/>
      <c r="JP383" s="21"/>
      <c r="JQ383" s="21"/>
      <c r="JR383" s="21"/>
      <c r="JS383" s="21"/>
      <c r="JT383" s="21"/>
      <c r="JU383" s="21"/>
      <c r="JV383" s="21"/>
      <c r="JW383" s="21"/>
      <c r="JX383" s="21"/>
      <c r="JY383" s="21"/>
      <c r="JZ383" s="21"/>
      <c r="KA383" s="21"/>
      <c r="KB383" s="21"/>
      <c r="KC383" s="21"/>
      <c r="KD383" s="21"/>
      <c r="KE383" s="21"/>
      <c r="KF383" s="21"/>
      <c r="KG383" s="21"/>
      <c r="KH383" s="21"/>
      <c r="KI383" s="21"/>
      <c r="KJ383" s="21"/>
      <c r="KK383" s="21"/>
      <c r="KL383" s="21"/>
      <c r="KM383" s="21"/>
      <c r="KN383" s="21"/>
      <c r="KO383" s="21"/>
      <c r="KP383" s="21"/>
      <c r="KQ383" s="21"/>
      <c r="KR383" s="21"/>
      <c r="KS383" s="21"/>
      <c r="KT383" s="21"/>
      <c r="KU383" s="21"/>
      <c r="KV383" s="21"/>
      <c r="KW383" s="21"/>
      <c r="KX383" s="21"/>
      <c r="KY383" s="21"/>
      <c r="KZ383" s="21"/>
      <c r="LA383" s="21"/>
      <c r="LB383" s="21"/>
      <c r="LC383" s="21"/>
      <c r="LD383" s="21"/>
      <c r="LE383" s="21"/>
      <c r="LF383" s="21"/>
      <c r="LG383" s="21"/>
      <c r="LH383" s="21"/>
      <c r="LI383" s="21"/>
      <c r="LJ383" s="21"/>
      <c r="LK383" s="21"/>
      <c r="LL383" s="21"/>
      <c r="LM383" s="21"/>
      <c r="LN383" s="21"/>
      <c r="LO383" s="21"/>
      <c r="LP383" s="21"/>
      <c r="LQ383" s="21"/>
      <c r="LR383" s="21"/>
      <c r="LS383" s="21"/>
      <c r="LT383" s="21"/>
      <c r="LU383" s="21"/>
      <c r="LV383" s="21"/>
      <c r="LW383" s="21"/>
      <c r="LX383" s="21"/>
      <c r="LY383" s="21"/>
      <c r="LZ383" s="21"/>
      <c r="MA383" s="21"/>
      <c r="MB383" s="21"/>
      <c r="MC383" s="21"/>
      <c r="MD383" s="21"/>
      <c r="ME383" s="21"/>
      <c r="MF383" s="21"/>
      <c r="MG383" s="21"/>
      <c r="MH383" s="21"/>
      <c r="MI383" s="21"/>
      <c r="MJ383" s="21"/>
      <c r="MK383" s="21"/>
      <c r="ML383" s="21"/>
      <c r="MM383" s="21"/>
      <c r="MN383" s="21"/>
      <c r="MO383" s="21"/>
      <c r="MP383" s="21"/>
      <c r="MQ383" s="21"/>
      <c r="MR383" s="21"/>
      <c r="MS383" s="21"/>
      <c r="MT383" s="21"/>
      <c r="MU383" s="21"/>
      <c r="MV383" s="21"/>
      <c r="MW383" s="21"/>
      <c r="MX383" s="21"/>
      <c r="MY383" s="21"/>
      <c r="MZ383" s="21"/>
      <c r="NA383" s="21"/>
      <c r="NB383" s="21"/>
      <c r="NC383" s="21"/>
      <c r="ND383" s="21"/>
      <c r="NE383" s="21"/>
      <c r="NF383" s="21"/>
      <c r="NG383" s="21"/>
      <c r="NH383" s="21"/>
      <c r="NI383" s="21"/>
      <c r="NJ383" s="21"/>
      <c r="NK383" s="21"/>
      <c r="NL383" s="21"/>
      <c r="NM383" s="21"/>
      <c r="NN383" s="21"/>
      <c r="NO383" s="21"/>
      <c r="NP383" s="21"/>
      <c r="NQ383" s="21"/>
      <c r="NR383" s="21"/>
      <c r="NS383" s="21"/>
      <c r="NT383" s="21"/>
      <c r="NU383" s="21"/>
      <c r="NV383" s="21"/>
      <c r="NW383" s="21"/>
      <c r="NX383" s="21"/>
      <c r="NY383" s="21"/>
      <c r="NZ383" s="21"/>
      <c r="OA383" s="21"/>
      <c r="OB383" s="21"/>
      <c r="OC383" s="21"/>
      <c r="OD383" s="21"/>
      <c r="OE383" s="21"/>
      <c r="OF383" s="21"/>
      <c r="OG383" s="21"/>
      <c r="OH383" s="21"/>
      <c r="OI383" s="21"/>
      <c r="OJ383" s="21"/>
      <c r="OK383" s="21"/>
      <c r="OL383" s="21"/>
      <c r="OM383" s="21"/>
      <c r="ON383" s="21"/>
      <c r="OO383" s="21"/>
      <c r="OP383" s="21"/>
      <c r="OQ383" s="21"/>
      <c r="OR383" s="21"/>
      <c r="OS383" s="21"/>
      <c r="OT383" s="21"/>
      <c r="OU383" s="21"/>
      <c r="OV383" s="21"/>
      <c r="OW383" s="21"/>
      <c r="OX383" s="21"/>
      <c r="OY383" s="21"/>
      <c r="OZ383" s="21"/>
      <c r="PA383" s="21"/>
      <c r="PB383" s="21"/>
      <c r="PC383" s="21"/>
      <c r="PD383" s="21"/>
      <c r="PE383" s="21"/>
      <c r="PF383" s="21"/>
      <c r="PG383" s="21"/>
      <c r="PH383" s="21"/>
      <c r="PI383" s="21"/>
      <c r="PJ383" s="21"/>
      <c r="PK383" s="21"/>
      <c r="PL383" s="21"/>
      <c r="PM383" s="21"/>
      <c r="PN383" s="21"/>
      <c r="PO383" s="21"/>
      <c r="PP383" s="21"/>
      <c r="PQ383" s="21"/>
      <c r="PR383" s="21"/>
      <c r="PS383" s="21"/>
      <c r="PT383" s="21"/>
      <c r="PU383" s="21"/>
      <c r="PV383" s="21"/>
      <c r="PW383" s="21"/>
      <c r="PX383" s="21"/>
      <c r="PY383" s="21"/>
      <c r="PZ383" s="21"/>
      <c r="QA383" s="21"/>
      <c r="QB383" s="21"/>
      <c r="QC383" s="21"/>
      <c r="QD383" s="21"/>
      <c r="QE383" s="21"/>
      <c r="QF383" s="21"/>
      <c r="QG383" s="21"/>
      <c r="QH383" s="21"/>
      <c r="QI383" s="21"/>
      <c r="QJ383" s="21"/>
      <c r="QK383" s="21"/>
      <c r="QL383" s="21"/>
      <c r="QM383" s="21"/>
      <c r="QN383" s="21"/>
      <c r="QO383" s="21"/>
      <c r="QP383" s="21"/>
      <c r="QQ383" s="21"/>
      <c r="QR383" s="21"/>
      <c r="QS383" s="21"/>
      <c r="QT383" s="21"/>
      <c r="QU383" s="21"/>
      <c r="QV383" s="21"/>
      <c r="QW383" s="21"/>
      <c r="QX383" s="21"/>
      <c r="QY383" s="21"/>
      <c r="QZ383" s="21"/>
      <c r="RA383" s="21"/>
      <c r="RB383" s="21"/>
      <c r="RC383" s="21"/>
      <c r="RD383" s="21"/>
      <c r="RE383" s="21"/>
      <c r="RF383" s="21"/>
      <c r="RG383" s="21"/>
      <c r="RH383" s="21"/>
      <c r="RI383" s="21"/>
      <c r="RJ383" s="21"/>
      <c r="RK383" s="21"/>
      <c r="RL383" s="21"/>
      <c r="RM383" s="21"/>
      <c r="RN383" s="21"/>
      <c r="RO383" s="21"/>
      <c r="RP383" s="21"/>
      <c r="RQ383" s="21"/>
      <c r="RR383" s="21"/>
      <c r="RS383" s="21"/>
      <c r="RT383" s="21"/>
      <c r="RU383" s="21"/>
      <c r="RV383" s="21"/>
      <c r="RW383" s="21"/>
      <c r="RX383" s="21"/>
      <c r="RY383" s="21"/>
      <c r="RZ383" s="21"/>
      <c r="SA383" s="21"/>
      <c r="SB383" s="21"/>
      <c r="SC383" s="21"/>
      <c r="SD383" s="21"/>
      <c r="SE383" s="21"/>
      <c r="SF383" s="21"/>
      <c r="SG383" s="21"/>
      <c r="SH383" s="21"/>
      <c r="SI383" s="21"/>
      <c r="SJ383" s="21"/>
      <c r="SK383" s="21"/>
      <c r="SL383" s="21"/>
      <c r="SM383" s="21"/>
      <c r="SN383" s="21"/>
      <c r="SO383" s="21"/>
      <c r="SP383" s="21"/>
      <c r="SQ383" s="21"/>
      <c r="SR383" s="21"/>
      <c r="SS383" s="21"/>
      <c r="ST383" s="21"/>
      <c r="SU383" s="21"/>
      <c r="SV383" s="21"/>
      <c r="SW383" s="21"/>
      <c r="SX383" s="21"/>
      <c r="SY383" s="21"/>
      <c r="SZ383" s="21"/>
      <c r="TA383" s="21"/>
      <c r="TB383" s="21"/>
      <c r="TC383" s="21"/>
      <c r="TD383" s="21"/>
      <c r="TE383" s="21"/>
      <c r="TF383" s="21"/>
      <c r="TG383" s="21"/>
      <c r="TH383" s="21"/>
      <c r="TI383" s="21"/>
      <c r="TJ383" s="21"/>
      <c r="TK383" s="21"/>
      <c r="TL383" s="21"/>
      <c r="TM383" s="21"/>
      <c r="TN383" s="21"/>
      <c r="TO383" s="21"/>
      <c r="TP383" s="21"/>
      <c r="TQ383" s="21"/>
      <c r="TR383" s="21"/>
      <c r="TS383" s="21"/>
      <c r="TT383" s="21"/>
      <c r="TU383" s="21"/>
      <c r="TV383" s="21"/>
      <c r="TW383" s="21"/>
      <c r="TX383" s="21"/>
      <c r="TY383" s="21"/>
      <c r="TZ383" s="21"/>
      <c r="UA383" s="21"/>
      <c r="UB383" s="21"/>
      <c r="UC383" s="21"/>
      <c r="UD383" s="21"/>
      <c r="UE383" s="21"/>
      <c r="UF383" s="21"/>
      <c r="UG383" s="21"/>
      <c r="UH383" s="21"/>
      <c r="UI383" s="21"/>
      <c r="UJ383" s="21"/>
      <c r="UK383" s="21"/>
      <c r="UL383" s="21"/>
      <c r="UM383" s="21"/>
      <c r="UN383" s="21"/>
      <c r="UO383" s="21"/>
      <c r="UP383" s="21"/>
      <c r="UQ383" s="21"/>
      <c r="UR383" s="21"/>
      <c r="US383" s="21"/>
      <c r="UT383" s="21"/>
      <c r="UU383" s="21"/>
      <c r="UV383" s="21"/>
      <c r="UW383" s="21"/>
      <c r="UX383" s="21"/>
      <c r="UY383" s="21"/>
      <c r="UZ383" s="21"/>
      <c r="VA383" s="21"/>
      <c r="VB383" s="21"/>
      <c r="VC383" s="21"/>
      <c r="VD383" s="21"/>
      <c r="VE383" s="21"/>
      <c r="VF383" s="21"/>
      <c r="VG383" s="21"/>
      <c r="VH383" s="21"/>
      <c r="VI383" s="21"/>
      <c r="VJ383" s="21"/>
      <c r="VK383" s="21"/>
      <c r="VL383" s="21"/>
      <c r="VM383" s="21"/>
      <c r="VN383" s="21"/>
      <c r="VO383" s="21"/>
      <c r="VP383" s="21"/>
      <c r="VQ383" s="21"/>
      <c r="VR383" s="21"/>
      <c r="VS383" s="21"/>
      <c r="VT383" s="21"/>
      <c r="VU383" s="21"/>
      <c r="VV383" s="21"/>
      <c r="VW383" s="21"/>
      <c r="VX383" s="21"/>
      <c r="VY383" s="21"/>
      <c r="VZ383" s="21"/>
      <c r="WA383" s="21"/>
      <c r="WB383" s="21"/>
      <c r="WC383" s="21"/>
      <c r="WD383" s="21"/>
      <c r="WE383" s="21"/>
      <c r="WF383" s="21"/>
      <c r="WG383" s="21"/>
      <c r="WH383" s="21"/>
      <c r="WI383" s="21"/>
      <c r="WJ383" s="21"/>
      <c r="WK383" s="21"/>
      <c r="WL383" s="21"/>
      <c r="WM383" s="21"/>
      <c r="WN383" s="21"/>
      <c r="WO383" s="21"/>
      <c r="WP383" s="21"/>
      <c r="WQ383" s="21"/>
      <c r="WR383" s="21"/>
      <c r="WS383" s="21"/>
      <c r="WT383" s="21"/>
      <c r="WU383" s="21"/>
      <c r="WV383" s="21"/>
      <c r="WW383" s="21"/>
      <c r="WX383" s="21"/>
      <c r="WY383" s="21"/>
      <c r="WZ383" s="21"/>
      <c r="XA383" s="21"/>
      <c r="XB383" s="21"/>
      <c r="XC383" s="21"/>
      <c r="XD383" s="21"/>
      <c r="XE383" s="21"/>
      <c r="XF383" s="21"/>
      <c r="XG383" s="21"/>
      <c r="XH383" s="21"/>
      <c r="XI383" s="21"/>
      <c r="XJ383" s="21"/>
      <c r="XK383" s="21"/>
      <c r="XL383" s="21"/>
      <c r="XM383" s="21"/>
      <c r="XN383" s="21"/>
      <c r="XO383" s="21"/>
      <c r="XP383" s="21"/>
      <c r="XQ383" s="21"/>
      <c r="XR383" s="21"/>
      <c r="XS383" s="21"/>
      <c r="XT383" s="21"/>
      <c r="XU383" s="21"/>
      <c r="XV383" s="21"/>
      <c r="XW383" s="21"/>
      <c r="XX383" s="21"/>
      <c r="XY383" s="21"/>
      <c r="XZ383" s="21"/>
      <c r="YA383" s="21"/>
      <c r="YB383" s="21"/>
      <c r="YC383" s="21"/>
      <c r="YD383" s="21"/>
      <c r="YE383" s="21"/>
      <c r="YF383" s="21"/>
      <c r="YG383" s="21"/>
      <c r="YH383" s="21"/>
      <c r="YI383" s="21"/>
      <c r="YJ383" s="21"/>
      <c r="YK383" s="21"/>
      <c r="YL383" s="21"/>
      <c r="YM383" s="21"/>
      <c r="YN383" s="21"/>
      <c r="YO383" s="21"/>
      <c r="YP383" s="21"/>
      <c r="YQ383" s="21"/>
      <c r="YR383" s="21"/>
      <c r="YS383" s="21"/>
      <c r="YT383" s="21"/>
      <c r="YU383" s="21"/>
      <c r="YV383" s="21"/>
      <c r="YW383" s="21"/>
      <c r="YX383" s="21"/>
      <c r="YY383" s="21"/>
      <c r="YZ383" s="21"/>
      <c r="ZA383" s="21"/>
      <c r="ZB383" s="21"/>
      <c r="ZC383" s="21"/>
      <c r="ZD383" s="21"/>
      <c r="ZE383" s="21"/>
      <c r="ZF383" s="21"/>
      <c r="ZG383" s="21"/>
      <c r="ZH383" s="21"/>
      <c r="ZI383" s="21"/>
      <c r="ZJ383" s="21"/>
      <c r="ZK383" s="21"/>
      <c r="ZL383" s="21"/>
      <c r="ZM383" s="21"/>
      <c r="ZN383" s="21"/>
      <c r="ZO383" s="21"/>
      <c r="ZP383" s="21"/>
      <c r="ZQ383" s="21"/>
      <c r="ZR383" s="21"/>
      <c r="ZS383" s="21"/>
      <c r="ZT383" s="21"/>
      <c r="ZU383" s="21"/>
      <c r="ZV383" s="21"/>
      <c r="ZW383" s="21"/>
      <c r="ZX383" s="21"/>
      <c r="ZY383" s="21"/>
      <c r="ZZ383" s="21"/>
      <c r="AAA383" s="21"/>
      <c r="AAB383" s="21"/>
      <c r="AAC383" s="21"/>
      <c r="AAD383" s="21"/>
      <c r="AAE383" s="21"/>
      <c r="AAF383" s="21"/>
      <c r="AAG383" s="21"/>
      <c r="AAH383" s="21"/>
      <c r="AAI383" s="21"/>
      <c r="AAJ383" s="21"/>
      <c r="AAK383" s="21"/>
      <c r="AAL383" s="21"/>
      <c r="AAM383" s="21"/>
      <c r="AAN383" s="21"/>
      <c r="AAO383" s="21"/>
      <c r="AAP383" s="21"/>
      <c r="AAQ383" s="21"/>
      <c r="AAR383" s="21"/>
      <c r="AAS383" s="21"/>
      <c r="AAT383" s="21"/>
      <c r="AAU383" s="21"/>
      <c r="AAV383" s="21"/>
      <c r="AAW383" s="21"/>
      <c r="AAX383" s="21"/>
      <c r="AAY383" s="21"/>
      <c r="AAZ383" s="21"/>
      <c r="ABA383" s="21"/>
      <c r="ABB383" s="21"/>
      <c r="ABC383" s="21"/>
      <c r="ABD383" s="21"/>
      <c r="ABE383" s="21"/>
      <c r="ABF383" s="21"/>
      <c r="ABG383" s="21"/>
      <c r="ABH383" s="21"/>
      <c r="ABI383" s="21"/>
      <c r="ABJ383" s="21"/>
      <c r="ABK383" s="21"/>
      <c r="ABL383" s="21"/>
      <c r="ABM383" s="21"/>
      <c r="ABN383" s="21"/>
      <c r="ABO383" s="21"/>
      <c r="ABP383" s="21"/>
      <c r="ABQ383" s="21"/>
      <c r="ABR383" s="21"/>
      <c r="ABS383" s="21"/>
      <c r="ABT383" s="21"/>
      <c r="ABU383" s="21"/>
      <c r="ABV383" s="21"/>
      <c r="ABW383" s="21"/>
      <c r="ABX383" s="21"/>
      <c r="ABY383" s="21"/>
      <c r="ABZ383" s="21"/>
      <c r="ACA383" s="21"/>
      <c r="ACB383" s="21"/>
      <c r="ACC383" s="21"/>
      <c r="ACD383" s="21"/>
      <c r="ACE383" s="21"/>
      <c r="ACF383" s="21"/>
      <c r="ACG383" s="21"/>
      <c r="ACH383" s="21"/>
      <c r="ACI383" s="21"/>
      <c r="ACJ383" s="21"/>
      <c r="ACK383" s="21"/>
      <c r="ACL383" s="21"/>
      <c r="ACM383" s="21"/>
      <c r="ACN383" s="21"/>
      <c r="ACO383" s="21"/>
      <c r="ACP383" s="21"/>
      <c r="ACQ383" s="21"/>
      <c r="ACR383" s="21"/>
      <c r="ACS383" s="21"/>
      <c r="ACT383" s="21"/>
      <c r="ACU383" s="21"/>
      <c r="ACV383" s="21"/>
      <c r="ACW383" s="21"/>
      <c r="ACX383" s="21"/>
      <c r="ACY383" s="21"/>
      <c r="ACZ383" s="21"/>
      <c r="ADA383" s="21"/>
      <c r="ADB383" s="21"/>
      <c r="ADC383" s="21"/>
      <c r="ADD383" s="21"/>
      <c r="ADE383" s="21"/>
      <c r="ADF383" s="21"/>
      <c r="ADG383" s="21"/>
      <c r="ADH383" s="21"/>
      <c r="ADI383" s="21"/>
      <c r="ADJ383" s="21"/>
      <c r="ADK383" s="21"/>
      <c r="ADL383" s="21"/>
      <c r="ADM383" s="21"/>
      <c r="ADN383" s="21"/>
      <c r="ADO383" s="21"/>
      <c r="ADP383" s="21"/>
      <c r="ADQ383" s="21"/>
      <c r="ADR383" s="21"/>
      <c r="ADS383" s="21"/>
      <c r="ADT383" s="21"/>
      <c r="ADU383" s="21"/>
      <c r="ADV383" s="21"/>
      <c r="ADW383" s="21"/>
      <c r="ADX383" s="21"/>
      <c r="ADY383" s="21"/>
      <c r="ADZ383" s="21"/>
      <c r="AEA383" s="21"/>
      <c r="AEB383" s="21"/>
      <c r="AEC383" s="21"/>
      <c r="AED383" s="21"/>
      <c r="AEE383" s="21"/>
      <c r="AEF383" s="21"/>
      <c r="AEG383" s="21"/>
      <c r="AEH383" s="21"/>
      <c r="AEI383" s="21"/>
      <c r="AEJ383" s="21"/>
      <c r="AEK383" s="21"/>
      <c r="AEL383" s="21"/>
      <c r="AEM383" s="21"/>
    </row>
    <row r="384" spans="1:819" s="196" customFormat="1" ht="15" customHeight="1" x14ac:dyDescent="0.25">
      <c r="B384" s="71"/>
      <c r="C384" s="71"/>
      <c r="D384" s="201"/>
      <c r="E384" s="201"/>
      <c r="F384" s="201"/>
      <c r="G384" s="201"/>
      <c r="H384" s="201"/>
      <c r="I384" s="201"/>
      <c r="J384" s="50"/>
      <c r="K384" s="203"/>
      <c r="L384" s="48"/>
      <c r="M384" s="49" t="s">
        <v>38</v>
      </c>
      <c r="N384" s="349" t="s">
        <v>577</v>
      </c>
      <c r="O384" s="350"/>
      <c r="P384" s="351"/>
      <c r="R384" s="353"/>
      <c r="S384" s="327" t="s">
        <v>578</v>
      </c>
      <c r="T384" s="320"/>
      <c r="U384" s="361"/>
      <c r="V384" s="183"/>
      <c r="W384" s="183"/>
      <c r="X384" s="328"/>
      <c r="Y384" s="320"/>
      <c r="Z384" s="320"/>
      <c r="AA384" s="347"/>
      <c r="AB384" s="347"/>
      <c r="AC384" s="347"/>
      <c r="AD384" s="347"/>
      <c r="AE384" s="347"/>
      <c r="AF384" s="347"/>
      <c r="AG384" s="348"/>
      <c r="AH384" s="204"/>
      <c r="AI384" s="204"/>
      <c r="AJ384" s="21"/>
      <c r="AK384" s="21"/>
      <c r="AL384" s="204"/>
      <c r="AM384" s="204"/>
      <c r="AN384" s="204"/>
      <c r="AO384" s="204"/>
      <c r="AP384" s="21"/>
      <c r="AQ384" s="21"/>
      <c r="AR384" s="21"/>
      <c r="AS384" s="21"/>
      <c r="AT384" s="21"/>
      <c r="AU384" s="21"/>
      <c r="AV384" s="21"/>
      <c r="AW384" s="21"/>
      <c r="AX384" s="21"/>
      <c r="AY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c r="FP384" s="21"/>
      <c r="FQ384" s="21"/>
      <c r="FR384" s="21"/>
      <c r="FS384" s="21"/>
      <c r="FT384" s="21"/>
      <c r="FU384" s="21"/>
      <c r="FV384" s="21"/>
      <c r="FW384" s="21"/>
      <c r="FX384" s="21"/>
      <c r="FY384" s="21"/>
      <c r="FZ384" s="21"/>
      <c r="GA384" s="21"/>
      <c r="GB384" s="21"/>
      <c r="GC384" s="21"/>
      <c r="GD384" s="21"/>
      <c r="GE384" s="21"/>
      <c r="GF384" s="21"/>
      <c r="GG384" s="21"/>
      <c r="GH384" s="21"/>
      <c r="GI384" s="21"/>
      <c r="GJ384" s="21"/>
      <c r="GK384" s="21"/>
      <c r="GL384" s="21"/>
      <c r="GM384" s="21"/>
      <c r="GN384" s="21"/>
      <c r="GO384" s="21"/>
      <c r="GP384" s="21"/>
      <c r="GQ384" s="21"/>
      <c r="GR384" s="21"/>
      <c r="GS384" s="21"/>
      <c r="GT384" s="21"/>
      <c r="GU384" s="21"/>
      <c r="GV384" s="21"/>
      <c r="GW384" s="21"/>
      <c r="GX384" s="21"/>
      <c r="GY384" s="21"/>
      <c r="GZ384" s="21"/>
      <c r="HA384" s="21"/>
      <c r="HB384" s="21"/>
      <c r="HC384" s="21"/>
      <c r="HD384" s="21"/>
      <c r="HE384" s="21"/>
      <c r="HF384" s="21"/>
      <c r="HG384" s="21"/>
      <c r="HH384" s="21"/>
      <c r="HI384" s="21"/>
      <c r="HJ384" s="21"/>
      <c r="HK384" s="21"/>
      <c r="HL384" s="21"/>
      <c r="HM384" s="21"/>
      <c r="HN384" s="21"/>
      <c r="HO384" s="21"/>
      <c r="HP384" s="21"/>
      <c r="HQ384" s="21"/>
      <c r="HR384" s="21"/>
      <c r="HS384" s="21"/>
      <c r="HT384" s="21"/>
      <c r="HU384" s="21"/>
      <c r="HV384" s="21"/>
      <c r="HW384" s="21"/>
      <c r="HX384" s="21"/>
      <c r="HY384" s="21"/>
      <c r="HZ384" s="21"/>
      <c r="IA384" s="21"/>
      <c r="IB384" s="21"/>
      <c r="IC384" s="21"/>
      <c r="ID384" s="21"/>
      <c r="IE384" s="21"/>
      <c r="IF384" s="21"/>
      <c r="IG384" s="21"/>
      <c r="IH384" s="21"/>
      <c r="II384" s="21"/>
      <c r="IJ384" s="21"/>
      <c r="IK384" s="21"/>
      <c r="IL384" s="21"/>
      <c r="IM384" s="21"/>
      <c r="IN384" s="21"/>
      <c r="IO384" s="21"/>
      <c r="IP384" s="21"/>
      <c r="IQ384" s="21"/>
      <c r="IR384" s="21"/>
      <c r="IS384" s="21"/>
      <c r="IT384" s="21"/>
      <c r="IU384" s="21"/>
      <c r="IV384" s="21"/>
      <c r="IW384" s="21"/>
      <c r="IX384" s="21"/>
      <c r="IY384" s="21"/>
      <c r="IZ384" s="21"/>
      <c r="JA384" s="21"/>
      <c r="JB384" s="21"/>
      <c r="JC384" s="21"/>
      <c r="JD384" s="21"/>
      <c r="JE384" s="21"/>
      <c r="JF384" s="21"/>
      <c r="JG384" s="21"/>
      <c r="JH384" s="21"/>
      <c r="JI384" s="21"/>
      <c r="JJ384" s="21"/>
      <c r="JK384" s="21"/>
      <c r="JL384" s="21"/>
      <c r="JM384" s="21"/>
      <c r="JN384" s="21"/>
      <c r="JO384" s="21"/>
      <c r="JP384" s="21"/>
      <c r="JQ384" s="21"/>
      <c r="JR384" s="21"/>
      <c r="JS384" s="21"/>
      <c r="JT384" s="21"/>
      <c r="JU384" s="21"/>
      <c r="JV384" s="21"/>
      <c r="JW384" s="21"/>
      <c r="JX384" s="21"/>
      <c r="JY384" s="21"/>
      <c r="JZ384" s="21"/>
      <c r="KA384" s="21"/>
      <c r="KB384" s="21"/>
      <c r="KC384" s="21"/>
      <c r="KD384" s="21"/>
      <c r="KE384" s="21"/>
      <c r="KF384" s="21"/>
      <c r="KG384" s="21"/>
      <c r="KH384" s="21"/>
      <c r="KI384" s="21"/>
      <c r="KJ384" s="21"/>
      <c r="KK384" s="21"/>
      <c r="KL384" s="21"/>
      <c r="KM384" s="21"/>
      <c r="KN384" s="21"/>
      <c r="KO384" s="21"/>
      <c r="KP384" s="21"/>
      <c r="KQ384" s="21"/>
      <c r="KR384" s="21"/>
      <c r="KS384" s="21"/>
      <c r="KT384" s="21"/>
      <c r="KU384" s="21"/>
      <c r="KV384" s="21"/>
      <c r="KW384" s="21"/>
      <c r="KX384" s="21"/>
      <c r="KY384" s="21"/>
      <c r="KZ384" s="21"/>
      <c r="LA384" s="21"/>
      <c r="LB384" s="21"/>
      <c r="LC384" s="21"/>
      <c r="LD384" s="21"/>
      <c r="LE384" s="21"/>
      <c r="LF384" s="21"/>
      <c r="LG384" s="21"/>
      <c r="LH384" s="21"/>
      <c r="LI384" s="21"/>
      <c r="LJ384" s="21"/>
      <c r="LK384" s="21"/>
      <c r="LL384" s="21"/>
      <c r="LM384" s="21"/>
      <c r="LN384" s="21"/>
      <c r="LO384" s="21"/>
      <c r="LP384" s="21"/>
      <c r="LQ384" s="21"/>
      <c r="LR384" s="21"/>
      <c r="LS384" s="21"/>
      <c r="LT384" s="21"/>
      <c r="LU384" s="21"/>
      <c r="LV384" s="21"/>
      <c r="LW384" s="21"/>
      <c r="LX384" s="21"/>
      <c r="LY384" s="21"/>
      <c r="LZ384" s="21"/>
      <c r="MA384" s="21"/>
      <c r="MB384" s="21"/>
      <c r="MC384" s="21"/>
      <c r="MD384" s="21"/>
      <c r="ME384" s="21"/>
      <c r="MF384" s="21"/>
      <c r="MG384" s="21"/>
      <c r="MH384" s="21"/>
      <c r="MI384" s="21"/>
      <c r="MJ384" s="21"/>
      <c r="MK384" s="21"/>
      <c r="ML384" s="21"/>
      <c r="MM384" s="21"/>
      <c r="MN384" s="21"/>
      <c r="MO384" s="21"/>
      <c r="MP384" s="21"/>
      <c r="MQ384" s="21"/>
      <c r="MR384" s="21"/>
      <c r="MS384" s="21"/>
      <c r="MT384" s="21"/>
      <c r="MU384" s="21"/>
      <c r="MV384" s="21"/>
      <c r="MW384" s="21"/>
      <c r="MX384" s="21"/>
      <c r="MY384" s="21"/>
      <c r="MZ384" s="21"/>
      <c r="NA384" s="21"/>
      <c r="NB384" s="21"/>
      <c r="NC384" s="21"/>
      <c r="ND384" s="21"/>
      <c r="NE384" s="21"/>
      <c r="NF384" s="21"/>
      <c r="NG384" s="21"/>
      <c r="NH384" s="21"/>
      <c r="NI384" s="21"/>
      <c r="NJ384" s="21"/>
      <c r="NK384" s="21"/>
      <c r="NL384" s="21"/>
      <c r="NM384" s="21"/>
      <c r="NN384" s="21"/>
      <c r="NO384" s="21"/>
      <c r="NP384" s="21"/>
      <c r="NQ384" s="21"/>
      <c r="NR384" s="21"/>
      <c r="NS384" s="21"/>
      <c r="NT384" s="21"/>
      <c r="NU384" s="21"/>
      <c r="NV384" s="21"/>
      <c r="NW384" s="21"/>
      <c r="NX384" s="21"/>
      <c r="NY384" s="21"/>
      <c r="NZ384" s="21"/>
      <c r="OA384" s="21"/>
      <c r="OB384" s="21"/>
      <c r="OC384" s="21"/>
      <c r="OD384" s="21"/>
      <c r="OE384" s="21"/>
      <c r="OF384" s="21"/>
      <c r="OG384" s="21"/>
      <c r="OH384" s="21"/>
      <c r="OI384" s="21"/>
      <c r="OJ384" s="21"/>
      <c r="OK384" s="21"/>
      <c r="OL384" s="21"/>
      <c r="OM384" s="21"/>
      <c r="ON384" s="21"/>
      <c r="OO384" s="21"/>
      <c r="OP384" s="21"/>
      <c r="OQ384" s="21"/>
      <c r="OR384" s="21"/>
      <c r="OS384" s="21"/>
      <c r="OT384" s="21"/>
      <c r="OU384" s="21"/>
      <c r="OV384" s="21"/>
      <c r="OW384" s="21"/>
      <c r="OX384" s="21"/>
      <c r="OY384" s="21"/>
      <c r="OZ384" s="21"/>
      <c r="PA384" s="21"/>
      <c r="PB384" s="21"/>
      <c r="PC384" s="21"/>
      <c r="PD384" s="21"/>
      <c r="PE384" s="21"/>
      <c r="PF384" s="21"/>
      <c r="PG384" s="21"/>
      <c r="PH384" s="21"/>
      <c r="PI384" s="21"/>
      <c r="PJ384" s="21"/>
      <c r="PK384" s="21"/>
      <c r="PL384" s="21"/>
      <c r="PM384" s="21"/>
      <c r="PN384" s="21"/>
      <c r="PO384" s="21"/>
      <c r="PP384" s="21"/>
      <c r="PQ384" s="21"/>
      <c r="PR384" s="21"/>
      <c r="PS384" s="21"/>
      <c r="PT384" s="21"/>
      <c r="PU384" s="21"/>
      <c r="PV384" s="21"/>
      <c r="PW384" s="21"/>
      <c r="PX384" s="21"/>
      <c r="PY384" s="21"/>
      <c r="PZ384" s="21"/>
      <c r="QA384" s="21"/>
      <c r="QB384" s="21"/>
      <c r="QC384" s="21"/>
      <c r="QD384" s="21"/>
      <c r="QE384" s="21"/>
      <c r="QF384" s="21"/>
      <c r="QG384" s="21"/>
      <c r="QH384" s="21"/>
      <c r="QI384" s="21"/>
      <c r="QJ384" s="21"/>
      <c r="QK384" s="21"/>
      <c r="QL384" s="21"/>
      <c r="QM384" s="21"/>
      <c r="QN384" s="21"/>
      <c r="QO384" s="21"/>
      <c r="QP384" s="21"/>
      <c r="QQ384" s="21"/>
      <c r="QR384" s="21"/>
      <c r="QS384" s="21"/>
      <c r="QT384" s="21"/>
      <c r="QU384" s="21"/>
      <c r="QV384" s="21"/>
      <c r="QW384" s="21"/>
      <c r="QX384" s="21"/>
      <c r="QY384" s="21"/>
      <c r="QZ384" s="21"/>
      <c r="RA384" s="21"/>
      <c r="RB384" s="21"/>
      <c r="RC384" s="21"/>
      <c r="RD384" s="21"/>
      <c r="RE384" s="21"/>
      <c r="RF384" s="21"/>
      <c r="RG384" s="21"/>
      <c r="RH384" s="21"/>
      <c r="RI384" s="21"/>
      <c r="RJ384" s="21"/>
      <c r="RK384" s="21"/>
      <c r="RL384" s="21"/>
      <c r="RM384" s="21"/>
      <c r="RN384" s="21"/>
      <c r="RO384" s="21"/>
      <c r="RP384" s="21"/>
      <c r="RQ384" s="21"/>
      <c r="RR384" s="21"/>
      <c r="RS384" s="21"/>
      <c r="RT384" s="21"/>
      <c r="RU384" s="21"/>
      <c r="RV384" s="21"/>
      <c r="RW384" s="21"/>
      <c r="RX384" s="21"/>
      <c r="RY384" s="21"/>
      <c r="RZ384" s="21"/>
      <c r="SA384" s="21"/>
      <c r="SB384" s="21"/>
      <c r="SC384" s="21"/>
      <c r="SD384" s="21"/>
      <c r="SE384" s="21"/>
      <c r="SF384" s="21"/>
      <c r="SG384" s="21"/>
      <c r="SH384" s="21"/>
      <c r="SI384" s="21"/>
      <c r="SJ384" s="21"/>
      <c r="SK384" s="21"/>
      <c r="SL384" s="21"/>
      <c r="SM384" s="21"/>
      <c r="SN384" s="21"/>
      <c r="SO384" s="21"/>
      <c r="SP384" s="21"/>
      <c r="SQ384" s="21"/>
      <c r="SR384" s="21"/>
      <c r="SS384" s="21"/>
      <c r="ST384" s="21"/>
      <c r="SU384" s="21"/>
      <c r="SV384" s="21"/>
      <c r="SW384" s="21"/>
      <c r="SX384" s="21"/>
      <c r="SY384" s="21"/>
      <c r="SZ384" s="21"/>
      <c r="TA384" s="21"/>
      <c r="TB384" s="21"/>
      <c r="TC384" s="21"/>
      <c r="TD384" s="21"/>
      <c r="TE384" s="21"/>
      <c r="TF384" s="21"/>
      <c r="TG384" s="21"/>
      <c r="TH384" s="21"/>
      <c r="TI384" s="21"/>
      <c r="TJ384" s="21"/>
      <c r="TK384" s="21"/>
      <c r="TL384" s="21"/>
      <c r="TM384" s="21"/>
      <c r="TN384" s="21"/>
      <c r="TO384" s="21"/>
      <c r="TP384" s="21"/>
      <c r="TQ384" s="21"/>
      <c r="TR384" s="21"/>
      <c r="TS384" s="21"/>
      <c r="TT384" s="21"/>
      <c r="TU384" s="21"/>
      <c r="TV384" s="21"/>
      <c r="TW384" s="21"/>
      <c r="TX384" s="21"/>
      <c r="TY384" s="21"/>
      <c r="TZ384" s="21"/>
      <c r="UA384" s="21"/>
      <c r="UB384" s="21"/>
      <c r="UC384" s="21"/>
      <c r="UD384" s="21"/>
      <c r="UE384" s="21"/>
      <c r="UF384" s="21"/>
      <c r="UG384" s="21"/>
      <c r="UH384" s="21"/>
      <c r="UI384" s="21"/>
      <c r="UJ384" s="21"/>
      <c r="UK384" s="21"/>
      <c r="UL384" s="21"/>
      <c r="UM384" s="21"/>
      <c r="UN384" s="21"/>
      <c r="UO384" s="21"/>
      <c r="UP384" s="21"/>
      <c r="UQ384" s="21"/>
      <c r="UR384" s="21"/>
      <c r="US384" s="21"/>
      <c r="UT384" s="21"/>
      <c r="UU384" s="21"/>
      <c r="UV384" s="21"/>
      <c r="UW384" s="21"/>
      <c r="UX384" s="21"/>
      <c r="UY384" s="21"/>
      <c r="UZ384" s="21"/>
      <c r="VA384" s="21"/>
      <c r="VB384" s="21"/>
      <c r="VC384" s="21"/>
      <c r="VD384" s="21"/>
      <c r="VE384" s="21"/>
      <c r="VF384" s="21"/>
      <c r="VG384" s="21"/>
      <c r="VH384" s="21"/>
      <c r="VI384" s="21"/>
      <c r="VJ384" s="21"/>
      <c r="VK384" s="21"/>
      <c r="VL384" s="21"/>
      <c r="VM384" s="21"/>
      <c r="VN384" s="21"/>
      <c r="VO384" s="21"/>
      <c r="VP384" s="21"/>
      <c r="VQ384" s="21"/>
      <c r="VR384" s="21"/>
      <c r="VS384" s="21"/>
      <c r="VT384" s="21"/>
      <c r="VU384" s="21"/>
      <c r="VV384" s="21"/>
      <c r="VW384" s="21"/>
      <c r="VX384" s="21"/>
      <c r="VY384" s="21"/>
      <c r="VZ384" s="21"/>
      <c r="WA384" s="21"/>
      <c r="WB384" s="21"/>
      <c r="WC384" s="21"/>
      <c r="WD384" s="21"/>
      <c r="WE384" s="21"/>
      <c r="WF384" s="21"/>
      <c r="WG384" s="21"/>
      <c r="WH384" s="21"/>
      <c r="WI384" s="21"/>
      <c r="WJ384" s="21"/>
      <c r="WK384" s="21"/>
      <c r="WL384" s="21"/>
      <c r="WM384" s="21"/>
      <c r="WN384" s="21"/>
      <c r="WO384" s="21"/>
      <c r="WP384" s="21"/>
      <c r="WQ384" s="21"/>
      <c r="WR384" s="21"/>
      <c r="WS384" s="21"/>
      <c r="WT384" s="21"/>
      <c r="WU384" s="21"/>
      <c r="WV384" s="21"/>
      <c r="WW384" s="21"/>
      <c r="WX384" s="21"/>
      <c r="WY384" s="21"/>
      <c r="WZ384" s="21"/>
      <c r="XA384" s="21"/>
      <c r="XB384" s="21"/>
      <c r="XC384" s="21"/>
      <c r="XD384" s="21"/>
      <c r="XE384" s="21"/>
      <c r="XF384" s="21"/>
      <c r="XG384" s="21"/>
      <c r="XH384" s="21"/>
      <c r="XI384" s="21"/>
      <c r="XJ384" s="21"/>
      <c r="XK384" s="21"/>
      <c r="XL384" s="21"/>
      <c r="XM384" s="21"/>
      <c r="XN384" s="21"/>
      <c r="XO384" s="21"/>
      <c r="XP384" s="21"/>
      <c r="XQ384" s="21"/>
      <c r="XR384" s="21"/>
      <c r="XS384" s="21"/>
      <c r="XT384" s="21"/>
      <c r="XU384" s="21"/>
      <c r="XV384" s="21"/>
      <c r="XW384" s="21"/>
      <c r="XX384" s="21"/>
      <c r="XY384" s="21"/>
      <c r="XZ384" s="21"/>
      <c r="YA384" s="21"/>
      <c r="YB384" s="21"/>
      <c r="YC384" s="21"/>
      <c r="YD384" s="21"/>
      <c r="YE384" s="21"/>
      <c r="YF384" s="21"/>
      <c r="YG384" s="21"/>
      <c r="YH384" s="21"/>
      <c r="YI384" s="21"/>
      <c r="YJ384" s="21"/>
      <c r="YK384" s="21"/>
      <c r="YL384" s="21"/>
      <c r="YM384" s="21"/>
      <c r="YN384" s="21"/>
      <c r="YO384" s="21"/>
      <c r="YP384" s="21"/>
      <c r="YQ384" s="21"/>
      <c r="YR384" s="21"/>
      <c r="YS384" s="21"/>
      <c r="YT384" s="21"/>
      <c r="YU384" s="21"/>
      <c r="YV384" s="21"/>
      <c r="YW384" s="21"/>
      <c r="YX384" s="21"/>
      <c r="YY384" s="21"/>
      <c r="YZ384" s="21"/>
      <c r="ZA384" s="21"/>
      <c r="ZB384" s="21"/>
      <c r="ZC384" s="21"/>
      <c r="ZD384" s="21"/>
      <c r="ZE384" s="21"/>
      <c r="ZF384" s="21"/>
      <c r="ZG384" s="21"/>
      <c r="ZH384" s="21"/>
      <c r="ZI384" s="21"/>
      <c r="ZJ384" s="21"/>
      <c r="ZK384" s="21"/>
      <c r="ZL384" s="21"/>
      <c r="ZM384" s="21"/>
      <c r="ZN384" s="21"/>
      <c r="ZO384" s="21"/>
      <c r="ZP384" s="21"/>
      <c r="ZQ384" s="21"/>
      <c r="ZR384" s="21"/>
      <c r="ZS384" s="21"/>
      <c r="ZT384" s="21"/>
      <c r="ZU384" s="21"/>
      <c r="ZV384" s="21"/>
      <c r="ZW384" s="21"/>
      <c r="ZX384" s="21"/>
      <c r="ZY384" s="21"/>
      <c r="ZZ384" s="21"/>
      <c r="AAA384" s="21"/>
      <c r="AAB384" s="21"/>
      <c r="AAC384" s="21"/>
      <c r="AAD384" s="21"/>
      <c r="AAE384" s="21"/>
      <c r="AAF384" s="21"/>
      <c r="AAG384" s="21"/>
      <c r="AAH384" s="21"/>
      <c r="AAI384" s="21"/>
      <c r="AAJ384" s="21"/>
      <c r="AAK384" s="21"/>
      <c r="AAL384" s="21"/>
      <c r="AAM384" s="21"/>
      <c r="AAN384" s="21"/>
      <c r="AAO384" s="21"/>
      <c r="AAP384" s="21"/>
      <c r="AAQ384" s="21"/>
      <c r="AAR384" s="21"/>
      <c r="AAS384" s="21"/>
      <c r="AAT384" s="21"/>
      <c r="AAU384" s="21"/>
      <c r="AAV384" s="21"/>
      <c r="AAW384" s="21"/>
      <c r="AAX384" s="21"/>
      <c r="AAY384" s="21"/>
      <c r="AAZ384" s="21"/>
      <c r="ABA384" s="21"/>
      <c r="ABB384" s="21"/>
      <c r="ABC384" s="21"/>
      <c r="ABD384" s="21"/>
      <c r="ABE384" s="21"/>
      <c r="ABF384" s="21"/>
      <c r="ABG384" s="21"/>
      <c r="ABH384" s="21"/>
      <c r="ABI384" s="21"/>
      <c r="ABJ384" s="21"/>
      <c r="ABK384" s="21"/>
      <c r="ABL384" s="21"/>
      <c r="ABM384" s="21"/>
      <c r="ABN384" s="21"/>
      <c r="ABO384" s="21"/>
      <c r="ABP384" s="21"/>
      <c r="ABQ384" s="21"/>
      <c r="ABR384" s="21"/>
      <c r="ABS384" s="21"/>
      <c r="ABT384" s="21"/>
      <c r="ABU384" s="21"/>
      <c r="ABV384" s="21"/>
      <c r="ABW384" s="21"/>
      <c r="ABX384" s="21"/>
      <c r="ABY384" s="21"/>
      <c r="ABZ384" s="21"/>
      <c r="ACA384" s="21"/>
      <c r="ACB384" s="21"/>
      <c r="ACC384" s="21"/>
      <c r="ACD384" s="21"/>
      <c r="ACE384" s="21"/>
      <c r="ACF384" s="21"/>
      <c r="ACG384" s="21"/>
      <c r="ACH384" s="21"/>
      <c r="ACI384" s="21"/>
      <c r="ACJ384" s="21"/>
      <c r="ACK384" s="21"/>
      <c r="ACL384" s="21"/>
      <c r="ACM384" s="21"/>
      <c r="ACN384" s="21"/>
      <c r="ACO384" s="21"/>
      <c r="ACP384" s="21"/>
      <c r="ACQ384" s="21"/>
      <c r="ACR384" s="21"/>
      <c r="ACS384" s="21"/>
      <c r="ACT384" s="21"/>
      <c r="ACU384" s="21"/>
      <c r="ACV384" s="21"/>
      <c r="ACW384" s="21"/>
      <c r="ACX384" s="21"/>
      <c r="ACY384" s="21"/>
      <c r="ACZ384" s="21"/>
      <c r="ADA384" s="21"/>
      <c r="ADB384" s="21"/>
      <c r="ADC384" s="21"/>
      <c r="ADD384" s="21"/>
      <c r="ADE384" s="21"/>
      <c r="ADF384" s="21"/>
      <c r="ADG384" s="21"/>
      <c r="ADH384" s="21"/>
      <c r="ADI384" s="21"/>
      <c r="ADJ384" s="21"/>
      <c r="ADK384" s="21"/>
      <c r="ADL384" s="21"/>
      <c r="ADM384" s="21"/>
      <c r="ADN384" s="21"/>
      <c r="ADO384" s="21"/>
      <c r="ADP384" s="21"/>
      <c r="ADQ384" s="21"/>
      <c r="ADR384" s="21"/>
      <c r="ADS384" s="21"/>
      <c r="ADT384" s="21"/>
      <c r="ADU384" s="21"/>
      <c r="ADV384" s="21"/>
      <c r="ADW384" s="21"/>
      <c r="ADX384" s="21"/>
      <c r="ADY384" s="21"/>
      <c r="ADZ384" s="21"/>
      <c r="AEA384" s="21"/>
      <c r="AEB384" s="21"/>
      <c r="AEC384" s="21"/>
      <c r="AED384" s="21"/>
      <c r="AEE384" s="21"/>
      <c r="AEF384" s="21"/>
      <c r="AEG384" s="21"/>
      <c r="AEH384" s="21"/>
      <c r="AEI384" s="21"/>
      <c r="AEJ384" s="21"/>
      <c r="AEK384" s="21"/>
      <c r="AEL384" s="21"/>
      <c r="AEM384" s="21"/>
    </row>
    <row r="385" spans="1:820" s="196" customFormat="1" ht="15" customHeight="1" x14ac:dyDescent="0.25">
      <c r="B385" s="71"/>
      <c r="C385" s="71"/>
      <c r="D385" s="201"/>
      <c r="E385" s="201"/>
      <c r="F385" s="201"/>
      <c r="G385" s="201"/>
      <c r="H385" s="201"/>
      <c r="I385" s="201"/>
      <c r="J385" s="50"/>
      <c r="K385" s="203"/>
      <c r="L385" s="48"/>
      <c r="M385" s="469"/>
      <c r="N385" s="349" t="s">
        <v>937</v>
      </c>
      <c r="O385" s="350"/>
      <c r="P385" s="351"/>
      <c r="R385" s="353"/>
      <c r="S385" s="679" t="s">
        <v>938</v>
      </c>
      <c r="T385" s="679"/>
      <c r="U385" s="680"/>
      <c r="V385" s="183"/>
      <c r="W385" s="183"/>
      <c r="X385" s="328"/>
      <c r="Y385" s="320"/>
      <c r="Z385" s="320"/>
      <c r="AA385" s="347"/>
      <c r="AB385" s="347"/>
      <c r="AC385" s="347"/>
      <c r="AD385" s="347"/>
      <c r="AE385" s="347"/>
      <c r="AF385" s="347"/>
      <c r="AG385" s="348"/>
      <c r="AH385" s="457"/>
      <c r="AI385" s="457"/>
      <c r="AJ385" s="21"/>
      <c r="AK385" s="21"/>
      <c r="AL385" s="457"/>
      <c r="AM385" s="457"/>
      <c r="AN385" s="457"/>
      <c r="AO385" s="457"/>
      <c r="AP385" s="21"/>
      <c r="AQ385" s="21"/>
      <c r="AR385" s="21"/>
      <c r="AS385" s="21"/>
      <c r="AT385" s="21"/>
      <c r="AU385" s="21"/>
      <c r="AV385" s="21"/>
      <c r="AW385" s="21"/>
      <c r="AX385" s="21"/>
      <c r="AY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c r="FP385" s="21"/>
      <c r="FQ385" s="21"/>
      <c r="FR385" s="21"/>
      <c r="FS385" s="21"/>
      <c r="FT385" s="21"/>
      <c r="FU385" s="21"/>
      <c r="FV385" s="21"/>
      <c r="FW385" s="21"/>
      <c r="FX385" s="21"/>
      <c r="FY385" s="21"/>
      <c r="FZ385" s="21"/>
      <c r="GA385" s="21"/>
      <c r="GB385" s="21"/>
      <c r="GC385" s="21"/>
      <c r="GD385" s="21"/>
      <c r="GE385" s="21"/>
      <c r="GF385" s="21"/>
      <c r="GG385" s="21"/>
      <c r="GH385" s="21"/>
      <c r="GI385" s="21"/>
      <c r="GJ385" s="21"/>
      <c r="GK385" s="21"/>
      <c r="GL385" s="21"/>
      <c r="GM385" s="21"/>
      <c r="GN385" s="21"/>
      <c r="GO385" s="21"/>
      <c r="GP385" s="21"/>
      <c r="GQ385" s="21"/>
      <c r="GR385" s="21"/>
      <c r="GS385" s="21"/>
      <c r="GT385" s="21"/>
      <c r="GU385" s="21"/>
      <c r="GV385" s="21"/>
      <c r="GW385" s="21"/>
      <c r="GX385" s="21"/>
      <c r="GY385" s="21"/>
      <c r="GZ385" s="21"/>
      <c r="HA385" s="21"/>
      <c r="HB385" s="21"/>
      <c r="HC385" s="21"/>
      <c r="HD385" s="21"/>
      <c r="HE385" s="21"/>
      <c r="HF385" s="21"/>
      <c r="HG385" s="21"/>
      <c r="HH385" s="21"/>
      <c r="HI385" s="21"/>
      <c r="HJ385" s="21"/>
      <c r="HK385" s="21"/>
      <c r="HL385" s="21"/>
      <c r="HM385" s="21"/>
      <c r="HN385" s="21"/>
      <c r="HO385" s="21"/>
      <c r="HP385" s="21"/>
      <c r="HQ385" s="21"/>
      <c r="HR385" s="21"/>
      <c r="HS385" s="21"/>
      <c r="HT385" s="21"/>
      <c r="HU385" s="21"/>
      <c r="HV385" s="21"/>
      <c r="HW385" s="21"/>
      <c r="HX385" s="21"/>
      <c r="HY385" s="21"/>
      <c r="HZ385" s="21"/>
      <c r="IA385" s="21"/>
      <c r="IB385" s="21"/>
      <c r="IC385" s="21"/>
      <c r="ID385" s="21"/>
      <c r="IE385" s="21"/>
      <c r="IF385" s="21"/>
      <c r="IG385" s="21"/>
      <c r="IH385" s="21"/>
      <c r="II385" s="21"/>
      <c r="IJ385" s="21"/>
      <c r="IK385" s="21"/>
      <c r="IL385" s="21"/>
      <c r="IM385" s="21"/>
      <c r="IN385" s="21"/>
      <c r="IO385" s="21"/>
      <c r="IP385" s="21"/>
      <c r="IQ385" s="21"/>
      <c r="IR385" s="21"/>
      <c r="IS385" s="21"/>
      <c r="IT385" s="21"/>
      <c r="IU385" s="21"/>
      <c r="IV385" s="21"/>
      <c r="IW385" s="21"/>
      <c r="IX385" s="21"/>
      <c r="IY385" s="21"/>
      <c r="IZ385" s="21"/>
      <c r="JA385" s="21"/>
      <c r="JB385" s="21"/>
      <c r="JC385" s="21"/>
      <c r="JD385" s="21"/>
      <c r="JE385" s="21"/>
      <c r="JF385" s="21"/>
      <c r="JG385" s="21"/>
      <c r="JH385" s="21"/>
      <c r="JI385" s="21"/>
      <c r="JJ385" s="21"/>
      <c r="JK385" s="21"/>
      <c r="JL385" s="21"/>
      <c r="JM385" s="21"/>
      <c r="JN385" s="21"/>
      <c r="JO385" s="21"/>
      <c r="JP385" s="21"/>
      <c r="JQ385" s="21"/>
      <c r="JR385" s="21"/>
      <c r="JS385" s="21"/>
      <c r="JT385" s="21"/>
      <c r="JU385" s="21"/>
      <c r="JV385" s="21"/>
      <c r="JW385" s="21"/>
      <c r="JX385" s="21"/>
      <c r="JY385" s="21"/>
      <c r="JZ385" s="21"/>
      <c r="KA385" s="21"/>
      <c r="KB385" s="21"/>
      <c r="KC385" s="21"/>
      <c r="KD385" s="21"/>
      <c r="KE385" s="21"/>
      <c r="KF385" s="21"/>
      <c r="KG385" s="21"/>
      <c r="KH385" s="21"/>
      <c r="KI385" s="21"/>
      <c r="KJ385" s="21"/>
      <c r="KK385" s="21"/>
      <c r="KL385" s="21"/>
      <c r="KM385" s="21"/>
      <c r="KN385" s="21"/>
      <c r="KO385" s="21"/>
      <c r="KP385" s="21"/>
      <c r="KQ385" s="21"/>
      <c r="KR385" s="21"/>
      <c r="KS385" s="21"/>
      <c r="KT385" s="21"/>
      <c r="KU385" s="21"/>
      <c r="KV385" s="21"/>
      <c r="KW385" s="21"/>
      <c r="KX385" s="21"/>
      <c r="KY385" s="21"/>
      <c r="KZ385" s="21"/>
      <c r="LA385" s="21"/>
      <c r="LB385" s="21"/>
      <c r="LC385" s="21"/>
      <c r="LD385" s="21"/>
      <c r="LE385" s="21"/>
      <c r="LF385" s="21"/>
      <c r="LG385" s="21"/>
      <c r="LH385" s="21"/>
      <c r="LI385" s="21"/>
      <c r="LJ385" s="21"/>
      <c r="LK385" s="21"/>
      <c r="LL385" s="21"/>
      <c r="LM385" s="21"/>
      <c r="LN385" s="21"/>
      <c r="LO385" s="21"/>
      <c r="LP385" s="21"/>
      <c r="LQ385" s="21"/>
      <c r="LR385" s="21"/>
      <c r="LS385" s="21"/>
      <c r="LT385" s="21"/>
      <c r="LU385" s="21"/>
      <c r="LV385" s="21"/>
      <c r="LW385" s="21"/>
      <c r="LX385" s="21"/>
      <c r="LY385" s="21"/>
      <c r="LZ385" s="21"/>
      <c r="MA385" s="21"/>
      <c r="MB385" s="21"/>
      <c r="MC385" s="21"/>
      <c r="MD385" s="21"/>
      <c r="ME385" s="21"/>
      <c r="MF385" s="21"/>
      <c r="MG385" s="21"/>
      <c r="MH385" s="21"/>
      <c r="MI385" s="21"/>
      <c r="MJ385" s="21"/>
      <c r="MK385" s="21"/>
      <c r="ML385" s="21"/>
      <c r="MM385" s="21"/>
      <c r="MN385" s="21"/>
      <c r="MO385" s="21"/>
      <c r="MP385" s="21"/>
      <c r="MQ385" s="21"/>
      <c r="MR385" s="21"/>
      <c r="MS385" s="21"/>
      <c r="MT385" s="21"/>
      <c r="MU385" s="21"/>
      <c r="MV385" s="21"/>
      <c r="MW385" s="21"/>
      <c r="MX385" s="21"/>
      <c r="MY385" s="21"/>
      <c r="MZ385" s="21"/>
      <c r="NA385" s="21"/>
      <c r="NB385" s="21"/>
      <c r="NC385" s="21"/>
      <c r="ND385" s="21"/>
      <c r="NE385" s="21"/>
      <c r="NF385" s="21"/>
      <c r="NG385" s="21"/>
      <c r="NH385" s="21"/>
      <c r="NI385" s="21"/>
      <c r="NJ385" s="21"/>
      <c r="NK385" s="21"/>
      <c r="NL385" s="21"/>
      <c r="NM385" s="21"/>
      <c r="NN385" s="21"/>
      <c r="NO385" s="21"/>
      <c r="NP385" s="21"/>
      <c r="NQ385" s="21"/>
      <c r="NR385" s="21"/>
      <c r="NS385" s="21"/>
      <c r="NT385" s="21"/>
      <c r="NU385" s="21"/>
      <c r="NV385" s="21"/>
      <c r="NW385" s="21"/>
      <c r="NX385" s="21"/>
      <c r="NY385" s="21"/>
      <c r="NZ385" s="21"/>
      <c r="OA385" s="21"/>
      <c r="OB385" s="21"/>
      <c r="OC385" s="21"/>
      <c r="OD385" s="21"/>
      <c r="OE385" s="21"/>
      <c r="OF385" s="21"/>
      <c r="OG385" s="21"/>
      <c r="OH385" s="21"/>
      <c r="OI385" s="21"/>
      <c r="OJ385" s="21"/>
      <c r="OK385" s="21"/>
      <c r="OL385" s="21"/>
      <c r="OM385" s="21"/>
      <c r="ON385" s="21"/>
      <c r="OO385" s="21"/>
      <c r="OP385" s="21"/>
      <c r="OQ385" s="21"/>
      <c r="OR385" s="21"/>
      <c r="OS385" s="21"/>
      <c r="OT385" s="21"/>
      <c r="OU385" s="21"/>
      <c r="OV385" s="21"/>
      <c r="OW385" s="21"/>
      <c r="OX385" s="21"/>
      <c r="OY385" s="21"/>
      <c r="OZ385" s="21"/>
      <c r="PA385" s="21"/>
      <c r="PB385" s="21"/>
      <c r="PC385" s="21"/>
      <c r="PD385" s="21"/>
      <c r="PE385" s="21"/>
      <c r="PF385" s="21"/>
      <c r="PG385" s="21"/>
      <c r="PH385" s="21"/>
      <c r="PI385" s="21"/>
      <c r="PJ385" s="21"/>
      <c r="PK385" s="21"/>
      <c r="PL385" s="21"/>
      <c r="PM385" s="21"/>
      <c r="PN385" s="21"/>
      <c r="PO385" s="21"/>
      <c r="PP385" s="21"/>
      <c r="PQ385" s="21"/>
      <c r="PR385" s="21"/>
      <c r="PS385" s="21"/>
      <c r="PT385" s="21"/>
      <c r="PU385" s="21"/>
      <c r="PV385" s="21"/>
      <c r="PW385" s="21"/>
      <c r="PX385" s="21"/>
      <c r="PY385" s="21"/>
      <c r="PZ385" s="21"/>
      <c r="QA385" s="21"/>
      <c r="QB385" s="21"/>
      <c r="QC385" s="21"/>
      <c r="QD385" s="21"/>
      <c r="QE385" s="21"/>
      <c r="QF385" s="21"/>
      <c r="QG385" s="21"/>
      <c r="QH385" s="21"/>
      <c r="QI385" s="21"/>
      <c r="QJ385" s="21"/>
      <c r="QK385" s="21"/>
      <c r="QL385" s="21"/>
      <c r="QM385" s="21"/>
      <c r="QN385" s="21"/>
      <c r="QO385" s="21"/>
      <c r="QP385" s="21"/>
      <c r="QQ385" s="21"/>
      <c r="QR385" s="21"/>
      <c r="QS385" s="21"/>
      <c r="QT385" s="21"/>
      <c r="QU385" s="21"/>
      <c r="QV385" s="21"/>
      <c r="QW385" s="21"/>
      <c r="QX385" s="21"/>
      <c r="QY385" s="21"/>
      <c r="QZ385" s="21"/>
      <c r="RA385" s="21"/>
      <c r="RB385" s="21"/>
      <c r="RC385" s="21"/>
      <c r="RD385" s="21"/>
      <c r="RE385" s="21"/>
      <c r="RF385" s="21"/>
      <c r="RG385" s="21"/>
      <c r="RH385" s="21"/>
      <c r="RI385" s="21"/>
      <c r="RJ385" s="21"/>
      <c r="RK385" s="21"/>
      <c r="RL385" s="21"/>
      <c r="RM385" s="21"/>
      <c r="RN385" s="21"/>
      <c r="RO385" s="21"/>
      <c r="RP385" s="21"/>
      <c r="RQ385" s="21"/>
      <c r="RR385" s="21"/>
      <c r="RS385" s="21"/>
      <c r="RT385" s="21"/>
      <c r="RU385" s="21"/>
      <c r="RV385" s="21"/>
      <c r="RW385" s="21"/>
      <c r="RX385" s="21"/>
      <c r="RY385" s="21"/>
      <c r="RZ385" s="21"/>
      <c r="SA385" s="21"/>
      <c r="SB385" s="21"/>
      <c r="SC385" s="21"/>
      <c r="SD385" s="21"/>
      <c r="SE385" s="21"/>
      <c r="SF385" s="21"/>
      <c r="SG385" s="21"/>
      <c r="SH385" s="21"/>
      <c r="SI385" s="21"/>
      <c r="SJ385" s="21"/>
      <c r="SK385" s="21"/>
      <c r="SL385" s="21"/>
      <c r="SM385" s="21"/>
      <c r="SN385" s="21"/>
      <c r="SO385" s="21"/>
      <c r="SP385" s="21"/>
      <c r="SQ385" s="21"/>
      <c r="SR385" s="21"/>
      <c r="SS385" s="21"/>
      <c r="ST385" s="21"/>
      <c r="SU385" s="21"/>
      <c r="SV385" s="21"/>
      <c r="SW385" s="21"/>
      <c r="SX385" s="21"/>
      <c r="SY385" s="21"/>
      <c r="SZ385" s="21"/>
      <c r="TA385" s="21"/>
      <c r="TB385" s="21"/>
      <c r="TC385" s="21"/>
      <c r="TD385" s="21"/>
      <c r="TE385" s="21"/>
      <c r="TF385" s="21"/>
      <c r="TG385" s="21"/>
      <c r="TH385" s="21"/>
      <c r="TI385" s="21"/>
      <c r="TJ385" s="21"/>
      <c r="TK385" s="21"/>
      <c r="TL385" s="21"/>
      <c r="TM385" s="21"/>
      <c r="TN385" s="21"/>
      <c r="TO385" s="21"/>
      <c r="TP385" s="21"/>
      <c r="TQ385" s="21"/>
      <c r="TR385" s="21"/>
      <c r="TS385" s="21"/>
      <c r="TT385" s="21"/>
      <c r="TU385" s="21"/>
      <c r="TV385" s="21"/>
      <c r="TW385" s="21"/>
      <c r="TX385" s="21"/>
      <c r="TY385" s="21"/>
      <c r="TZ385" s="21"/>
      <c r="UA385" s="21"/>
      <c r="UB385" s="21"/>
      <c r="UC385" s="21"/>
      <c r="UD385" s="21"/>
      <c r="UE385" s="21"/>
      <c r="UF385" s="21"/>
      <c r="UG385" s="21"/>
      <c r="UH385" s="21"/>
      <c r="UI385" s="21"/>
      <c r="UJ385" s="21"/>
      <c r="UK385" s="21"/>
      <c r="UL385" s="21"/>
      <c r="UM385" s="21"/>
      <c r="UN385" s="21"/>
      <c r="UO385" s="21"/>
      <c r="UP385" s="21"/>
      <c r="UQ385" s="21"/>
      <c r="UR385" s="21"/>
      <c r="US385" s="21"/>
      <c r="UT385" s="21"/>
      <c r="UU385" s="21"/>
      <c r="UV385" s="21"/>
      <c r="UW385" s="21"/>
      <c r="UX385" s="21"/>
      <c r="UY385" s="21"/>
      <c r="UZ385" s="21"/>
      <c r="VA385" s="21"/>
      <c r="VB385" s="21"/>
      <c r="VC385" s="21"/>
      <c r="VD385" s="21"/>
      <c r="VE385" s="21"/>
      <c r="VF385" s="21"/>
      <c r="VG385" s="21"/>
      <c r="VH385" s="21"/>
      <c r="VI385" s="21"/>
      <c r="VJ385" s="21"/>
      <c r="VK385" s="21"/>
      <c r="VL385" s="21"/>
      <c r="VM385" s="21"/>
      <c r="VN385" s="21"/>
      <c r="VO385" s="21"/>
      <c r="VP385" s="21"/>
      <c r="VQ385" s="21"/>
      <c r="VR385" s="21"/>
      <c r="VS385" s="21"/>
      <c r="VT385" s="21"/>
      <c r="VU385" s="21"/>
      <c r="VV385" s="21"/>
      <c r="VW385" s="21"/>
      <c r="VX385" s="21"/>
      <c r="VY385" s="21"/>
      <c r="VZ385" s="21"/>
      <c r="WA385" s="21"/>
      <c r="WB385" s="21"/>
      <c r="WC385" s="21"/>
      <c r="WD385" s="21"/>
      <c r="WE385" s="21"/>
      <c r="WF385" s="21"/>
      <c r="WG385" s="21"/>
      <c r="WH385" s="21"/>
      <c r="WI385" s="21"/>
      <c r="WJ385" s="21"/>
      <c r="WK385" s="21"/>
      <c r="WL385" s="21"/>
      <c r="WM385" s="21"/>
      <c r="WN385" s="21"/>
      <c r="WO385" s="21"/>
      <c r="WP385" s="21"/>
      <c r="WQ385" s="21"/>
      <c r="WR385" s="21"/>
      <c r="WS385" s="21"/>
      <c r="WT385" s="21"/>
      <c r="WU385" s="21"/>
      <c r="WV385" s="21"/>
      <c r="WW385" s="21"/>
      <c r="WX385" s="21"/>
      <c r="WY385" s="21"/>
      <c r="WZ385" s="21"/>
      <c r="XA385" s="21"/>
      <c r="XB385" s="21"/>
      <c r="XC385" s="21"/>
      <c r="XD385" s="21"/>
      <c r="XE385" s="21"/>
      <c r="XF385" s="21"/>
      <c r="XG385" s="21"/>
      <c r="XH385" s="21"/>
      <c r="XI385" s="21"/>
      <c r="XJ385" s="21"/>
      <c r="XK385" s="21"/>
      <c r="XL385" s="21"/>
      <c r="XM385" s="21"/>
      <c r="XN385" s="21"/>
      <c r="XO385" s="21"/>
      <c r="XP385" s="21"/>
      <c r="XQ385" s="21"/>
      <c r="XR385" s="21"/>
      <c r="XS385" s="21"/>
      <c r="XT385" s="21"/>
      <c r="XU385" s="21"/>
      <c r="XV385" s="21"/>
      <c r="XW385" s="21"/>
      <c r="XX385" s="21"/>
      <c r="XY385" s="21"/>
      <c r="XZ385" s="21"/>
      <c r="YA385" s="21"/>
      <c r="YB385" s="21"/>
      <c r="YC385" s="21"/>
      <c r="YD385" s="21"/>
      <c r="YE385" s="21"/>
      <c r="YF385" s="21"/>
      <c r="YG385" s="21"/>
      <c r="YH385" s="21"/>
      <c r="YI385" s="21"/>
      <c r="YJ385" s="21"/>
      <c r="YK385" s="21"/>
      <c r="YL385" s="21"/>
      <c r="YM385" s="21"/>
      <c r="YN385" s="21"/>
      <c r="YO385" s="21"/>
      <c r="YP385" s="21"/>
      <c r="YQ385" s="21"/>
      <c r="YR385" s="21"/>
      <c r="YS385" s="21"/>
      <c r="YT385" s="21"/>
      <c r="YU385" s="21"/>
      <c r="YV385" s="21"/>
      <c r="YW385" s="21"/>
      <c r="YX385" s="21"/>
      <c r="YY385" s="21"/>
      <c r="YZ385" s="21"/>
      <c r="ZA385" s="21"/>
      <c r="ZB385" s="21"/>
      <c r="ZC385" s="21"/>
      <c r="ZD385" s="21"/>
      <c r="ZE385" s="21"/>
      <c r="ZF385" s="21"/>
      <c r="ZG385" s="21"/>
      <c r="ZH385" s="21"/>
      <c r="ZI385" s="21"/>
      <c r="ZJ385" s="21"/>
      <c r="ZK385" s="21"/>
      <c r="ZL385" s="21"/>
      <c r="ZM385" s="21"/>
      <c r="ZN385" s="21"/>
      <c r="ZO385" s="21"/>
      <c r="ZP385" s="21"/>
      <c r="ZQ385" s="21"/>
      <c r="ZR385" s="21"/>
      <c r="ZS385" s="21"/>
      <c r="ZT385" s="21"/>
      <c r="ZU385" s="21"/>
      <c r="ZV385" s="21"/>
      <c r="ZW385" s="21"/>
      <c r="ZX385" s="21"/>
      <c r="ZY385" s="21"/>
      <c r="ZZ385" s="21"/>
      <c r="AAA385" s="21"/>
      <c r="AAB385" s="21"/>
      <c r="AAC385" s="21"/>
      <c r="AAD385" s="21"/>
      <c r="AAE385" s="21"/>
      <c r="AAF385" s="21"/>
      <c r="AAG385" s="21"/>
      <c r="AAH385" s="21"/>
      <c r="AAI385" s="21"/>
      <c r="AAJ385" s="21"/>
      <c r="AAK385" s="21"/>
      <c r="AAL385" s="21"/>
      <c r="AAM385" s="21"/>
      <c r="AAN385" s="21"/>
      <c r="AAO385" s="21"/>
      <c r="AAP385" s="21"/>
      <c r="AAQ385" s="21"/>
      <c r="AAR385" s="21"/>
      <c r="AAS385" s="21"/>
      <c r="AAT385" s="21"/>
      <c r="AAU385" s="21"/>
      <c r="AAV385" s="21"/>
      <c r="AAW385" s="21"/>
      <c r="AAX385" s="21"/>
      <c r="AAY385" s="21"/>
      <c r="AAZ385" s="21"/>
      <c r="ABA385" s="21"/>
      <c r="ABB385" s="21"/>
      <c r="ABC385" s="21"/>
      <c r="ABD385" s="21"/>
      <c r="ABE385" s="21"/>
      <c r="ABF385" s="21"/>
      <c r="ABG385" s="21"/>
      <c r="ABH385" s="21"/>
      <c r="ABI385" s="21"/>
      <c r="ABJ385" s="21"/>
      <c r="ABK385" s="21"/>
      <c r="ABL385" s="21"/>
      <c r="ABM385" s="21"/>
      <c r="ABN385" s="21"/>
      <c r="ABO385" s="21"/>
      <c r="ABP385" s="21"/>
      <c r="ABQ385" s="21"/>
      <c r="ABR385" s="21"/>
      <c r="ABS385" s="21"/>
      <c r="ABT385" s="21"/>
      <c r="ABU385" s="21"/>
      <c r="ABV385" s="21"/>
      <c r="ABW385" s="21"/>
      <c r="ABX385" s="21"/>
      <c r="ABY385" s="21"/>
      <c r="ABZ385" s="21"/>
      <c r="ACA385" s="21"/>
      <c r="ACB385" s="21"/>
      <c r="ACC385" s="21"/>
      <c r="ACD385" s="21"/>
      <c r="ACE385" s="21"/>
      <c r="ACF385" s="21"/>
      <c r="ACG385" s="21"/>
      <c r="ACH385" s="21"/>
      <c r="ACI385" s="21"/>
      <c r="ACJ385" s="21"/>
      <c r="ACK385" s="21"/>
      <c r="ACL385" s="21"/>
      <c r="ACM385" s="21"/>
      <c r="ACN385" s="21"/>
      <c r="ACO385" s="21"/>
      <c r="ACP385" s="21"/>
      <c r="ACQ385" s="21"/>
      <c r="ACR385" s="21"/>
      <c r="ACS385" s="21"/>
      <c r="ACT385" s="21"/>
      <c r="ACU385" s="21"/>
      <c r="ACV385" s="21"/>
      <c r="ACW385" s="21"/>
      <c r="ACX385" s="21"/>
      <c r="ACY385" s="21"/>
      <c r="ACZ385" s="21"/>
      <c r="ADA385" s="21"/>
      <c r="ADB385" s="21"/>
      <c r="ADC385" s="21"/>
      <c r="ADD385" s="21"/>
      <c r="ADE385" s="21"/>
      <c r="ADF385" s="21"/>
      <c r="ADG385" s="21"/>
      <c r="ADH385" s="21"/>
      <c r="ADI385" s="21"/>
      <c r="ADJ385" s="21"/>
      <c r="ADK385" s="21"/>
      <c r="ADL385" s="21"/>
      <c r="ADM385" s="21"/>
      <c r="ADN385" s="21"/>
      <c r="ADO385" s="21"/>
      <c r="ADP385" s="21"/>
      <c r="ADQ385" s="21"/>
      <c r="ADR385" s="21"/>
      <c r="ADS385" s="21"/>
      <c r="ADT385" s="21"/>
      <c r="ADU385" s="21"/>
      <c r="ADV385" s="21"/>
      <c r="ADW385" s="21"/>
      <c r="ADX385" s="21"/>
      <c r="ADY385" s="21"/>
      <c r="ADZ385" s="21"/>
      <c r="AEA385" s="21"/>
      <c r="AEB385" s="21"/>
      <c r="AEC385" s="21"/>
      <c r="AED385" s="21"/>
      <c r="AEE385" s="21"/>
      <c r="AEF385" s="21"/>
      <c r="AEG385" s="21"/>
      <c r="AEH385" s="21"/>
      <c r="AEI385" s="21"/>
      <c r="AEJ385" s="21"/>
      <c r="AEK385" s="21"/>
      <c r="AEL385" s="21"/>
      <c r="AEM385" s="21"/>
    </row>
    <row r="386" spans="1:820" s="196" customFormat="1" ht="15" customHeight="1" x14ac:dyDescent="0.25">
      <c r="A386" s="197"/>
      <c r="B386" s="197"/>
      <c r="C386" s="197"/>
      <c r="D386" s="85"/>
      <c r="E386" s="86"/>
      <c r="F386" s="206"/>
      <c r="G386" s="206"/>
      <c r="H386" s="206"/>
      <c r="I386" s="206"/>
      <c r="J386" s="206"/>
      <c r="K386" s="206"/>
      <c r="L386" s="206"/>
      <c r="M386" s="206"/>
      <c r="N386" s="81"/>
      <c r="O386" s="81"/>
      <c r="P386" s="81"/>
      <c r="Q386" s="81"/>
      <c r="R386" s="81"/>
      <c r="S386" s="207"/>
      <c r="T386" s="207"/>
      <c r="U386" s="362"/>
      <c r="V386" s="329"/>
      <c r="W386" s="329"/>
      <c r="X386" s="328"/>
      <c r="Y386" s="320"/>
      <c r="Z386" s="320"/>
      <c r="AA386" s="347"/>
      <c r="AB386" s="347"/>
      <c r="AC386" s="347"/>
      <c r="AD386" s="347"/>
      <c r="AE386" s="347"/>
      <c r="AF386" s="347"/>
      <c r="AG386" s="21"/>
      <c r="AH386" s="21"/>
      <c r="AI386" s="21"/>
      <c r="AJ386" s="21"/>
      <c r="AK386" s="21"/>
      <c r="AL386" s="21"/>
      <c r="AM386" s="21"/>
      <c r="AN386" s="21"/>
      <c r="AO386" s="204"/>
      <c r="AP386" s="21"/>
      <c r="AQ386" s="21"/>
      <c r="AR386" s="21"/>
      <c r="AS386" s="21"/>
      <c r="AT386" s="21"/>
      <c r="AU386" s="21"/>
      <c r="AV386" s="21"/>
      <c r="AW386" s="21"/>
      <c r="AX386" s="21"/>
      <c r="AY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c r="FP386" s="21"/>
      <c r="FQ386" s="21"/>
      <c r="FR386" s="21"/>
      <c r="FS386" s="21"/>
      <c r="FT386" s="21"/>
      <c r="FU386" s="21"/>
      <c r="FV386" s="21"/>
      <c r="FW386" s="21"/>
      <c r="FX386" s="21"/>
      <c r="FY386" s="21"/>
      <c r="FZ386" s="21"/>
      <c r="GA386" s="21"/>
      <c r="GB386" s="21"/>
      <c r="GC386" s="21"/>
      <c r="GD386" s="21"/>
      <c r="GE386" s="21"/>
      <c r="GF386" s="21"/>
      <c r="GG386" s="21"/>
      <c r="GH386" s="21"/>
      <c r="GI386" s="21"/>
      <c r="GJ386" s="21"/>
      <c r="GK386" s="21"/>
      <c r="GL386" s="21"/>
      <c r="GM386" s="21"/>
      <c r="GN386" s="21"/>
      <c r="GO386" s="21"/>
      <c r="GP386" s="21"/>
      <c r="GQ386" s="21"/>
      <c r="GR386" s="21"/>
      <c r="GS386" s="21"/>
      <c r="GT386" s="21"/>
      <c r="GU386" s="21"/>
      <c r="GV386" s="21"/>
      <c r="GW386" s="21"/>
      <c r="GX386" s="21"/>
      <c r="GY386" s="21"/>
      <c r="GZ386" s="21"/>
      <c r="HA386" s="21"/>
      <c r="HB386" s="21"/>
      <c r="HC386" s="21"/>
      <c r="HD386" s="21"/>
      <c r="HE386" s="21"/>
      <c r="HF386" s="21"/>
      <c r="HG386" s="21"/>
      <c r="HH386" s="21"/>
      <c r="HI386" s="21"/>
      <c r="HJ386" s="21"/>
      <c r="HK386" s="21"/>
      <c r="HL386" s="21"/>
      <c r="HM386" s="21"/>
      <c r="HN386" s="21"/>
      <c r="HO386" s="21"/>
      <c r="HP386" s="21"/>
      <c r="HQ386" s="21"/>
      <c r="HR386" s="21"/>
      <c r="HS386" s="21"/>
      <c r="HT386" s="21"/>
      <c r="HU386" s="21"/>
      <c r="HV386" s="21"/>
      <c r="HW386" s="21"/>
      <c r="HX386" s="21"/>
      <c r="HY386" s="21"/>
      <c r="HZ386" s="21"/>
      <c r="IA386" s="21"/>
      <c r="IB386" s="21"/>
      <c r="IC386" s="21"/>
      <c r="ID386" s="21"/>
      <c r="IE386" s="21"/>
      <c r="IF386" s="21"/>
      <c r="IG386" s="21"/>
      <c r="IH386" s="21"/>
      <c r="II386" s="21"/>
      <c r="IJ386" s="21"/>
      <c r="IK386" s="21"/>
      <c r="IL386" s="21"/>
      <c r="IM386" s="21"/>
      <c r="IN386" s="21"/>
      <c r="IO386" s="21"/>
      <c r="IP386" s="21"/>
      <c r="IQ386" s="21"/>
      <c r="IR386" s="21"/>
      <c r="IS386" s="21"/>
      <c r="IT386" s="21"/>
      <c r="IU386" s="21"/>
      <c r="IV386" s="21"/>
      <c r="IW386" s="21"/>
      <c r="IX386" s="21"/>
      <c r="IY386" s="21"/>
      <c r="IZ386" s="21"/>
      <c r="JA386" s="21"/>
      <c r="JB386" s="21"/>
      <c r="JC386" s="21"/>
      <c r="JD386" s="21"/>
      <c r="JE386" s="21"/>
      <c r="JF386" s="21"/>
      <c r="JG386" s="21"/>
      <c r="JH386" s="21"/>
      <c r="JI386" s="21"/>
      <c r="JJ386" s="21"/>
      <c r="JK386" s="21"/>
      <c r="JL386" s="21"/>
      <c r="JM386" s="21"/>
      <c r="JN386" s="21"/>
      <c r="JO386" s="21"/>
      <c r="JP386" s="21"/>
      <c r="JQ386" s="21"/>
      <c r="JR386" s="21"/>
      <c r="JS386" s="21"/>
      <c r="JT386" s="21"/>
      <c r="JU386" s="21"/>
      <c r="JV386" s="21"/>
      <c r="JW386" s="21"/>
      <c r="JX386" s="21"/>
      <c r="JY386" s="21"/>
      <c r="JZ386" s="21"/>
      <c r="KA386" s="21"/>
      <c r="KB386" s="21"/>
      <c r="KC386" s="21"/>
      <c r="KD386" s="21"/>
      <c r="KE386" s="21"/>
      <c r="KF386" s="21"/>
      <c r="KG386" s="21"/>
      <c r="KH386" s="21"/>
      <c r="KI386" s="21"/>
      <c r="KJ386" s="21"/>
      <c r="KK386" s="21"/>
      <c r="KL386" s="21"/>
      <c r="KM386" s="21"/>
      <c r="KN386" s="21"/>
      <c r="KO386" s="21"/>
      <c r="KP386" s="21"/>
      <c r="KQ386" s="21"/>
      <c r="KR386" s="21"/>
      <c r="KS386" s="21"/>
      <c r="KT386" s="21"/>
      <c r="KU386" s="21"/>
      <c r="KV386" s="21"/>
      <c r="KW386" s="21"/>
      <c r="KX386" s="21"/>
      <c r="KY386" s="21"/>
      <c r="KZ386" s="21"/>
      <c r="LA386" s="21"/>
      <c r="LB386" s="21"/>
      <c r="LC386" s="21"/>
      <c r="LD386" s="21"/>
      <c r="LE386" s="21"/>
      <c r="LF386" s="21"/>
      <c r="LG386" s="21"/>
      <c r="LH386" s="21"/>
      <c r="LI386" s="21"/>
      <c r="LJ386" s="21"/>
      <c r="LK386" s="21"/>
      <c r="LL386" s="21"/>
      <c r="LM386" s="21"/>
      <c r="LN386" s="21"/>
      <c r="LO386" s="21"/>
      <c r="LP386" s="21"/>
      <c r="LQ386" s="21"/>
      <c r="LR386" s="21"/>
      <c r="LS386" s="21"/>
      <c r="LT386" s="21"/>
      <c r="LU386" s="21"/>
      <c r="LV386" s="21"/>
      <c r="LW386" s="21"/>
      <c r="LX386" s="21"/>
      <c r="LY386" s="21"/>
      <c r="LZ386" s="21"/>
      <c r="MA386" s="21"/>
      <c r="MB386" s="21"/>
      <c r="MC386" s="21"/>
      <c r="MD386" s="21"/>
      <c r="ME386" s="21"/>
      <c r="MF386" s="21"/>
      <c r="MG386" s="21"/>
      <c r="MH386" s="21"/>
      <c r="MI386" s="21"/>
      <c r="MJ386" s="21"/>
      <c r="MK386" s="21"/>
      <c r="ML386" s="21"/>
      <c r="MM386" s="21"/>
      <c r="MN386" s="21"/>
      <c r="MO386" s="21"/>
      <c r="MP386" s="21"/>
      <c r="MQ386" s="21"/>
      <c r="MR386" s="21"/>
      <c r="MS386" s="21"/>
      <c r="MT386" s="21"/>
      <c r="MU386" s="21"/>
      <c r="MV386" s="21"/>
      <c r="MW386" s="21"/>
      <c r="MX386" s="21"/>
      <c r="MY386" s="21"/>
      <c r="MZ386" s="21"/>
      <c r="NA386" s="21"/>
      <c r="NB386" s="21"/>
      <c r="NC386" s="21"/>
      <c r="ND386" s="21"/>
      <c r="NE386" s="21"/>
      <c r="NF386" s="21"/>
      <c r="NG386" s="21"/>
      <c r="NH386" s="21"/>
      <c r="NI386" s="21"/>
      <c r="NJ386" s="21"/>
      <c r="NK386" s="21"/>
      <c r="NL386" s="21"/>
      <c r="NM386" s="21"/>
      <c r="NN386" s="21"/>
      <c r="NO386" s="21"/>
      <c r="NP386" s="21"/>
      <c r="NQ386" s="21"/>
      <c r="NR386" s="21"/>
      <c r="NS386" s="21"/>
      <c r="NT386" s="21"/>
      <c r="NU386" s="21"/>
      <c r="NV386" s="21"/>
      <c r="NW386" s="21"/>
      <c r="NX386" s="21"/>
      <c r="NY386" s="21"/>
      <c r="NZ386" s="21"/>
      <c r="OA386" s="21"/>
      <c r="OB386" s="21"/>
      <c r="OC386" s="21"/>
      <c r="OD386" s="21"/>
      <c r="OE386" s="21"/>
      <c r="OF386" s="21"/>
      <c r="OG386" s="21"/>
      <c r="OH386" s="21"/>
      <c r="OI386" s="21"/>
      <c r="OJ386" s="21"/>
      <c r="OK386" s="21"/>
      <c r="OL386" s="21"/>
      <c r="OM386" s="21"/>
      <c r="ON386" s="21"/>
      <c r="OO386" s="21"/>
      <c r="OP386" s="21"/>
      <c r="OQ386" s="21"/>
      <c r="OR386" s="21"/>
      <c r="OS386" s="21"/>
      <c r="OT386" s="21"/>
      <c r="OU386" s="21"/>
      <c r="OV386" s="21"/>
      <c r="OW386" s="21"/>
      <c r="OX386" s="21"/>
      <c r="OY386" s="21"/>
      <c r="OZ386" s="21"/>
      <c r="PA386" s="21"/>
      <c r="PB386" s="21"/>
      <c r="PC386" s="21"/>
      <c r="PD386" s="21"/>
      <c r="PE386" s="21"/>
      <c r="PF386" s="21"/>
      <c r="PG386" s="21"/>
      <c r="PH386" s="21"/>
      <c r="PI386" s="21"/>
      <c r="PJ386" s="21"/>
      <c r="PK386" s="21"/>
      <c r="PL386" s="21"/>
      <c r="PM386" s="21"/>
      <c r="PN386" s="21"/>
      <c r="PO386" s="21"/>
      <c r="PP386" s="21"/>
      <c r="PQ386" s="21"/>
      <c r="PR386" s="21"/>
      <c r="PS386" s="21"/>
      <c r="PT386" s="21"/>
      <c r="PU386" s="21"/>
      <c r="PV386" s="21"/>
      <c r="PW386" s="21"/>
      <c r="PX386" s="21"/>
      <c r="PY386" s="21"/>
      <c r="PZ386" s="21"/>
      <c r="QA386" s="21"/>
      <c r="QB386" s="21"/>
      <c r="QC386" s="21"/>
      <c r="QD386" s="21"/>
      <c r="QE386" s="21"/>
      <c r="QF386" s="21"/>
      <c r="QG386" s="21"/>
      <c r="QH386" s="21"/>
      <c r="QI386" s="21"/>
      <c r="QJ386" s="21"/>
      <c r="QK386" s="21"/>
      <c r="QL386" s="21"/>
      <c r="QM386" s="21"/>
      <c r="QN386" s="21"/>
      <c r="QO386" s="21"/>
      <c r="QP386" s="21"/>
      <c r="QQ386" s="21"/>
      <c r="QR386" s="21"/>
      <c r="QS386" s="21"/>
      <c r="QT386" s="21"/>
      <c r="QU386" s="21"/>
      <c r="QV386" s="21"/>
      <c r="QW386" s="21"/>
      <c r="QX386" s="21"/>
      <c r="QY386" s="21"/>
      <c r="QZ386" s="21"/>
      <c r="RA386" s="21"/>
      <c r="RB386" s="21"/>
      <c r="RC386" s="21"/>
      <c r="RD386" s="21"/>
      <c r="RE386" s="21"/>
      <c r="RF386" s="21"/>
      <c r="RG386" s="21"/>
      <c r="RH386" s="21"/>
      <c r="RI386" s="21"/>
      <c r="RJ386" s="21"/>
      <c r="RK386" s="21"/>
      <c r="RL386" s="21"/>
      <c r="RM386" s="21"/>
      <c r="RN386" s="21"/>
      <c r="RO386" s="21"/>
      <c r="RP386" s="21"/>
      <c r="RQ386" s="21"/>
      <c r="RR386" s="21"/>
      <c r="RS386" s="21"/>
      <c r="RT386" s="21"/>
      <c r="RU386" s="21"/>
      <c r="RV386" s="21"/>
      <c r="RW386" s="21"/>
      <c r="RX386" s="21"/>
      <c r="RY386" s="21"/>
      <c r="RZ386" s="21"/>
      <c r="SA386" s="21"/>
      <c r="SB386" s="21"/>
      <c r="SC386" s="21"/>
      <c r="SD386" s="21"/>
      <c r="SE386" s="21"/>
      <c r="SF386" s="21"/>
      <c r="SG386" s="21"/>
      <c r="SH386" s="21"/>
      <c r="SI386" s="21"/>
      <c r="SJ386" s="21"/>
      <c r="SK386" s="21"/>
      <c r="SL386" s="21"/>
      <c r="SM386" s="21"/>
      <c r="SN386" s="21"/>
      <c r="SO386" s="21"/>
      <c r="SP386" s="21"/>
      <c r="SQ386" s="21"/>
      <c r="SR386" s="21"/>
      <c r="SS386" s="21"/>
      <c r="ST386" s="21"/>
      <c r="SU386" s="21"/>
      <c r="SV386" s="21"/>
      <c r="SW386" s="21"/>
      <c r="SX386" s="21"/>
      <c r="SY386" s="21"/>
      <c r="SZ386" s="21"/>
      <c r="TA386" s="21"/>
      <c r="TB386" s="21"/>
      <c r="TC386" s="21"/>
      <c r="TD386" s="21"/>
      <c r="TE386" s="21"/>
      <c r="TF386" s="21"/>
      <c r="TG386" s="21"/>
      <c r="TH386" s="21"/>
      <c r="TI386" s="21"/>
      <c r="TJ386" s="21"/>
      <c r="TK386" s="21"/>
      <c r="TL386" s="21"/>
      <c r="TM386" s="21"/>
      <c r="TN386" s="21"/>
      <c r="TO386" s="21"/>
      <c r="TP386" s="21"/>
      <c r="TQ386" s="21"/>
      <c r="TR386" s="21"/>
      <c r="TS386" s="21"/>
      <c r="TT386" s="21"/>
      <c r="TU386" s="21"/>
      <c r="TV386" s="21"/>
      <c r="TW386" s="21"/>
      <c r="TX386" s="21"/>
      <c r="TY386" s="21"/>
      <c r="TZ386" s="21"/>
      <c r="UA386" s="21"/>
      <c r="UB386" s="21"/>
      <c r="UC386" s="21"/>
      <c r="UD386" s="21"/>
      <c r="UE386" s="21"/>
      <c r="UF386" s="21"/>
      <c r="UG386" s="21"/>
      <c r="UH386" s="21"/>
      <c r="UI386" s="21"/>
      <c r="UJ386" s="21"/>
      <c r="UK386" s="21"/>
      <c r="UL386" s="21"/>
      <c r="UM386" s="21"/>
      <c r="UN386" s="21"/>
      <c r="UO386" s="21"/>
      <c r="UP386" s="21"/>
      <c r="UQ386" s="21"/>
      <c r="UR386" s="21"/>
      <c r="US386" s="21"/>
      <c r="UT386" s="21"/>
      <c r="UU386" s="21"/>
      <c r="UV386" s="21"/>
      <c r="UW386" s="21"/>
      <c r="UX386" s="21"/>
      <c r="UY386" s="21"/>
      <c r="UZ386" s="21"/>
      <c r="VA386" s="21"/>
      <c r="VB386" s="21"/>
      <c r="VC386" s="21"/>
      <c r="VD386" s="21"/>
      <c r="VE386" s="21"/>
      <c r="VF386" s="21"/>
      <c r="VG386" s="21"/>
      <c r="VH386" s="21"/>
      <c r="VI386" s="21"/>
      <c r="VJ386" s="21"/>
      <c r="VK386" s="21"/>
      <c r="VL386" s="21"/>
      <c r="VM386" s="21"/>
      <c r="VN386" s="21"/>
      <c r="VO386" s="21"/>
      <c r="VP386" s="21"/>
      <c r="VQ386" s="21"/>
      <c r="VR386" s="21"/>
      <c r="VS386" s="21"/>
      <c r="VT386" s="21"/>
      <c r="VU386" s="21"/>
      <c r="VV386" s="21"/>
      <c r="VW386" s="21"/>
      <c r="VX386" s="21"/>
      <c r="VY386" s="21"/>
      <c r="VZ386" s="21"/>
      <c r="WA386" s="21"/>
      <c r="WB386" s="21"/>
      <c r="WC386" s="21"/>
      <c r="WD386" s="21"/>
      <c r="WE386" s="21"/>
      <c r="WF386" s="21"/>
      <c r="WG386" s="21"/>
      <c r="WH386" s="21"/>
      <c r="WI386" s="21"/>
      <c r="WJ386" s="21"/>
      <c r="WK386" s="21"/>
      <c r="WL386" s="21"/>
      <c r="WM386" s="21"/>
      <c r="WN386" s="21"/>
      <c r="WO386" s="21"/>
      <c r="WP386" s="21"/>
      <c r="WQ386" s="21"/>
      <c r="WR386" s="21"/>
      <c r="WS386" s="21"/>
      <c r="WT386" s="21"/>
      <c r="WU386" s="21"/>
      <c r="WV386" s="21"/>
      <c r="WW386" s="21"/>
      <c r="WX386" s="21"/>
      <c r="WY386" s="21"/>
      <c r="WZ386" s="21"/>
      <c r="XA386" s="21"/>
      <c r="XB386" s="21"/>
      <c r="XC386" s="21"/>
      <c r="XD386" s="21"/>
      <c r="XE386" s="21"/>
      <c r="XF386" s="21"/>
      <c r="XG386" s="21"/>
      <c r="XH386" s="21"/>
      <c r="XI386" s="21"/>
      <c r="XJ386" s="21"/>
      <c r="XK386" s="21"/>
      <c r="XL386" s="21"/>
      <c r="XM386" s="21"/>
      <c r="XN386" s="21"/>
      <c r="XO386" s="21"/>
      <c r="XP386" s="21"/>
      <c r="XQ386" s="21"/>
      <c r="XR386" s="21"/>
      <c r="XS386" s="21"/>
      <c r="XT386" s="21"/>
      <c r="XU386" s="21"/>
      <c r="XV386" s="21"/>
      <c r="XW386" s="21"/>
      <c r="XX386" s="21"/>
      <c r="XY386" s="21"/>
      <c r="XZ386" s="21"/>
      <c r="YA386" s="21"/>
      <c r="YB386" s="21"/>
      <c r="YC386" s="21"/>
      <c r="YD386" s="21"/>
      <c r="YE386" s="21"/>
      <c r="YF386" s="21"/>
      <c r="YG386" s="21"/>
      <c r="YH386" s="21"/>
      <c r="YI386" s="21"/>
      <c r="YJ386" s="21"/>
      <c r="YK386" s="21"/>
      <c r="YL386" s="21"/>
      <c r="YM386" s="21"/>
      <c r="YN386" s="21"/>
      <c r="YO386" s="21"/>
      <c r="YP386" s="21"/>
      <c r="YQ386" s="21"/>
      <c r="YR386" s="21"/>
      <c r="YS386" s="21"/>
      <c r="YT386" s="21"/>
      <c r="YU386" s="21"/>
      <c r="YV386" s="21"/>
      <c r="YW386" s="21"/>
      <c r="YX386" s="21"/>
      <c r="YY386" s="21"/>
      <c r="YZ386" s="21"/>
      <c r="ZA386" s="21"/>
      <c r="ZB386" s="21"/>
      <c r="ZC386" s="21"/>
      <c r="ZD386" s="21"/>
      <c r="ZE386" s="21"/>
      <c r="ZF386" s="21"/>
      <c r="ZG386" s="21"/>
      <c r="ZH386" s="21"/>
      <c r="ZI386" s="21"/>
      <c r="ZJ386" s="21"/>
      <c r="ZK386" s="21"/>
      <c r="ZL386" s="21"/>
      <c r="ZM386" s="21"/>
      <c r="ZN386" s="21"/>
      <c r="ZO386" s="21"/>
      <c r="ZP386" s="21"/>
      <c r="ZQ386" s="21"/>
      <c r="ZR386" s="21"/>
      <c r="ZS386" s="21"/>
      <c r="ZT386" s="21"/>
      <c r="ZU386" s="21"/>
      <c r="ZV386" s="21"/>
      <c r="ZW386" s="21"/>
      <c r="ZX386" s="21"/>
      <c r="ZY386" s="21"/>
      <c r="ZZ386" s="21"/>
      <c r="AAA386" s="21"/>
      <c r="AAB386" s="21"/>
      <c r="AAC386" s="21"/>
      <c r="AAD386" s="21"/>
      <c r="AAE386" s="21"/>
      <c r="AAF386" s="21"/>
      <c r="AAG386" s="21"/>
      <c r="AAH386" s="21"/>
      <c r="AAI386" s="21"/>
      <c r="AAJ386" s="21"/>
      <c r="AAK386" s="21"/>
      <c r="AAL386" s="21"/>
      <c r="AAM386" s="21"/>
      <c r="AAN386" s="21"/>
      <c r="AAO386" s="21"/>
      <c r="AAP386" s="21"/>
      <c r="AAQ386" s="21"/>
      <c r="AAR386" s="21"/>
      <c r="AAS386" s="21"/>
      <c r="AAT386" s="21"/>
      <c r="AAU386" s="21"/>
      <c r="AAV386" s="21"/>
      <c r="AAW386" s="21"/>
      <c r="AAX386" s="21"/>
      <c r="AAY386" s="21"/>
      <c r="AAZ386" s="21"/>
      <c r="ABA386" s="21"/>
      <c r="ABB386" s="21"/>
      <c r="ABC386" s="21"/>
      <c r="ABD386" s="21"/>
      <c r="ABE386" s="21"/>
      <c r="ABF386" s="21"/>
      <c r="ABG386" s="21"/>
      <c r="ABH386" s="21"/>
      <c r="ABI386" s="21"/>
      <c r="ABJ386" s="21"/>
      <c r="ABK386" s="21"/>
      <c r="ABL386" s="21"/>
      <c r="ABM386" s="21"/>
      <c r="ABN386" s="21"/>
      <c r="ABO386" s="21"/>
      <c r="ABP386" s="21"/>
      <c r="ABQ386" s="21"/>
      <c r="ABR386" s="21"/>
      <c r="ABS386" s="21"/>
      <c r="ABT386" s="21"/>
      <c r="ABU386" s="21"/>
      <c r="ABV386" s="21"/>
      <c r="ABW386" s="21"/>
      <c r="ABX386" s="21"/>
      <c r="ABY386" s="21"/>
      <c r="ABZ386" s="21"/>
      <c r="ACA386" s="21"/>
      <c r="ACB386" s="21"/>
      <c r="ACC386" s="21"/>
      <c r="ACD386" s="21"/>
      <c r="ACE386" s="21"/>
      <c r="ACF386" s="21"/>
      <c r="ACG386" s="21"/>
      <c r="ACH386" s="21"/>
      <c r="ACI386" s="21"/>
      <c r="ACJ386" s="21"/>
      <c r="ACK386" s="21"/>
      <c r="ACL386" s="21"/>
      <c r="ACM386" s="21"/>
      <c r="ACN386" s="21"/>
      <c r="ACO386" s="21"/>
      <c r="ACP386" s="21"/>
      <c r="ACQ386" s="21"/>
      <c r="ACR386" s="21"/>
      <c r="ACS386" s="21"/>
      <c r="ACT386" s="21"/>
      <c r="ACU386" s="21"/>
      <c r="ACV386" s="21"/>
      <c r="ACW386" s="21"/>
      <c r="ACX386" s="21"/>
      <c r="ACY386" s="21"/>
      <c r="ACZ386" s="21"/>
      <c r="ADA386" s="21"/>
      <c r="ADB386" s="21"/>
      <c r="ADC386" s="21"/>
      <c r="ADD386" s="21"/>
      <c r="ADE386" s="21"/>
      <c r="ADF386" s="21"/>
      <c r="ADG386" s="21"/>
      <c r="ADH386" s="21"/>
      <c r="ADI386" s="21"/>
      <c r="ADJ386" s="21"/>
      <c r="ADK386" s="21"/>
      <c r="ADL386" s="21"/>
      <c r="ADM386" s="21"/>
      <c r="ADN386" s="21"/>
      <c r="ADO386" s="21"/>
      <c r="ADP386" s="21"/>
      <c r="ADQ386" s="21"/>
      <c r="ADR386" s="21"/>
      <c r="ADS386" s="21"/>
      <c r="ADT386" s="21"/>
      <c r="ADU386" s="21"/>
      <c r="ADV386" s="21"/>
      <c r="ADW386" s="21"/>
      <c r="ADX386" s="21"/>
      <c r="ADY386" s="21"/>
      <c r="ADZ386" s="21"/>
      <c r="AEA386" s="21"/>
      <c r="AEB386" s="21"/>
      <c r="AEC386" s="21"/>
      <c r="AED386" s="21"/>
      <c r="AEE386" s="21"/>
      <c r="AEF386" s="21"/>
      <c r="AEG386" s="21"/>
      <c r="AEH386" s="21"/>
      <c r="AEI386" s="21"/>
      <c r="AEJ386" s="21"/>
      <c r="AEK386" s="21"/>
      <c r="AEL386" s="21"/>
      <c r="AEM386" s="21"/>
    </row>
    <row r="387" spans="1:820" s="196" customFormat="1" ht="15" customHeight="1" x14ac:dyDescent="0.25">
      <c r="A387" s="71"/>
      <c r="B387" s="71"/>
      <c r="C387" s="71"/>
      <c r="D387" s="40"/>
      <c r="E387" s="51"/>
      <c r="F387" s="42"/>
      <c r="G387" s="71"/>
      <c r="H387" s="43"/>
      <c r="I387" s="194"/>
      <c r="J387" s="43"/>
      <c r="K387" s="43"/>
      <c r="L387" s="43"/>
      <c r="M387" s="71"/>
      <c r="N387" s="38"/>
      <c r="O387" s="194"/>
      <c r="P387" s="71"/>
      <c r="Q387" s="39"/>
      <c r="R387" s="40"/>
      <c r="T387" s="183"/>
      <c r="U387" s="363"/>
      <c r="V387" s="183"/>
      <c r="W387" s="183"/>
      <c r="X387" s="383"/>
      <c r="Y387" s="320"/>
      <c r="Z387" s="320"/>
      <c r="AA387" s="37"/>
      <c r="AB387" s="37"/>
      <c r="AC387" s="37"/>
      <c r="AD387" s="37"/>
      <c r="AE387" s="37"/>
      <c r="AF387" s="37"/>
      <c r="AG387" s="21"/>
      <c r="AH387" s="21"/>
      <c r="AI387" s="21"/>
      <c r="AJ387" s="21"/>
      <c r="AK387" s="21"/>
      <c r="AL387" s="21"/>
      <c r="AM387" s="21"/>
      <c r="AN387" s="21"/>
      <c r="AO387" s="21"/>
      <c r="AP387" s="21"/>
      <c r="AQ387" s="21"/>
      <c r="AR387" s="21"/>
      <c r="AS387" s="21"/>
      <c r="AT387" s="21"/>
      <c r="AU387" s="21"/>
      <c r="AV387" s="21"/>
      <c r="AW387" s="21"/>
      <c r="AX387" s="21"/>
      <c r="AY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c r="FP387" s="21"/>
      <c r="FQ387" s="21"/>
      <c r="FR387" s="21"/>
      <c r="FS387" s="21"/>
      <c r="FT387" s="21"/>
      <c r="FU387" s="21"/>
      <c r="FV387" s="21"/>
      <c r="FW387" s="21"/>
      <c r="FX387" s="21"/>
      <c r="FY387" s="21"/>
      <c r="FZ387" s="21"/>
      <c r="GA387" s="21"/>
      <c r="GB387" s="21"/>
      <c r="GC387" s="21"/>
      <c r="GD387" s="21"/>
      <c r="GE387" s="21"/>
      <c r="GF387" s="21"/>
      <c r="GG387" s="21"/>
      <c r="GH387" s="21"/>
      <c r="GI387" s="21"/>
      <c r="GJ387" s="21"/>
      <c r="GK387" s="21"/>
      <c r="GL387" s="21"/>
      <c r="GM387" s="21"/>
      <c r="GN387" s="21"/>
      <c r="GO387" s="21"/>
      <c r="GP387" s="21"/>
      <c r="GQ387" s="21"/>
      <c r="GR387" s="21"/>
      <c r="GS387" s="21"/>
      <c r="GT387" s="21"/>
      <c r="GU387" s="21"/>
      <c r="GV387" s="21"/>
      <c r="GW387" s="21"/>
      <c r="GX387" s="21"/>
      <c r="GY387" s="21"/>
      <c r="GZ387" s="21"/>
      <c r="HA387" s="21"/>
      <c r="HB387" s="21"/>
      <c r="HC387" s="21"/>
      <c r="HD387" s="21"/>
      <c r="HE387" s="21"/>
      <c r="HF387" s="21"/>
      <c r="HG387" s="21"/>
      <c r="HH387" s="21"/>
      <c r="HI387" s="21"/>
      <c r="HJ387" s="21"/>
      <c r="HK387" s="21"/>
      <c r="HL387" s="21"/>
      <c r="HM387" s="21"/>
      <c r="HN387" s="21"/>
      <c r="HO387" s="21"/>
      <c r="HP387" s="21"/>
      <c r="HQ387" s="21"/>
      <c r="HR387" s="21"/>
      <c r="HS387" s="21"/>
      <c r="HT387" s="21"/>
      <c r="HU387" s="21"/>
      <c r="HV387" s="21"/>
      <c r="HW387" s="21"/>
      <c r="HX387" s="21"/>
      <c r="HY387" s="21"/>
      <c r="HZ387" s="21"/>
      <c r="IA387" s="21"/>
      <c r="IB387" s="21"/>
      <c r="IC387" s="21"/>
      <c r="ID387" s="21"/>
      <c r="IE387" s="21"/>
      <c r="IF387" s="21"/>
      <c r="IG387" s="21"/>
      <c r="IH387" s="21"/>
      <c r="II387" s="21"/>
      <c r="IJ387" s="21"/>
      <c r="IK387" s="21"/>
      <c r="IL387" s="21"/>
      <c r="IM387" s="21"/>
      <c r="IN387" s="21"/>
      <c r="IO387" s="21"/>
      <c r="IP387" s="21"/>
      <c r="IQ387" s="21"/>
      <c r="IR387" s="21"/>
      <c r="IS387" s="21"/>
      <c r="IT387" s="21"/>
      <c r="IU387" s="21"/>
      <c r="IV387" s="21"/>
      <c r="IW387" s="21"/>
      <c r="IX387" s="21"/>
      <c r="IY387" s="21"/>
      <c r="IZ387" s="21"/>
      <c r="JA387" s="21"/>
      <c r="JB387" s="21"/>
      <c r="JC387" s="21"/>
      <c r="JD387" s="21"/>
      <c r="JE387" s="21"/>
      <c r="JF387" s="21"/>
      <c r="JG387" s="21"/>
      <c r="JH387" s="21"/>
      <c r="JI387" s="21"/>
      <c r="JJ387" s="21"/>
      <c r="JK387" s="21"/>
      <c r="JL387" s="21"/>
      <c r="JM387" s="21"/>
      <c r="JN387" s="21"/>
      <c r="JO387" s="21"/>
      <c r="JP387" s="21"/>
      <c r="JQ387" s="21"/>
      <c r="JR387" s="21"/>
      <c r="JS387" s="21"/>
      <c r="JT387" s="21"/>
      <c r="JU387" s="21"/>
      <c r="JV387" s="21"/>
      <c r="JW387" s="21"/>
      <c r="JX387" s="21"/>
      <c r="JY387" s="21"/>
      <c r="JZ387" s="21"/>
      <c r="KA387" s="21"/>
      <c r="KB387" s="21"/>
      <c r="KC387" s="21"/>
      <c r="KD387" s="21"/>
      <c r="KE387" s="21"/>
      <c r="KF387" s="21"/>
      <c r="KG387" s="21"/>
      <c r="KH387" s="21"/>
      <c r="KI387" s="21"/>
      <c r="KJ387" s="21"/>
      <c r="KK387" s="21"/>
      <c r="KL387" s="21"/>
      <c r="KM387" s="21"/>
      <c r="KN387" s="21"/>
      <c r="KO387" s="21"/>
      <c r="KP387" s="21"/>
      <c r="KQ387" s="21"/>
      <c r="KR387" s="21"/>
      <c r="KS387" s="21"/>
      <c r="KT387" s="21"/>
      <c r="KU387" s="21"/>
      <c r="KV387" s="21"/>
      <c r="KW387" s="21"/>
      <c r="KX387" s="21"/>
      <c r="KY387" s="21"/>
      <c r="KZ387" s="21"/>
      <c r="LA387" s="21"/>
      <c r="LB387" s="21"/>
      <c r="LC387" s="21"/>
      <c r="LD387" s="21"/>
      <c r="LE387" s="21"/>
      <c r="LF387" s="21"/>
      <c r="LG387" s="21"/>
      <c r="LH387" s="21"/>
      <c r="LI387" s="21"/>
      <c r="LJ387" s="21"/>
      <c r="LK387" s="21"/>
      <c r="LL387" s="21"/>
      <c r="LM387" s="21"/>
      <c r="LN387" s="21"/>
      <c r="LO387" s="21"/>
      <c r="LP387" s="21"/>
      <c r="LQ387" s="21"/>
      <c r="LR387" s="21"/>
      <c r="LS387" s="21"/>
      <c r="LT387" s="21"/>
      <c r="LU387" s="21"/>
      <c r="LV387" s="21"/>
      <c r="LW387" s="21"/>
      <c r="LX387" s="21"/>
      <c r="LY387" s="21"/>
      <c r="LZ387" s="21"/>
      <c r="MA387" s="21"/>
      <c r="MB387" s="21"/>
      <c r="MC387" s="21"/>
      <c r="MD387" s="21"/>
      <c r="ME387" s="21"/>
      <c r="MF387" s="21"/>
      <c r="MG387" s="21"/>
      <c r="MH387" s="21"/>
      <c r="MI387" s="21"/>
      <c r="MJ387" s="21"/>
      <c r="MK387" s="21"/>
      <c r="ML387" s="21"/>
      <c r="MM387" s="21"/>
      <c r="MN387" s="21"/>
      <c r="MO387" s="21"/>
      <c r="MP387" s="21"/>
      <c r="MQ387" s="21"/>
      <c r="MR387" s="21"/>
      <c r="MS387" s="21"/>
      <c r="MT387" s="21"/>
      <c r="MU387" s="21"/>
      <c r="MV387" s="21"/>
      <c r="MW387" s="21"/>
      <c r="MX387" s="21"/>
      <c r="MY387" s="21"/>
      <c r="MZ387" s="21"/>
      <c r="NA387" s="21"/>
      <c r="NB387" s="21"/>
      <c r="NC387" s="21"/>
      <c r="ND387" s="21"/>
      <c r="NE387" s="21"/>
      <c r="NF387" s="21"/>
      <c r="NG387" s="21"/>
      <c r="NH387" s="21"/>
      <c r="NI387" s="21"/>
      <c r="NJ387" s="21"/>
      <c r="NK387" s="21"/>
      <c r="NL387" s="21"/>
      <c r="NM387" s="21"/>
      <c r="NN387" s="21"/>
      <c r="NO387" s="21"/>
      <c r="NP387" s="21"/>
      <c r="NQ387" s="21"/>
      <c r="NR387" s="21"/>
      <c r="NS387" s="21"/>
      <c r="NT387" s="21"/>
      <c r="NU387" s="21"/>
      <c r="NV387" s="21"/>
      <c r="NW387" s="21"/>
      <c r="NX387" s="21"/>
      <c r="NY387" s="21"/>
      <c r="NZ387" s="21"/>
      <c r="OA387" s="21"/>
      <c r="OB387" s="21"/>
      <c r="OC387" s="21"/>
      <c r="OD387" s="21"/>
      <c r="OE387" s="21"/>
      <c r="OF387" s="21"/>
      <c r="OG387" s="21"/>
      <c r="OH387" s="21"/>
      <c r="OI387" s="21"/>
      <c r="OJ387" s="21"/>
      <c r="OK387" s="21"/>
      <c r="OL387" s="21"/>
      <c r="OM387" s="21"/>
      <c r="ON387" s="21"/>
      <c r="OO387" s="21"/>
      <c r="OP387" s="21"/>
      <c r="OQ387" s="21"/>
      <c r="OR387" s="21"/>
      <c r="OS387" s="21"/>
      <c r="OT387" s="21"/>
      <c r="OU387" s="21"/>
      <c r="OV387" s="21"/>
      <c r="OW387" s="21"/>
      <c r="OX387" s="21"/>
      <c r="OY387" s="21"/>
      <c r="OZ387" s="21"/>
      <c r="PA387" s="21"/>
      <c r="PB387" s="21"/>
      <c r="PC387" s="21"/>
      <c r="PD387" s="21"/>
      <c r="PE387" s="21"/>
      <c r="PF387" s="21"/>
      <c r="PG387" s="21"/>
      <c r="PH387" s="21"/>
      <c r="PI387" s="21"/>
      <c r="PJ387" s="21"/>
      <c r="PK387" s="21"/>
      <c r="PL387" s="21"/>
      <c r="PM387" s="21"/>
      <c r="PN387" s="21"/>
      <c r="PO387" s="21"/>
      <c r="PP387" s="21"/>
      <c r="PQ387" s="21"/>
      <c r="PR387" s="21"/>
      <c r="PS387" s="21"/>
      <c r="PT387" s="21"/>
      <c r="PU387" s="21"/>
      <c r="PV387" s="21"/>
      <c r="PW387" s="21"/>
      <c r="PX387" s="21"/>
      <c r="PY387" s="21"/>
      <c r="PZ387" s="21"/>
      <c r="QA387" s="21"/>
      <c r="QB387" s="21"/>
      <c r="QC387" s="21"/>
      <c r="QD387" s="21"/>
      <c r="QE387" s="21"/>
      <c r="QF387" s="21"/>
      <c r="QG387" s="21"/>
      <c r="QH387" s="21"/>
      <c r="QI387" s="21"/>
      <c r="QJ387" s="21"/>
      <c r="QK387" s="21"/>
      <c r="QL387" s="21"/>
      <c r="QM387" s="21"/>
      <c r="QN387" s="21"/>
      <c r="QO387" s="21"/>
      <c r="QP387" s="21"/>
      <c r="QQ387" s="21"/>
      <c r="QR387" s="21"/>
      <c r="QS387" s="21"/>
      <c r="QT387" s="21"/>
      <c r="QU387" s="21"/>
      <c r="QV387" s="21"/>
      <c r="QW387" s="21"/>
      <c r="QX387" s="21"/>
      <c r="QY387" s="21"/>
      <c r="QZ387" s="21"/>
      <c r="RA387" s="21"/>
      <c r="RB387" s="21"/>
      <c r="RC387" s="21"/>
      <c r="RD387" s="21"/>
      <c r="RE387" s="21"/>
      <c r="RF387" s="21"/>
      <c r="RG387" s="21"/>
      <c r="RH387" s="21"/>
      <c r="RI387" s="21"/>
      <c r="RJ387" s="21"/>
      <c r="RK387" s="21"/>
      <c r="RL387" s="21"/>
      <c r="RM387" s="21"/>
      <c r="RN387" s="21"/>
      <c r="RO387" s="21"/>
      <c r="RP387" s="21"/>
      <c r="RQ387" s="21"/>
      <c r="RR387" s="21"/>
      <c r="RS387" s="21"/>
      <c r="RT387" s="21"/>
      <c r="RU387" s="21"/>
      <c r="RV387" s="21"/>
      <c r="RW387" s="21"/>
      <c r="RX387" s="21"/>
      <c r="RY387" s="21"/>
      <c r="RZ387" s="21"/>
      <c r="SA387" s="21"/>
      <c r="SB387" s="21"/>
      <c r="SC387" s="21"/>
      <c r="SD387" s="21"/>
      <c r="SE387" s="21"/>
      <c r="SF387" s="21"/>
      <c r="SG387" s="21"/>
      <c r="SH387" s="21"/>
      <c r="SI387" s="21"/>
      <c r="SJ387" s="21"/>
      <c r="SK387" s="21"/>
      <c r="SL387" s="21"/>
      <c r="SM387" s="21"/>
      <c r="SN387" s="21"/>
      <c r="SO387" s="21"/>
      <c r="SP387" s="21"/>
      <c r="SQ387" s="21"/>
      <c r="SR387" s="21"/>
      <c r="SS387" s="21"/>
      <c r="ST387" s="21"/>
      <c r="SU387" s="21"/>
      <c r="SV387" s="21"/>
      <c r="SW387" s="21"/>
      <c r="SX387" s="21"/>
      <c r="SY387" s="21"/>
      <c r="SZ387" s="21"/>
      <c r="TA387" s="21"/>
      <c r="TB387" s="21"/>
      <c r="TC387" s="21"/>
      <c r="TD387" s="21"/>
      <c r="TE387" s="21"/>
      <c r="TF387" s="21"/>
      <c r="TG387" s="21"/>
      <c r="TH387" s="21"/>
      <c r="TI387" s="21"/>
      <c r="TJ387" s="21"/>
      <c r="TK387" s="21"/>
      <c r="TL387" s="21"/>
      <c r="TM387" s="21"/>
      <c r="TN387" s="21"/>
      <c r="TO387" s="21"/>
      <c r="TP387" s="21"/>
      <c r="TQ387" s="21"/>
      <c r="TR387" s="21"/>
      <c r="TS387" s="21"/>
      <c r="TT387" s="21"/>
      <c r="TU387" s="21"/>
      <c r="TV387" s="21"/>
      <c r="TW387" s="21"/>
      <c r="TX387" s="21"/>
      <c r="TY387" s="21"/>
      <c r="TZ387" s="21"/>
      <c r="UA387" s="21"/>
      <c r="UB387" s="21"/>
      <c r="UC387" s="21"/>
      <c r="UD387" s="21"/>
      <c r="UE387" s="21"/>
      <c r="UF387" s="21"/>
      <c r="UG387" s="21"/>
      <c r="UH387" s="21"/>
      <c r="UI387" s="21"/>
      <c r="UJ387" s="21"/>
      <c r="UK387" s="21"/>
      <c r="UL387" s="21"/>
      <c r="UM387" s="21"/>
      <c r="UN387" s="21"/>
      <c r="UO387" s="21"/>
      <c r="UP387" s="21"/>
      <c r="UQ387" s="21"/>
      <c r="UR387" s="21"/>
      <c r="US387" s="21"/>
      <c r="UT387" s="21"/>
      <c r="UU387" s="21"/>
      <c r="UV387" s="21"/>
      <c r="UW387" s="21"/>
      <c r="UX387" s="21"/>
      <c r="UY387" s="21"/>
      <c r="UZ387" s="21"/>
      <c r="VA387" s="21"/>
      <c r="VB387" s="21"/>
      <c r="VC387" s="21"/>
      <c r="VD387" s="21"/>
      <c r="VE387" s="21"/>
      <c r="VF387" s="21"/>
      <c r="VG387" s="21"/>
      <c r="VH387" s="21"/>
      <c r="VI387" s="21"/>
      <c r="VJ387" s="21"/>
      <c r="VK387" s="21"/>
      <c r="VL387" s="21"/>
      <c r="VM387" s="21"/>
      <c r="VN387" s="21"/>
      <c r="VO387" s="21"/>
      <c r="VP387" s="21"/>
      <c r="VQ387" s="21"/>
      <c r="VR387" s="21"/>
      <c r="VS387" s="21"/>
      <c r="VT387" s="21"/>
      <c r="VU387" s="21"/>
      <c r="VV387" s="21"/>
      <c r="VW387" s="21"/>
      <c r="VX387" s="21"/>
      <c r="VY387" s="21"/>
      <c r="VZ387" s="21"/>
      <c r="WA387" s="21"/>
      <c r="WB387" s="21"/>
      <c r="WC387" s="21"/>
      <c r="WD387" s="21"/>
      <c r="WE387" s="21"/>
      <c r="WF387" s="21"/>
      <c r="WG387" s="21"/>
      <c r="WH387" s="21"/>
      <c r="WI387" s="21"/>
      <c r="WJ387" s="21"/>
      <c r="WK387" s="21"/>
      <c r="WL387" s="21"/>
      <c r="WM387" s="21"/>
      <c r="WN387" s="21"/>
      <c r="WO387" s="21"/>
      <c r="WP387" s="21"/>
      <c r="WQ387" s="21"/>
      <c r="WR387" s="21"/>
      <c r="WS387" s="21"/>
      <c r="WT387" s="21"/>
      <c r="WU387" s="21"/>
      <c r="WV387" s="21"/>
      <c r="WW387" s="21"/>
      <c r="WX387" s="21"/>
      <c r="WY387" s="21"/>
      <c r="WZ387" s="21"/>
      <c r="XA387" s="21"/>
      <c r="XB387" s="21"/>
      <c r="XC387" s="21"/>
      <c r="XD387" s="21"/>
      <c r="XE387" s="21"/>
      <c r="XF387" s="21"/>
      <c r="XG387" s="21"/>
      <c r="XH387" s="21"/>
      <c r="XI387" s="21"/>
      <c r="XJ387" s="21"/>
      <c r="XK387" s="21"/>
      <c r="XL387" s="21"/>
      <c r="XM387" s="21"/>
      <c r="XN387" s="21"/>
      <c r="XO387" s="21"/>
      <c r="XP387" s="21"/>
      <c r="XQ387" s="21"/>
      <c r="XR387" s="21"/>
      <c r="XS387" s="21"/>
      <c r="XT387" s="21"/>
      <c r="XU387" s="21"/>
      <c r="XV387" s="21"/>
      <c r="XW387" s="21"/>
      <c r="XX387" s="21"/>
      <c r="XY387" s="21"/>
      <c r="XZ387" s="21"/>
      <c r="YA387" s="21"/>
      <c r="YB387" s="21"/>
      <c r="YC387" s="21"/>
      <c r="YD387" s="21"/>
      <c r="YE387" s="21"/>
      <c r="YF387" s="21"/>
      <c r="YG387" s="21"/>
      <c r="YH387" s="21"/>
      <c r="YI387" s="21"/>
      <c r="YJ387" s="21"/>
      <c r="YK387" s="21"/>
      <c r="YL387" s="21"/>
      <c r="YM387" s="21"/>
      <c r="YN387" s="21"/>
      <c r="YO387" s="21"/>
      <c r="YP387" s="21"/>
      <c r="YQ387" s="21"/>
      <c r="YR387" s="21"/>
      <c r="YS387" s="21"/>
      <c r="YT387" s="21"/>
      <c r="YU387" s="21"/>
      <c r="YV387" s="21"/>
      <c r="YW387" s="21"/>
      <c r="YX387" s="21"/>
      <c r="YY387" s="21"/>
      <c r="YZ387" s="21"/>
      <c r="ZA387" s="21"/>
      <c r="ZB387" s="21"/>
      <c r="ZC387" s="21"/>
      <c r="ZD387" s="21"/>
      <c r="ZE387" s="21"/>
      <c r="ZF387" s="21"/>
      <c r="ZG387" s="21"/>
      <c r="ZH387" s="21"/>
      <c r="ZI387" s="21"/>
      <c r="ZJ387" s="21"/>
      <c r="ZK387" s="21"/>
      <c r="ZL387" s="21"/>
      <c r="ZM387" s="21"/>
      <c r="ZN387" s="21"/>
      <c r="ZO387" s="21"/>
      <c r="ZP387" s="21"/>
      <c r="ZQ387" s="21"/>
      <c r="ZR387" s="21"/>
      <c r="ZS387" s="21"/>
      <c r="ZT387" s="21"/>
      <c r="ZU387" s="21"/>
      <c r="ZV387" s="21"/>
      <c r="ZW387" s="21"/>
      <c r="ZX387" s="21"/>
      <c r="ZY387" s="21"/>
      <c r="ZZ387" s="21"/>
      <c r="AAA387" s="21"/>
      <c r="AAB387" s="21"/>
      <c r="AAC387" s="21"/>
      <c r="AAD387" s="21"/>
      <c r="AAE387" s="21"/>
      <c r="AAF387" s="21"/>
      <c r="AAG387" s="21"/>
      <c r="AAH387" s="21"/>
      <c r="AAI387" s="21"/>
      <c r="AAJ387" s="21"/>
      <c r="AAK387" s="21"/>
      <c r="AAL387" s="21"/>
      <c r="AAM387" s="21"/>
      <c r="AAN387" s="21"/>
      <c r="AAO387" s="21"/>
      <c r="AAP387" s="21"/>
      <c r="AAQ387" s="21"/>
      <c r="AAR387" s="21"/>
      <c r="AAS387" s="21"/>
      <c r="AAT387" s="21"/>
      <c r="AAU387" s="21"/>
      <c r="AAV387" s="21"/>
      <c r="AAW387" s="21"/>
      <c r="AAX387" s="21"/>
      <c r="AAY387" s="21"/>
      <c r="AAZ387" s="21"/>
      <c r="ABA387" s="21"/>
      <c r="ABB387" s="21"/>
      <c r="ABC387" s="21"/>
      <c r="ABD387" s="21"/>
      <c r="ABE387" s="21"/>
      <c r="ABF387" s="21"/>
      <c r="ABG387" s="21"/>
      <c r="ABH387" s="21"/>
      <c r="ABI387" s="21"/>
      <c r="ABJ387" s="21"/>
      <c r="ABK387" s="21"/>
      <c r="ABL387" s="21"/>
      <c r="ABM387" s="21"/>
      <c r="ABN387" s="21"/>
      <c r="ABO387" s="21"/>
      <c r="ABP387" s="21"/>
      <c r="ABQ387" s="21"/>
      <c r="ABR387" s="21"/>
      <c r="ABS387" s="21"/>
      <c r="ABT387" s="21"/>
      <c r="ABU387" s="21"/>
      <c r="ABV387" s="21"/>
      <c r="ABW387" s="21"/>
      <c r="ABX387" s="21"/>
      <c r="ABY387" s="21"/>
      <c r="ABZ387" s="21"/>
      <c r="ACA387" s="21"/>
      <c r="ACB387" s="21"/>
      <c r="ACC387" s="21"/>
      <c r="ACD387" s="21"/>
      <c r="ACE387" s="21"/>
      <c r="ACF387" s="21"/>
      <c r="ACG387" s="21"/>
      <c r="ACH387" s="21"/>
      <c r="ACI387" s="21"/>
      <c r="ACJ387" s="21"/>
      <c r="ACK387" s="21"/>
      <c r="ACL387" s="21"/>
      <c r="ACM387" s="21"/>
      <c r="ACN387" s="21"/>
      <c r="ACO387" s="21"/>
      <c r="ACP387" s="21"/>
      <c r="ACQ387" s="21"/>
      <c r="ACR387" s="21"/>
      <c r="ACS387" s="21"/>
      <c r="ACT387" s="21"/>
      <c r="ACU387" s="21"/>
      <c r="ACV387" s="21"/>
      <c r="ACW387" s="21"/>
      <c r="ACX387" s="21"/>
      <c r="ACY387" s="21"/>
      <c r="ACZ387" s="21"/>
      <c r="ADA387" s="21"/>
      <c r="ADB387" s="21"/>
      <c r="ADC387" s="21"/>
      <c r="ADD387" s="21"/>
      <c r="ADE387" s="21"/>
      <c r="ADF387" s="21"/>
      <c r="ADG387" s="21"/>
      <c r="ADH387" s="21"/>
      <c r="ADI387" s="21"/>
      <c r="ADJ387" s="21"/>
      <c r="ADK387" s="21"/>
      <c r="ADL387" s="21"/>
      <c r="ADM387" s="21"/>
      <c r="ADN387" s="21"/>
      <c r="ADO387" s="21"/>
      <c r="ADP387" s="21"/>
      <c r="ADQ387" s="21"/>
      <c r="ADR387" s="21"/>
      <c r="ADS387" s="21"/>
      <c r="ADT387" s="21"/>
      <c r="ADU387" s="21"/>
      <c r="ADV387" s="21"/>
      <c r="ADW387" s="21"/>
      <c r="ADX387" s="21"/>
      <c r="ADY387" s="21"/>
      <c r="ADZ387" s="21"/>
      <c r="AEA387" s="21"/>
      <c r="AEB387" s="21"/>
      <c r="AEC387" s="21"/>
      <c r="AED387" s="21"/>
      <c r="AEE387" s="21"/>
      <c r="AEF387" s="21"/>
      <c r="AEG387" s="21"/>
      <c r="AEH387" s="21"/>
      <c r="AEI387" s="21"/>
      <c r="AEJ387" s="21"/>
      <c r="AEK387" s="21"/>
      <c r="AEL387" s="21"/>
      <c r="AEM387" s="21"/>
    </row>
    <row r="388" spans="1:820" s="196" customFormat="1" ht="15" customHeight="1" x14ac:dyDescent="0.25">
      <c r="A388" s="71"/>
      <c r="B388" s="71"/>
      <c r="C388" s="71"/>
      <c r="D388" s="40"/>
      <c r="E388" s="51"/>
      <c r="F388" s="42"/>
      <c r="G388" s="71"/>
      <c r="H388" s="43"/>
      <c r="I388" s="194"/>
      <c r="J388" s="43"/>
      <c r="K388" s="43"/>
      <c r="L388" s="43"/>
      <c r="M388" s="71"/>
      <c r="N388" s="38"/>
      <c r="O388" s="194"/>
      <c r="P388" s="71"/>
      <c r="Q388" s="39"/>
      <c r="R388" s="40"/>
      <c r="S388" s="205"/>
      <c r="T388" s="183"/>
      <c r="U388" s="363"/>
      <c r="V388" s="183"/>
      <c r="W388" s="183"/>
      <c r="X388" s="328"/>
      <c r="Y388" s="320"/>
      <c r="Z388" s="320"/>
      <c r="AA388" s="37"/>
      <c r="AB388" s="37"/>
      <c r="AC388" s="37"/>
      <c r="AD388" s="37"/>
      <c r="AE388" s="37"/>
      <c r="AF388" s="37"/>
      <c r="AG388" s="21"/>
      <c r="AH388" s="21"/>
      <c r="AI388" s="21"/>
      <c r="AJ388" s="21"/>
      <c r="AK388" s="21"/>
      <c r="AL388" s="21"/>
      <c r="AM388" s="21"/>
      <c r="AN388" s="21"/>
      <c r="AO388" s="21"/>
      <c r="AP388" s="21"/>
      <c r="AQ388" s="21"/>
      <c r="AR388" s="21"/>
      <c r="AS388" s="21"/>
      <c r="AT388" s="21"/>
      <c r="AU388" s="21"/>
      <c r="AV388" s="21"/>
      <c r="AW388" s="21"/>
      <c r="AX388" s="21"/>
      <c r="AY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c r="FP388" s="21"/>
      <c r="FQ388" s="21"/>
      <c r="FR388" s="21"/>
      <c r="FS388" s="21"/>
      <c r="FT388" s="21"/>
      <c r="FU388" s="21"/>
      <c r="FV388" s="21"/>
      <c r="FW388" s="21"/>
      <c r="FX388" s="21"/>
      <c r="FY388" s="21"/>
      <c r="FZ388" s="21"/>
      <c r="GA388" s="21"/>
      <c r="GB388" s="21"/>
      <c r="GC388" s="21"/>
      <c r="GD388" s="21"/>
      <c r="GE388" s="21"/>
      <c r="GF388" s="21"/>
      <c r="GG388" s="21"/>
      <c r="GH388" s="21"/>
      <c r="GI388" s="21"/>
      <c r="GJ388" s="21"/>
      <c r="GK388" s="21"/>
      <c r="GL388" s="21"/>
      <c r="GM388" s="21"/>
      <c r="GN388" s="21"/>
      <c r="GO388" s="21"/>
      <c r="GP388" s="21"/>
      <c r="GQ388" s="21"/>
      <c r="GR388" s="21"/>
      <c r="GS388" s="21"/>
      <c r="GT388" s="21"/>
      <c r="GU388" s="21"/>
      <c r="GV388" s="21"/>
      <c r="GW388" s="21"/>
      <c r="GX388" s="21"/>
      <c r="GY388" s="21"/>
      <c r="GZ388" s="21"/>
      <c r="HA388" s="21"/>
      <c r="HB388" s="21"/>
      <c r="HC388" s="21"/>
      <c r="HD388" s="21"/>
      <c r="HE388" s="21"/>
      <c r="HF388" s="21"/>
      <c r="HG388" s="21"/>
      <c r="HH388" s="21"/>
      <c r="HI388" s="21"/>
      <c r="HJ388" s="21"/>
      <c r="HK388" s="21"/>
      <c r="HL388" s="21"/>
      <c r="HM388" s="21"/>
      <c r="HN388" s="21"/>
      <c r="HO388" s="21"/>
      <c r="HP388" s="21"/>
      <c r="HQ388" s="21"/>
      <c r="HR388" s="21"/>
      <c r="HS388" s="21"/>
      <c r="HT388" s="21"/>
      <c r="HU388" s="21"/>
      <c r="HV388" s="21"/>
      <c r="HW388" s="21"/>
      <c r="HX388" s="21"/>
      <c r="HY388" s="21"/>
      <c r="HZ388" s="21"/>
      <c r="IA388" s="21"/>
      <c r="IB388" s="21"/>
      <c r="IC388" s="21"/>
      <c r="ID388" s="21"/>
      <c r="IE388" s="21"/>
      <c r="IF388" s="21"/>
      <c r="IG388" s="21"/>
      <c r="IH388" s="21"/>
      <c r="II388" s="21"/>
      <c r="IJ388" s="21"/>
      <c r="IK388" s="21"/>
      <c r="IL388" s="21"/>
      <c r="IM388" s="21"/>
      <c r="IN388" s="21"/>
      <c r="IO388" s="21"/>
      <c r="IP388" s="21"/>
      <c r="IQ388" s="21"/>
      <c r="IR388" s="21"/>
      <c r="IS388" s="21"/>
      <c r="IT388" s="21"/>
      <c r="IU388" s="21"/>
      <c r="IV388" s="21"/>
      <c r="IW388" s="21"/>
      <c r="IX388" s="21"/>
      <c r="IY388" s="21"/>
      <c r="IZ388" s="21"/>
      <c r="JA388" s="21"/>
      <c r="JB388" s="21"/>
      <c r="JC388" s="21"/>
      <c r="JD388" s="21"/>
      <c r="JE388" s="21"/>
      <c r="JF388" s="21"/>
      <c r="JG388" s="21"/>
      <c r="JH388" s="21"/>
      <c r="JI388" s="21"/>
      <c r="JJ388" s="21"/>
      <c r="JK388" s="21"/>
      <c r="JL388" s="21"/>
      <c r="JM388" s="21"/>
      <c r="JN388" s="21"/>
      <c r="JO388" s="21"/>
      <c r="JP388" s="21"/>
      <c r="JQ388" s="21"/>
      <c r="JR388" s="21"/>
      <c r="JS388" s="21"/>
      <c r="JT388" s="21"/>
      <c r="JU388" s="21"/>
      <c r="JV388" s="21"/>
      <c r="JW388" s="21"/>
      <c r="JX388" s="21"/>
      <c r="JY388" s="21"/>
      <c r="JZ388" s="21"/>
      <c r="KA388" s="21"/>
      <c r="KB388" s="21"/>
      <c r="KC388" s="21"/>
      <c r="KD388" s="21"/>
      <c r="KE388" s="21"/>
      <c r="KF388" s="21"/>
      <c r="KG388" s="21"/>
      <c r="KH388" s="21"/>
      <c r="KI388" s="21"/>
      <c r="KJ388" s="21"/>
      <c r="KK388" s="21"/>
      <c r="KL388" s="21"/>
      <c r="KM388" s="21"/>
      <c r="KN388" s="21"/>
      <c r="KO388" s="21"/>
      <c r="KP388" s="21"/>
      <c r="KQ388" s="21"/>
      <c r="KR388" s="21"/>
      <c r="KS388" s="21"/>
      <c r="KT388" s="21"/>
      <c r="KU388" s="21"/>
      <c r="KV388" s="21"/>
      <c r="KW388" s="21"/>
      <c r="KX388" s="21"/>
      <c r="KY388" s="21"/>
      <c r="KZ388" s="21"/>
      <c r="LA388" s="21"/>
      <c r="LB388" s="21"/>
      <c r="LC388" s="21"/>
      <c r="LD388" s="21"/>
      <c r="LE388" s="21"/>
      <c r="LF388" s="21"/>
      <c r="LG388" s="21"/>
      <c r="LH388" s="21"/>
      <c r="LI388" s="21"/>
      <c r="LJ388" s="21"/>
      <c r="LK388" s="21"/>
      <c r="LL388" s="21"/>
      <c r="LM388" s="21"/>
      <c r="LN388" s="21"/>
      <c r="LO388" s="21"/>
      <c r="LP388" s="21"/>
      <c r="LQ388" s="21"/>
      <c r="LR388" s="21"/>
      <c r="LS388" s="21"/>
      <c r="LT388" s="21"/>
      <c r="LU388" s="21"/>
      <c r="LV388" s="21"/>
      <c r="LW388" s="21"/>
      <c r="LX388" s="21"/>
      <c r="LY388" s="21"/>
      <c r="LZ388" s="21"/>
      <c r="MA388" s="21"/>
      <c r="MB388" s="21"/>
      <c r="MC388" s="21"/>
      <c r="MD388" s="21"/>
      <c r="ME388" s="21"/>
      <c r="MF388" s="21"/>
      <c r="MG388" s="21"/>
      <c r="MH388" s="21"/>
      <c r="MI388" s="21"/>
      <c r="MJ388" s="21"/>
      <c r="MK388" s="21"/>
      <c r="ML388" s="21"/>
      <c r="MM388" s="21"/>
      <c r="MN388" s="21"/>
      <c r="MO388" s="21"/>
      <c r="MP388" s="21"/>
      <c r="MQ388" s="21"/>
      <c r="MR388" s="21"/>
      <c r="MS388" s="21"/>
      <c r="MT388" s="21"/>
      <c r="MU388" s="21"/>
      <c r="MV388" s="21"/>
      <c r="MW388" s="21"/>
      <c r="MX388" s="21"/>
      <c r="MY388" s="21"/>
      <c r="MZ388" s="21"/>
      <c r="NA388" s="21"/>
      <c r="NB388" s="21"/>
      <c r="NC388" s="21"/>
      <c r="ND388" s="21"/>
      <c r="NE388" s="21"/>
      <c r="NF388" s="21"/>
      <c r="NG388" s="21"/>
      <c r="NH388" s="21"/>
      <c r="NI388" s="21"/>
      <c r="NJ388" s="21"/>
      <c r="NK388" s="21"/>
      <c r="NL388" s="21"/>
      <c r="NM388" s="21"/>
      <c r="NN388" s="21"/>
      <c r="NO388" s="21"/>
      <c r="NP388" s="21"/>
      <c r="NQ388" s="21"/>
      <c r="NR388" s="21"/>
      <c r="NS388" s="21"/>
      <c r="NT388" s="21"/>
      <c r="NU388" s="21"/>
      <c r="NV388" s="21"/>
      <c r="NW388" s="21"/>
      <c r="NX388" s="21"/>
      <c r="NY388" s="21"/>
      <c r="NZ388" s="21"/>
      <c r="OA388" s="21"/>
      <c r="OB388" s="21"/>
      <c r="OC388" s="21"/>
      <c r="OD388" s="21"/>
      <c r="OE388" s="21"/>
      <c r="OF388" s="21"/>
      <c r="OG388" s="21"/>
      <c r="OH388" s="21"/>
      <c r="OI388" s="21"/>
      <c r="OJ388" s="21"/>
      <c r="OK388" s="21"/>
      <c r="OL388" s="21"/>
      <c r="OM388" s="21"/>
      <c r="ON388" s="21"/>
      <c r="OO388" s="21"/>
      <c r="OP388" s="21"/>
      <c r="OQ388" s="21"/>
      <c r="OR388" s="21"/>
      <c r="OS388" s="21"/>
      <c r="OT388" s="21"/>
      <c r="OU388" s="21"/>
      <c r="OV388" s="21"/>
      <c r="OW388" s="21"/>
      <c r="OX388" s="21"/>
      <c r="OY388" s="21"/>
      <c r="OZ388" s="21"/>
      <c r="PA388" s="21"/>
      <c r="PB388" s="21"/>
      <c r="PC388" s="21"/>
      <c r="PD388" s="21"/>
      <c r="PE388" s="21"/>
      <c r="PF388" s="21"/>
      <c r="PG388" s="21"/>
      <c r="PH388" s="21"/>
      <c r="PI388" s="21"/>
      <c r="PJ388" s="21"/>
      <c r="PK388" s="21"/>
      <c r="PL388" s="21"/>
      <c r="PM388" s="21"/>
      <c r="PN388" s="21"/>
      <c r="PO388" s="21"/>
      <c r="PP388" s="21"/>
      <c r="PQ388" s="21"/>
      <c r="PR388" s="21"/>
      <c r="PS388" s="21"/>
      <c r="PT388" s="21"/>
      <c r="PU388" s="21"/>
      <c r="PV388" s="21"/>
      <c r="PW388" s="21"/>
      <c r="PX388" s="21"/>
      <c r="PY388" s="21"/>
      <c r="PZ388" s="21"/>
      <c r="QA388" s="21"/>
      <c r="QB388" s="21"/>
      <c r="QC388" s="21"/>
      <c r="QD388" s="21"/>
      <c r="QE388" s="21"/>
      <c r="QF388" s="21"/>
      <c r="QG388" s="21"/>
      <c r="QH388" s="21"/>
      <c r="QI388" s="21"/>
      <c r="QJ388" s="21"/>
      <c r="QK388" s="21"/>
      <c r="QL388" s="21"/>
      <c r="QM388" s="21"/>
      <c r="QN388" s="21"/>
      <c r="QO388" s="21"/>
      <c r="QP388" s="21"/>
      <c r="QQ388" s="21"/>
      <c r="QR388" s="21"/>
      <c r="QS388" s="21"/>
      <c r="QT388" s="21"/>
      <c r="QU388" s="21"/>
      <c r="QV388" s="21"/>
      <c r="QW388" s="21"/>
      <c r="QX388" s="21"/>
      <c r="QY388" s="21"/>
      <c r="QZ388" s="21"/>
      <c r="RA388" s="21"/>
      <c r="RB388" s="21"/>
      <c r="RC388" s="21"/>
      <c r="RD388" s="21"/>
      <c r="RE388" s="21"/>
      <c r="RF388" s="21"/>
      <c r="RG388" s="21"/>
      <c r="RH388" s="21"/>
      <c r="RI388" s="21"/>
      <c r="RJ388" s="21"/>
      <c r="RK388" s="21"/>
      <c r="RL388" s="21"/>
      <c r="RM388" s="21"/>
      <c r="RN388" s="21"/>
      <c r="RO388" s="21"/>
      <c r="RP388" s="21"/>
      <c r="RQ388" s="21"/>
      <c r="RR388" s="21"/>
      <c r="RS388" s="21"/>
      <c r="RT388" s="21"/>
      <c r="RU388" s="21"/>
      <c r="RV388" s="21"/>
      <c r="RW388" s="21"/>
      <c r="RX388" s="21"/>
      <c r="RY388" s="21"/>
      <c r="RZ388" s="21"/>
      <c r="SA388" s="21"/>
      <c r="SB388" s="21"/>
      <c r="SC388" s="21"/>
      <c r="SD388" s="21"/>
      <c r="SE388" s="21"/>
      <c r="SF388" s="21"/>
      <c r="SG388" s="21"/>
      <c r="SH388" s="21"/>
      <c r="SI388" s="21"/>
      <c r="SJ388" s="21"/>
      <c r="SK388" s="21"/>
      <c r="SL388" s="21"/>
      <c r="SM388" s="21"/>
      <c r="SN388" s="21"/>
      <c r="SO388" s="21"/>
      <c r="SP388" s="21"/>
      <c r="SQ388" s="21"/>
      <c r="SR388" s="21"/>
      <c r="SS388" s="21"/>
      <c r="ST388" s="21"/>
      <c r="SU388" s="21"/>
      <c r="SV388" s="21"/>
      <c r="SW388" s="21"/>
      <c r="SX388" s="21"/>
      <c r="SY388" s="21"/>
      <c r="SZ388" s="21"/>
      <c r="TA388" s="21"/>
      <c r="TB388" s="21"/>
      <c r="TC388" s="21"/>
      <c r="TD388" s="21"/>
      <c r="TE388" s="21"/>
      <c r="TF388" s="21"/>
      <c r="TG388" s="21"/>
      <c r="TH388" s="21"/>
      <c r="TI388" s="21"/>
      <c r="TJ388" s="21"/>
      <c r="TK388" s="21"/>
      <c r="TL388" s="21"/>
      <c r="TM388" s="21"/>
      <c r="TN388" s="21"/>
      <c r="TO388" s="21"/>
      <c r="TP388" s="21"/>
      <c r="TQ388" s="21"/>
      <c r="TR388" s="21"/>
      <c r="TS388" s="21"/>
      <c r="TT388" s="21"/>
      <c r="TU388" s="21"/>
      <c r="TV388" s="21"/>
      <c r="TW388" s="21"/>
      <c r="TX388" s="21"/>
      <c r="TY388" s="21"/>
      <c r="TZ388" s="21"/>
      <c r="UA388" s="21"/>
      <c r="UB388" s="21"/>
      <c r="UC388" s="21"/>
      <c r="UD388" s="21"/>
      <c r="UE388" s="21"/>
      <c r="UF388" s="21"/>
      <c r="UG388" s="21"/>
      <c r="UH388" s="21"/>
      <c r="UI388" s="21"/>
      <c r="UJ388" s="21"/>
      <c r="UK388" s="21"/>
      <c r="UL388" s="21"/>
      <c r="UM388" s="21"/>
      <c r="UN388" s="21"/>
      <c r="UO388" s="21"/>
      <c r="UP388" s="21"/>
      <c r="UQ388" s="21"/>
      <c r="UR388" s="21"/>
      <c r="US388" s="21"/>
      <c r="UT388" s="21"/>
      <c r="UU388" s="21"/>
      <c r="UV388" s="21"/>
      <c r="UW388" s="21"/>
      <c r="UX388" s="21"/>
      <c r="UY388" s="21"/>
      <c r="UZ388" s="21"/>
      <c r="VA388" s="21"/>
      <c r="VB388" s="21"/>
      <c r="VC388" s="21"/>
      <c r="VD388" s="21"/>
      <c r="VE388" s="21"/>
      <c r="VF388" s="21"/>
      <c r="VG388" s="21"/>
      <c r="VH388" s="21"/>
      <c r="VI388" s="21"/>
      <c r="VJ388" s="21"/>
      <c r="VK388" s="21"/>
      <c r="VL388" s="21"/>
      <c r="VM388" s="21"/>
      <c r="VN388" s="21"/>
      <c r="VO388" s="21"/>
      <c r="VP388" s="21"/>
      <c r="VQ388" s="21"/>
      <c r="VR388" s="21"/>
      <c r="VS388" s="21"/>
      <c r="VT388" s="21"/>
      <c r="VU388" s="21"/>
      <c r="VV388" s="21"/>
      <c r="VW388" s="21"/>
      <c r="VX388" s="21"/>
      <c r="VY388" s="21"/>
      <c r="VZ388" s="21"/>
      <c r="WA388" s="21"/>
      <c r="WB388" s="21"/>
      <c r="WC388" s="21"/>
      <c r="WD388" s="21"/>
      <c r="WE388" s="21"/>
      <c r="WF388" s="21"/>
      <c r="WG388" s="21"/>
      <c r="WH388" s="21"/>
      <c r="WI388" s="21"/>
      <c r="WJ388" s="21"/>
      <c r="WK388" s="21"/>
      <c r="WL388" s="21"/>
      <c r="WM388" s="21"/>
      <c r="WN388" s="21"/>
      <c r="WO388" s="21"/>
      <c r="WP388" s="21"/>
      <c r="WQ388" s="21"/>
      <c r="WR388" s="21"/>
      <c r="WS388" s="21"/>
      <c r="WT388" s="21"/>
      <c r="WU388" s="21"/>
      <c r="WV388" s="21"/>
      <c r="WW388" s="21"/>
      <c r="WX388" s="21"/>
      <c r="WY388" s="21"/>
      <c r="WZ388" s="21"/>
      <c r="XA388" s="21"/>
      <c r="XB388" s="21"/>
      <c r="XC388" s="21"/>
      <c r="XD388" s="21"/>
      <c r="XE388" s="21"/>
      <c r="XF388" s="21"/>
      <c r="XG388" s="21"/>
      <c r="XH388" s="21"/>
      <c r="XI388" s="21"/>
      <c r="XJ388" s="21"/>
      <c r="XK388" s="21"/>
      <c r="XL388" s="21"/>
      <c r="XM388" s="21"/>
      <c r="XN388" s="21"/>
      <c r="XO388" s="21"/>
      <c r="XP388" s="21"/>
      <c r="XQ388" s="21"/>
      <c r="XR388" s="21"/>
      <c r="XS388" s="21"/>
      <c r="XT388" s="21"/>
      <c r="XU388" s="21"/>
      <c r="XV388" s="21"/>
      <c r="XW388" s="21"/>
      <c r="XX388" s="21"/>
      <c r="XY388" s="21"/>
      <c r="XZ388" s="21"/>
      <c r="YA388" s="21"/>
      <c r="YB388" s="21"/>
      <c r="YC388" s="21"/>
      <c r="YD388" s="21"/>
      <c r="YE388" s="21"/>
      <c r="YF388" s="21"/>
      <c r="YG388" s="21"/>
      <c r="YH388" s="21"/>
      <c r="YI388" s="21"/>
      <c r="YJ388" s="21"/>
      <c r="YK388" s="21"/>
      <c r="YL388" s="21"/>
      <c r="YM388" s="21"/>
      <c r="YN388" s="21"/>
      <c r="YO388" s="21"/>
      <c r="YP388" s="21"/>
      <c r="YQ388" s="21"/>
      <c r="YR388" s="21"/>
      <c r="YS388" s="21"/>
      <c r="YT388" s="21"/>
      <c r="YU388" s="21"/>
      <c r="YV388" s="21"/>
      <c r="YW388" s="21"/>
      <c r="YX388" s="21"/>
      <c r="YY388" s="21"/>
      <c r="YZ388" s="21"/>
      <c r="ZA388" s="21"/>
      <c r="ZB388" s="21"/>
      <c r="ZC388" s="21"/>
      <c r="ZD388" s="21"/>
      <c r="ZE388" s="21"/>
      <c r="ZF388" s="21"/>
      <c r="ZG388" s="21"/>
      <c r="ZH388" s="21"/>
      <c r="ZI388" s="21"/>
      <c r="ZJ388" s="21"/>
      <c r="ZK388" s="21"/>
      <c r="ZL388" s="21"/>
      <c r="ZM388" s="21"/>
      <c r="ZN388" s="21"/>
      <c r="ZO388" s="21"/>
      <c r="ZP388" s="21"/>
      <c r="ZQ388" s="21"/>
      <c r="ZR388" s="21"/>
      <c r="ZS388" s="21"/>
      <c r="ZT388" s="21"/>
      <c r="ZU388" s="21"/>
      <c r="ZV388" s="21"/>
      <c r="ZW388" s="21"/>
      <c r="ZX388" s="21"/>
      <c r="ZY388" s="21"/>
      <c r="ZZ388" s="21"/>
      <c r="AAA388" s="21"/>
      <c r="AAB388" s="21"/>
      <c r="AAC388" s="21"/>
      <c r="AAD388" s="21"/>
      <c r="AAE388" s="21"/>
      <c r="AAF388" s="21"/>
      <c r="AAG388" s="21"/>
      <c r="AAH388" s="21"/>
      <c r="AAI388" s="21"/>
      <c r="AAJ388" s="21"/>
      <c r="AAK388" s="21"/>
      <c r="AAL388" s="21"/>
      <c r="AAM388" s="21"/>
      <c r="AAN388" s="21"/>
      <c r="AAO388" s="21"/>
      <c r="AAP388" s="21"/>
      <c r="AAQ388" s="21"/>
      <c r="AAR388" s="21"/>
      <c r="AAS388" s="21"/>
      <c r="AAT388" s="21"/>
      <c r="AAU388" s="21"/>
      <c r="AAV388" s="21"/>
      <c r="AAW388" s="21"/>
      <c r="AAX388" s="21"/>
      <c r="AAY388" s="21"/>
      <c r="AAZ388" s="21"/>
      <c r="ABA388" s="21"/>
      <c r="ABB388" s="21"/>
      <c r="ABC388" s="21"/>
      <c r="ABD388" s="21"/>
      <c r="ABE388" s="21"/>
      <c r="ABF388" s="21"/>
      <c r="ABG388" s="21"/>
      <c r="ABH388" s="21"/>
      <c r="ABI388" s="21"/>
      <c r="ABJ388" s="21"/>
      <c r="ABK388" s="21"/>
      <c r="ABL388" s="21"/>
      <c r="ABM388" s="21"/>
      <c r="ABN388" s="21"/>
      <c r="ABO388" s="21"/>
      <c r="ABP388" s="21"/>
      <c r="ABQ388" s="21"/>
      <c r="ABR388" s="21"/>
      <c r="ABS388" s="21"/>
      <c r="ABT388" s="21"/>
      <c r="ABU388" s="21"/>
      <c r="ABV388" s="21"/>
      <c r="ABW388" s="21"/>
      <c r="ABX388" s="21"/>
      <c r="ABY388" s="21"/>
      <c r="ABZ388" s="21"/>
      <c r="ACA388" s="21"/>
      <c r="ACB388" s="21"/>
      <c r="ACC388" s="21"/>
      <c r="ACD388" s="21"/>
      <c r="ACE388" s="21"/>
      <c r="ACF388" s="21"/>
      <c r="ACG388" s="21"/>
      <c r="ACH388" s="21"/>
      <c r="ACI388" s="21"/>
      <c r="ACJ388" s="21"/>
      <c r="ACK388" s="21"/>
      <c r="ACL388" s="21"/>
      <c r="ACM388" s="21"/>
      <c r="ACN388" s="21"/>
      <c r="ACO388" s="21"/>
      <c r="ACP388" s="21"/>
      <c r="ACQ388" s="21"/>
      <c r="ACR388" s="21"/>
      <c r="ACS388" s="21"/>
      <c r="ACT388" s="21"/>
      <c r="ACU388" s="21"/>
      <c r="ACV388" s="21"/>
      <c r="ACW388" s="21"/>
      <c r="ACX388" s="21"/>
      <c r="ACY388" s="21"/>
      <c r="ACZ388" s="21"/>
      <c r="ADA388" s="21"/>
      <c r="ADB388" s="21"/>
      <c r="ADC388" s="21"/>
      <c r="ADD388" s="21"/>
      <c r="ADE388" s="21"/>
      <c r="ADF388" s="21"/>
      <c r="ADG388" s="21"/>
      <c r="ADH388" s="21"/>
      <c r="ADI388" s="21"/>
      <c r="ADJ388" s="21"/>
      <c r="ADK388" s="21"/>
      <c r="ADL388" s="21"/>
      <c r="ADM388" s="21"/>
      <c r="ADN388" s="21"/>
      <c r="ADO388" s="21"/>
      <c r="ADP388" s="21"/>
      <c r="ADQ388" s="21"/>
      <c r="ADR388" s="21"/>
      <c r="ADS388" s="21"/>
      <c r="ADT388" s="21"/>
      <c r="ADU388" s="21"/>
      <c r="ADV388" s="21"/>
      <c r="ADW388" s="21"/>
      <c r="ADX388" s="21"/>
      <c r="ADY388" s="21"/>
      <c r="ADZ388" s="21"/>
      <c r="AEA388" s="21"/>
      <c r="AEB388" s="21"/>
      <c r="AEC388" s="21"/>
      <c r="AED388" s="21"/>
      <c r="AEE388" s="21"/>
      <c r="AEF388" s="21"/>
      <c r="AEG388" s="21"/>
      <c r="AEH388" s="21"/>
      <c r="AEI388" s="21"/>
      <c r="AEJ388" s="21"/>
      <c r="AEK388" s="21"/>
      <c r="AEL388" s="21"/>
      <c r="AEM388" s="21"/>
    </row>
    <row r="389" spans="1:820" s="196" customFormat="1" ht="15" customHeight="1" x14ac:dyDescent="0.25">
      <c r="A389" s="71"/>
      <c r="B389" s="71"/>
      <c r="C389" s="71"/>
      <c r="D389" s="40"/>
      <c r="E389" s="51"/>
      <c r="F389" s="42"/>
      <c r="G389" s="71"/>
      <c r="H389" s="43"/>
      <c r="I389" s="194"/>
      <c r="J389" s="43"/>
      <c r="K389" s="43"/>
      <c r="L389" s="43"/>
      <c r="M389" s="71"/>
      <c r="N389" s="38"/>
      <c r="O389" s="194"/>
      <c r="P389" s="71"/>
      <c r="Q389" s="39"/>
      <c r="R389" s="40"/>
      <c r="S389" s="205"/>
      <c r="T389" s="205"/>
      <c r="U389" s="364"/>
      <c r="V389" s="205"/>
      <c r="W389" s="205"/>
      <c r="X389" s="383"/>
      <c r="Y389" s="320"/>
      <c r="Z389" s="320"/>
      <c r="AA389" s="37"/>
      <c r="AB389" s="37"/>
      <c r="AC389" s="37"/>
      <c r="AD389" s="37"/>
      <c r="AE389" s="37"/>
      <c r="AF389" s="37"/>
      <c r="AG389" s="21"/>
      <c r="AH389" s="21"/>
      <c r="AI389" s="21"/>
      <c r="AJ389" s="21"/>
      <c r="AK389" s="21"/>
      <c r="AL389" s="21"/>
      <c r="AM389" s="21"/>
      <c r="AN389" s="21"/>
      <c r="AO389" s="21"/>
      <c r="AP389" s="21"/>
      <c r="AQ389" s="21"/>
      <c r="AR389" s="21"/>
      <c r="AS389" s="21"/>
      <c r="AT389" s="21"/>
      <c r="AU389" s="21"/>
      <c r="AV389" s="21"/>
      <c r="AW389" s="21"/>
      <c r="AX389" s="21"/>
      <c r="AY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c r="FP389" s="21"/>
      <c r="FQ389" s="21"/>
      <c r="FR389" s="21"/>
      <c r="FS389" s="21"/>
      <c r="FT389" s="21"/>
      <c r="FU389" s="21"/>
      <c r="FV389" s="21"/>
      <c r="FW389" s="21"/>
      <c r="FX389" s="21"/>
      <c r="FY389" s="21"/>
      <c r="FZ389" s="21"/>
      <c r="GA389" s="21"/>
      <c r="GB389" s="21"/>
      <c r="GC389" s="21"/>
      <c r="GD389" s="21"/>
      <c r="GE389" s="21"/>
      <c r="GF389" s="21"/>
      <c r="GG389" s="21"/>
      <c r="GH389" s="21"/>
      <c r="GI389" s="21"/>
      <c r="GJ389" s="21"/>
      <c r="GK389" s="21"/>
      <c r="GL389" s="21"/>
      <c r="GM389" s="21"/>
      <c r="GN389" s="21"/>
      <c r="GO389" s="21"/>
      <c r="GP389" s="21"/>
      <c r="GQ389" s="21"/>
      <c r="GR389" s="21"/>
      <c r="GS389" s="21"/>
      <c r="GT389" s="21"/>
      <c r="GU389" s="21"/>
      <c r="GV389" s="21"/>
      <c r="GW389" s="21"/>
      <c r="GX389" s="21"/>
      <c r="GY389" s="21"/>
      <c r="GZ389" s="21"/>
      <c r="HA389" s="21"/>
      <c r="HB389" s="21"/>
      <c r="HC389" s="21"/>
      <c r="HD389" s="21"/>
      <c r="HE389" s="21"/>
      <c r="HF389" s="21"/>
      <c r="HG389" s="21"/>
      <c r="HH389" s="21"/>
      <c r="HI389" s="21"/>
      <c r="HJ389" s="21"/>
      <c r="HK389" s="21"/>
      <c r="HL389" s="21"/>
      <c r="HM389" s="21"/>
      <c r="HN389" s="21"/>
      <c r="HO389" s="21"/>
      <c r="HP389" s="21"/>
      <c r="HQ389" s="21"/>
      <c r="HR389" s="21"/>
      <c r="HS389" s="21"/>
      <c r="HT389" s="21"/>
      <c r="HU389" s="21"/>
      <c r="HV389" s="21"/>
      <c r="HW389" s="21"/>
      <c r="HX389" s="21"/>
      <c r="HY389" s="21"/>
      <c r="HZ389" s="21"/>
      <c r="IA389" s="21"/>
      <c r="IB389" s="21"/>
      <c r="IC389" s="21"/>
      <c r="ID389" s="21"/>
      <c r="IE389" s="21"/>
      <c r="IF389" s="21"/>
      <c r="IG389" s="21"/>
      <c r="IH389" s="21"/>
      <c r="II389" s="21"/>
      <c r="IJ389" s="21"/>
      <c r="IK389" s="21"/>
      <c r="IL389" s="21"/>
      <c r="IM389" s="21"/>
      <c r="IN389" s="21"/>
      <c r="IO389" s="21"/>
      <c r="IP389" s="21"/>
      <c r="IQ389" s="21"/>
      <c r="IR389" s="21"/>
      <c r="IS389" s="21"/>
      <c r="IT389" s="21"/>
      <c r="IU389" s="21"/>
      <c r="IV389" s="21"/>
      <c r="IW389" s="21"/>
      <c r="IX389" s="21"/>
      <c r="IY389" s="21"/>
      <c r="IZ389" s="21"/>
      <c r="JA389" s="21"/>
      <c r="JB389" s="21"/>
      <c r="JC389" s="21"/>
      <c r="JD389" s="21"/>
      <c r="JE389" s="21"/>
      <c r="JF389" s="21"/>
      <c r="JG389" s="21"/>
      <c r="JH389" s="21"/>
      <c r="JI389" s="21"/>
      <c r="JJ389" s="21"/>
      <c r="JK389" s="21"/>
      <c r="JL389" s="21"/>
      <c r="JM389" s="21"/>
      <c r="JN389" s="21"/>
      <c r="JO389" s="21"/>
      <c r="JP389" s="21"/>
      <c r="JQ389" s="21"/>
      <c r="JR389" s="21"/>
      <c r="JS389" s="21"/>
      <c r="JT389" s="21"/>
      <c r="JU389" s="21"/>
      <c r="JV389" s="21"/>
      <c r="JW389" s="21"/>
      <c r="JX389" s="21"/>
      <c r="JY389" s="21"/>
      <c r="JZ389" s="21"/>
      <c r="KA389" s="21"/>
      <c r="KB389" s="21"/>
      <c r="KC389" s="21"/>
      <c r="KD389" s="21"/>
      <c r="KE389" s="21"/>
      <c r="KF389" s="21"/>
      <c r="KG389" s="21"/>
      <c r="KH389" s="21"/>
      <c r="KI389" s="21"/>
      <c r="KJ389" s="21"/>
      <c r="KK389" s="21"/>
      <c r="KL389" s="21"/>
      <c r="KM389" s="21"/>
      <c r="KN389" s="21"/>
      <c r="KO389" s="21"/>
      <c r="KP389" s="21"/>
      <c r="KQ389" s="21"/>
      <c r="KR389" s="21"/>
      <c r="KS389" s="21"/>
      <c r="KT389" s="21"/>
      <c r="KU389" s="21"/>
      <c r="KV389" s="21"/>
      <c r="KW389" s="21"/>
      <c r="KX389" s="21"/>
      <c r="KY389" s="21"/>
      <c r="KZ389" s="21"/>
      <c r="LA389" s="21"/>
      <c r="LB389" s="21"/>
      <c r="LC389" s="21"/>
      <c r="LD389" s="21"/>
      <c r="LE389" s="21"/>
      <c r="LF389" s="21"/>
      <c r="LG389" s="21"/>
      <c r="LH389" s="21"/>
      <c r="LI389" s="21"/>
      <c r="LJ389" s="21"/>
      <c r="LK389" s="21"/>
      <c r="LL389" s="21"/>
      <c r="LM389" s="21"/>
      <c r="LN389" s="21"/>
      <c r="LO389" s="21"/>
      <c r="LP389" s="21"/>
      <c r="LQ389" s="21"/>
      <c r="LR389" s="21"/>
      <c r="LS389" s="21"/>
      <c r="LT389" s="21"/>
      <c r="LU389" s="21"/>
      <c r="LV389" s="21"/>
      <c r="LW389" s="21"/>
      <c r="LX389" s="21"/>
      <c r="LY389" s="21"/>
      <c r="LZ389" s="21"/>
      <c r="MA389" s="21"/>
      <c r="MB389" s="21"/>
      <c r="MC389" s="21"/>
      <c r="MD389" s="21"/>
      <c r="ME389" s="21"/>
      <c r="MF389" s="21"/>
      <c r="MG389" s="21"/>
      <c r="MH389" s="21"/>
      <c r="MI389" s="21"/>
      <c r="MJ389" s="21"/>
      <c r="MK389" s="21"/>
      <c r="ML389" s="21"/>
      <c r="MM389" s="21"/>
      <c r="MN389" s="21"/>
      <c r="MO389" s="21"/>
      <c r="MP389" s="21"/>
      <c r="MQ389" s="21"/>
      <c r="MR389" s="21"/>
      <c r="MS389" s="21"/>
      <c r="MT389" s="21"/>
      <c r="MU389" s="21"/>
      <c r="MV389" s="21"/>
      <c r="MW389" s="21"/>
      <c r="MX389" s="21"/>
      <c r="MY389" s="21"/>
      <c r="MZ389" s="21"/>
      <c r="NA389" s="21"/>
      <c r="NB389" s="21"/>
      <c r="NC389" s="21"/>
      <c r="ND389" s="21"/>
      <c r="NE389" s="21"/>
      <c r="NF389" s="21"/>
      <c r="NG389" s="21"/>
      <c r="NH389" s="21"/>
      <c r="NI389" s="21"/>
      <c r="NJ389" s="21"/>
      <c r="NK389" s="21"/>
      <c r="NL389" s="21"/>
      <c r="NM389" s="21"/>
      <c r="NN389" s="21"/>
      <c r="NO389" s="21"/>
      <c r="NP389" s="21"/>
      <c r="NQ389" s="21"/>
      <c r="NR389" s="21"/>
      <c r="NS389" s="21"/>
      <c r="NT389" s="21"/>
      <c r="NU389" s="21"/>
      <c r="NV389" s="21"/>
      <c r="NW389" s="21"/>
      <c r="NX389" s="21"/>
      <c r="NY389" s="21"/>
      <c r="NZ389" s="21"/>
      <c r="OA389" s="21"/>
      <c r="OB389" s="21"/>
      <c r="OC389" s="21"/>
      <c r="OD389" s="21"/>
      <c r="OE389" s="21"/>
      <c r="OF389" s="21"/>
      <c r="OG389" s="21"/>
      <c r="OH389" s="21"/>
      <c r="OI389" s="21"/>
      <c r="OJ389" s="21"/>
      <c r="OK389" s="21"/>
      <c r="OL389" s="21"/>
      <c r="OM389" s="21"/>
      <c r="ON389" s="21"/>
      <c r="OO389" s="21"/>
      <c r="OP389" s="21"/>
      <c r="OQ389" s="21"/>
      <c r="OR389" s="21"/>
      <c r="OS389" s="21"/>
      <c r="OT389" s="21"/>
      <c r="OU389" s="21"/>
      <c r="OV389" s="21"/>
      <c r="OW389" s="21"/>
      <c r="OX389" s="21"/>
      <c r="OY389" s="21"/>
      <c r="OZ389" s="21"/>
      <c r="PA389" s="21"/>
      <c r="PB389" s="21"/>
      <c r="PC389" s="21"/>
      <c r="PD389" s="21"/>
      <c r="PE389" s="21"/>
      <c r="PF389" s="21"/>
      <c r="PG389" s="21"/>
      <c r="PH389" s="21"/>
      <c r="PI389" s="21"/>
      <c r="PJ389" s="21"/>
      <c r="PK389" s="21"/>
      <c r="PL389" s="21"/>
      <c r="PM389" s="21"/>
      <c r="PN389" s="21"/>
      <c r="PO389" s="21"/>
      <c r="PP389" s="21"/>
      <c r="PQ389" s="21"/>
      <c r="PR389" s="21"/>
      <c r="PS389" s="21"/>
      <c r="PT389" s="21"/>
      <c r="PU389" s="21"/>
      <c r="PV389" s="21"/>
      <c r="PW389" s="21"/>
      <c r="PX389" s="21"/>
      <c r="PY389" s="21"/>
      <c r="PZ389" s="21"/>
      <c r="QA389" s="21"/>
      <c r="QB389" s="21"/>
      <c r="QC389" s="21"/>
      <c r="QD389" s="21"/>
      <c r="QE389" s="21"/>
      <c r="QF389" s="21"/>
      <c r="QG389" s="21"/>
      <c r="QH389" s="21"/>
      <c r="QI389" s="21"/>
      <c r="QJ389" s="21"/>
      <c r="QK389" s="21"/>
      <c r="QL389" s="21"/>
      <c r="QM389" s="21"/>
      <c r="QN389" s="21"/>
      <c r="QO389" s="21"/>
      <c r="QP389" s="21"/>
      <c r="QQ389" s="21"/>
      <c r="QR389" s="21"/>
      <c r="QS389" s="21"/>
      <c r="QT389" s="21"/>
      <c r="QU389" s="21"/>
      <c r="QV389" s="21"/>
      <c r="QW389" s="21"/>
      <c r="QX389" s="21"/>
      <c r="QY389" s="21"/>
      <c r="QZ389" s="21"/>
      <c r="RA389" s="21"/>
      <c r="RB389" s="21"/>
      <c r="RC389" s="21"/>
      <c r="RD389" s="21"/>
      <c r="RE389" s="21"/>
      <c r="RF389" s="21"/>
      <c r="RG389" s="21"/>
      <c r="RH389" s="21"/>
      <c r="RI389" s="21"/>
      <c r="RJ389" s="21"/>
      <c r="RK389" s="21"/>
      <c r="RL389" s="21"/>
      <c r="RM389" s="21"/>
      <c r="RN389" s="21"/>
      <c r="RO389" s="21"/>
      <c r="RP389" s="21"/>
      <c r="RQ389" s="21"/>
      <c r="RR389" s="21"/>
      <c r="RS389" s="21"/>
      <c r="RT389" s="21"/>
      <c r="RU389" s="21"/>
      <c r="RV389" s="21"/>
      <c r="RW389" s="21"/>
      <c r="RX389" s="21"/>
      <c r="RY389" s="21"/>
      <c r="RZ389" s="21"/>
      <c r="SA389" s="21"/>
      <c r="SB389" s="21"/>
      <c r="SC389" s="21"/>
      <c r="SD389" s="21"/>
      <c r="SE389" s="21"/>
      <c r="SF389" s="21"/>
      <c r="SG389" s="21"/>
      <c r="SH389" s="21"/>
      <c r="SI389" s="21"/>
      <c r="SJ389" s="21"/>
      <c r="SK389" s="21"/>
      <c r="SL389" s="21"/>
      <c r="SM389" s="21"/>
      <c r="SN389" s="21"/>
      <c r="SO389" s="21"/>
      <c r="SP389" s="21"/>
      <c r="SQ389" s="21"/>
      <c r="SR389" s="21"/>
      <c r="SS389" s="21"/>
      <c r="ST389" s="21"/>
      <c r="SU389" s="21"/>
      <c r="SV389" s="21"/>
      <c r="SW389" s="21"/>
      <c r="SX389" s="21"/>
      <c r="SY389" s="21"/>
      <c r="SZ389" s="21"/>
      <c r="TA389" s="21"/>
      <c r="TB389" s="21"/>
      <c r="TC389" s="21"/>
      <c r="TD389" s="21"/>
      <c r="TE389" s="21"/>
      <c r="TF389" s="21"/>
      <c r="TG389" s="21"/>
      <c r="TH389" s="21"/>
      <c r="TI389" s="21"/>
      <c r="TJ389" s="21"/>
      <c r="TK389" s="21"/>
      <c r="TL389" s="21"/>
      <c r="TM389" s="21"/>
      <c r="TN389" s="21"/>
      <c r="TO389" s="21"/>
      <c r="TP389" s="21"/>
      <c r="TQ389" s="21"/>
      <c r="TR389" s="21"/>
      <c r="TS389" s="21"/>
      <c r="TT389" s="21"/>
      <c r="TU389" s="21"/>
      <c r="TV389" s="21"/>
      <c r="TW389" s="21"/>
      <c r="TX389" s="21"/>
      <c r="TY389" s="21"/>
      <c r="TZ389" s="21"/>
      <c r="UA389" s="21"/>
      <c r="UB389" s="21"/>
      <c r="UC389" s="21"/>
      <c r="UD389" s="21"/>
      <c r="UE389" s="21"/>
      <c r="UF389" s="21"/>
      <c r="UG389" s="21"/>
      <c r="UH389" s="21"/>
      <c r="UI389" s="21"/>
      <c r="UJ389" s="21"/>
      <c r="UK389" s="21"/>
      <c r="UL389" s="21"/>
      <c r="UM389" s="21"/>
      <c r="UN389" s="21"/>
      <c r="UO389" s="21"/>
      <c r="UP389" s="21"/>
      <c r="UQ389" s="21"/>
      <c r="UR389" s="21"/>
      <c r="US389" s="21"/>
      <c r="UT389" s="21"/>
      <c r="UU389" s="21"/>
      <c r="UV389" s="21"/>
      <c r="UW389" s="21"/>
      <c r="UX389" s="21"/>
      <c r="UY389" s="21"/>
      <c r="UZ389" s="21"/>
      <c r="VA389" s="21"/>
      <c r="VB389" s="21"/>
      <c r="VC389" s="21"/>
      <c r="VD389" s="21"/>
      <c r="VE389" s="21"/>
      <c r="VF389" s="21"/>
      <c r="VG389" s="21"/>
      <c r="VH389" s="21"/>
      <c r="VI389" s="21"/>
      <c r="VJ389" s="21"/>
      <c r="VK389" s="21"/>
      <c r="VL389" s="21"/>
      <c r="VM389" s="21"/>
      <c r="VN389" s="21"/>
      <c r="VO389" s="21"/>
      <c r="VP389" s="21"/>
      <c r="VQ389" s="21"/>
      <c r="VR389" s="21"/>
      <c r="VS389" s="21"/>
      <c r="VT389" s="21"/>
      <c r="VU389" s="21"/>
      <c r="VV389" s="21"/>
      <c r="VW389" s="21"/>
      <c r="VX389" s="21"/>
      <c r="VY389" s="21"/>
      <c r="VZ389" s="21"/>
      <c r="WA389" s="21"/>
      <c r="WB389" s="21"/>
      <c r="WC389" s="21"/>
      <c r="WD389" s="21"/>
      <c r="WE389" s="21"/>
      <c r="WF389" s="21"/>
      <c r="WG389" s="21"/>
      <c r="WH389" s="21"/>
      <c r="WI389" s="21"/>
      <c r="WJ389" s="21"/>
      <c r="WK389" s="21"/>
      <c r="WL389" s="21"/>
      <c r="WM389" s="21"/>
      <c r="WN389" s="21"/>
      <c r="WO389" s="21"/>
      <c r="WP389" s="21"/>
      <c r="WQ389" s="21"/>
      <c r="WR389" s="21"/>
      <c r="WS389" s="21"/>
      <c r="WT389" s="21"/>
      <c r="WU389" s="21"/>
      <c r="WV389" s="21"/>
      <c r="WW389" s="21"/>
      <c r="WX389" s="21"/>
      <c r="WY389" s="21"/>
      <c r="WZ389" s="21"/>
      <c r="XA389" s="21"/>
      <c r="XB389" s="21"/>
      <c r="XC389" s="21"/>
      <c r="XD389" s="21"/>
      <c r="XE389" s="21"/>
      <c r="XF389" s="21"/>
      <c r="XG389" s="21"/>
      <c r="XH389" s="21"/>
      <c r="XI389" s="21"/>
      <c r="XJ389" s="21"/>
      <c r="XK389" s="21"/>
      <c r="XL389" s="21"/>
      <c r="XM389" s="21"/>
      <c r="XN389" s="21"/>
      <c r="XO389" s="21"/>
      <c r="XP389" s="21"/>
      <c r="XQ389" s="21"/>
      <c r="XR389" s="21"/>
      <c r="XS389" s="21"/>
      <c r="XT389" s="21"/>
      <c r="XU389" s="21"/>
      <c r="XV389" s="21"/>
      <c r="XW389" s="21"/>
      <c r="XX389" s="21"/>
      <c r="XY389" s="21"/>
      <c r="XZ389" s="21"/>
      <c r="YA389" s="21"/>
      <c r="YB389" s="21"/>
      <c r="YC389" s="21"/>
      <c r="YD389" s="21"/>
      <c r="YE389" s="21"/>
      <c r="YF389" s="21"/>
      <c r="YG389" s="21"/>
      <c r="YH389" s="21"/>
      <c r="YI389" s="21"/>
      <c r="YJ389" s="21"/>
      <c r="YK389" s="21"/>
      <c r="YL389" s="21"/>
      <c r="YM389" s="21"/>
      <c r="YN389" s="21"/>
      <c r="YO389" s="21"/>
      <c r="YP389" s="21"/>
      <c r="YQ389" s="21"/>
      <c r="YR389" s="21"/>
      <c r="YS389" s="21"/>
      <c r="YT389" s="21"/>
      <c r="YU389" s="21"/>
      <c r="YV389" s="21"/>
      <c r="YW389" s="21"/>
      <c r="YX389" s="21"/>
      <c r="YY389" s="21"/>
      <c r="YZ389" s="21"/>
      <c r="ZA389" s="21"/>
      <c r="ZB389" s="21"/>
      <c r="ZC389" s="21"/>
      <c r="ZD389" s="21"/>
      <c r="ZE389" s="21"/>
      <c r="ZF389" s="21"/>
      <c r="ZG389" s="21"/>
      <c r="ZH389" s="21"/>
      <c r="ZI389" s="21"/>
      <c r="ZJ389" s="21"/>
      <c r="ZK389" s="21"/>
      <c r="ZL389" s="21"/>
      <c r="ZM389" s="21"/>
      <c r="ZN389" s="21"/>
      <c r="ZO389" s="21"/>
      <c r="ZP389" s="21"/>
      <c r="ZQ389" s="21"/>
      <c r="ZR389" s="21"/>
      <c r="ZS389" s="21"/>
      <c r="ZT389" s="21"/>
      <c r="ZU389" s="21"/>
      <c r="ZV389" s="21"/>
      <c r="ZW389" s="21"/>
      <c r="ZX389" s="21"/>
      <c r="ZY389" s="21"/>
      <c r="ZZ389" s="21"/>
      <c r="AAA389" s="21"/>
      <c r="AAB389" s="21"/>
      <c r="AAC389" s="21"/>
      <c r="AAD389" s="21"/>
      <c r="AAE389" s="21"/>
      <c r="AAF389" s="21"/>
      <c r="AAG389" s="21"/>
      <c r="AAH389" s="21"/>
      <c r="AAI389" s="21"/>
      <c r="AAJ389" s="21"/>
      <c r="AAK389" s="21"/>
      <c r="AAL389" s="21"/>
      <c r="AAM389" s="21"/>
      <c r="AAN389" s="21"/>
      <c r="AAO389" s="21"/>
      <c r="AAP389" s="21"/>
      <c r="AAQ389" s="21"/>
      <c r="AAR389" s="21"/>
      <c r="AAS389" s="21"/>
      <c r="AAT389" s="21"/>
      <c r="AAU389" s="21"/>
      <c r="AAV389" s="21"/>
      <c r="AAW389" s="21"/>
      <c r="AAX389" s="21"/>
      <c r="AAY389" s="21"/>
      <c r="AAZ389" s="21"/>
      <c r="ABA389" s="21"/>
      <c r="ABB389" s="21"/>
      <c r="ABC389" s="21"/>
      <c r="ABD389" s="21"/>
      <c r="ABE389" s="21"/>
      <c r="ABF389" s="21"/>
      <c r="ABG389" s="21"/>
      <c r="ABH389" s="21"/>
      <c r="ABI389" s="21"/>
      <c r="ABJ389" s="21"/>
      <c r="ABK389" s="21"/>
      <c r="ABL389" s="21"/>
      <c r="ABM389" s="21"/>
      <c r="ABN389" s="21"/>
      <c r="ABO389" s="21"/>
      <c r="ABP389" s="21"/>
      <c r="ABQ389" s="21"/>
      <c r="ABR389" s="21"/>
      <c r="ABS389" s="21"/>
      <c r="ABT389" s="21"/>
      <c r="ABU389" s="21"/>
      <c r="ABV389" s="21"/>
      <c r="ABW389" s="21"/>
      <c r="ABX389" s="21"/>
      <c r="ABY389" s="21"/>
      <c r="ABZ389" s="21"/>
      <c r="ACA389" s="21"/>
      <c r="ACB389" s="21"/>
      <c r="ACC389" s="21"/>
      <c r="ACD389" s="21"/>
      <c r="ACE389" s="21"/>
      <c r="ACF389" s="21"/>
      <c r="ACG389" s="21"/>
      <c r="ACH389" s="21"/>
      <c r="ACI389" s="21"/>
      <c r="ACJ389" s="21"/>
      <c r="ACK389" s="21"/>
      <c r="ACL389" s="21"/>
      <c r="ACM389" s="21"/>
      <c r="ACN389" s="21"/>
      <c r="ACO389" s="21"/>
      <c r="ACP389" s="21"/>
      <c r="ACQ389" s="21"/>
      <c r="ACR389" s="21"/>
      <c r="ACS389" s="21"/>
      <c r="ACT389" s="21"/>
      <c r="ACU389" s="21"/>
      <c r="ACV389" s="21"/>
      <c r="ACW389" s="21"/>
      <c r="ACX389" s="21"/>
      <c r="ACY389" s="21"/>
      <c r="ACZ389" s="21"/>
      <c r="ADA389" s="21"/>
      <c r="ADB389" s="21"/>
      <c r="ADC389" s="21"/>
      <c r="ADD389" s="21"/>
      <c r="ADE389" s="21"/>
      <c r="ADF389" s="21"/>
      <c r="ADG389" s="21"/>
      <c r="ADH389" s="21"/>
      <c r="ADI389" s="21"/>
      <c r="ADJ389" s="21"/>
      <c r="ADK389" s="21"/>
      <c r="ADL389" s="21"/>
      <c r="ADM389" s="21"/>
      <c r="ADN389" s="21"/>
      <c r="ADO389" s="21"/>
      <c r="ADP389" s="21"/>
      <c r="ADQ389" s="21"/>
      <c r="ADR389" s="21"/>
      <c r="ADS389" s="21"/>
      <c r="ADT389" s="21"/>
      <c r="ADU389" s="21"/>
      <c r="ADV389" s="21"/>
      <c r="ADW389" s="21"/>
      <c r="ADX389" s="21"/>
      <c r="ADY389" s="21"/>
      <c r="ADZ389" s="21"/>
      <c r="AEA389" s="21"/>
      <c r="AEB389" s="21"/>
      <c r="AEC389" s="21"/>
      <c r="AED389" s="21"/>
      <c r="AEE389" s="21"/>
      <c r="AEF389" s="21"/>
      <c r="AEG389" s="21"/>
      <c r="AEH389" s="21"/>
      <c r="AEI389" s="21"/>
      <c r="AEJ389" s="21"/>
      <c r="AEK389" s="21"/>
      <c r="AEL389" s="21"/>
      <c r="AEM389" s="21"/>
    </row>
    <row r="390" spans="1:820" s="196" customFormat="1" ht="15" customHeight="1" x14ac:dyDescent="0.25">
      <c r="A390" s="71"/>
      <c r="B390" s="71"/>
      <c r="C390" s="71"/>
      <c r="D390" s="40"/>
      <c r="E390" s="51"/>
      <c r="F390" s="42"/>
      <c r="G390" s="71"/>
      <c r="H390" s="43"/>
      <c r="I390" s="194"/>
      <c r="J390" s="43"/>
      <c r="K390" s="43"/>
      <c r="L390" s="43"/>
      <c r="M390" s="71"/>
      <c r="N390" s="38"/>
      <c r="O390" s="194"/>
      <c r="P390" s="71"/>
      <c r="Q390" s="39"/>
      <c r="R390" s="40"/>
      <c r="T390" s="183"/>
      <c r="U390" s="363"/>
      <c r="V390" s="183"/>
      <c r="W390" s="183"/>
      <c r="X390" s="328"/>
      <c r="Y390" s="320"/>
      <c r="Z390" s="320"/>
      <c r="AA390" s="37"/>
      <c r="AB390" s="37"/>
      <c r="AC390" s="37"/>
      <c r="AD390" s="37"/>
      <c r="AE390" s="37"/>
      <c r="AF390" s="37"/>
      <c r="AG390" s="21"/>
      <c r="AH390" s="21"/>
      <c r="AI390" s="21"/>
      <c r="AJ390" s="21"/>
      <c r="AK390" s="21"/>
      <c r="AL390" s="21"/>
      <c r="AM390" s="21"/>
      <c r="AN390" s="21"/>
      <c r="AO390" s="21"/>
      <c r="AP390" s="21"/>
      <c r="AQ390" s="21"/>
      <c r="AR390" s="21"/>
      <c r="AS390" s="21"/>
      <c r="AT390" s="21"/>
      <c r="AU390" s="21"/>
      <c r="AV390" s="21"/>
      <c r="AW390" s="21"/>
      <c r="AX390" s="21"/>
      <c r="AY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c r="FP390" s="21"/>
      <c r="FQ390" s="21"/>
      <c r="FR390" s="21"/>
      <c r="FS390" s="21"/>
      <c r="FT390" s="21"/>
      <c r="FU390" s="21"/>
      <c r="FV390" s="21"/>
      <c r="FW390" s="21"/>
      <c r="FX390" s="21"/>
      <c r="FY390" s="21"/>
      <c r="FZ390" s="21"/>
      <c r="GA390" s="21"/>
      <c r="GB390" s="21"/>
      <c r="GC390" s="21"/>
      <c r="GD390" s="21"/>
      <c r="GE390" s="21"/>
      <c r="GF390" s="21"/>
      <c r="GG390" s="21"/>
      <c r="GH390" s="21"/>
      <c r="GI390" s="21"/>
      <c r="GJ390" s="21"/>
      <c r="GK390" s="21"/>
      <c r="GL390" s="21"/>
      <c r="GM390" s="21"/>
      <c r="GN390" s="21"/>
      <c r="GO390" s="21"/>
      <c r="GP390" s="21"/>
      <c r="GQ390" s="21"/>
      <c r="GR390" s="21"/>
      <c r="GS390" s="21"/>
      <c r="GT390" s="21"/>
      <c r="GU390" s="21"/>
      <c r="GV390" s="21"/>
      <c r="GW390" s="21"/>
      <c r="GX390" s="21"/>
      <c r="GY390" s="21"/>
      <c r="GZ390" s="21"/>
      <c r="HA390" s="21"/>
      <c r="HB390" s="21"/>
      <c r="HC390" s="21"/>
      <c r="HD390" s="21"/>
      <c r="HE390" s="21"/>
      <c r="HF390" s="21"/>
      <c r="HG390" s="21"/>
      <c r="HH390" s="21"/>
      <c r="HI390" s="21"/>
      <c r="HJ390" s="21"/>
      <c r="HK390" s="21"/>
      <c r="HL390" s="21"/>
      <c r="HM390" s="21"/>
      <c r="HN390" s="21"/>
      <c r="HO390" s="21"/>
      <c r="HP390" s="21"/>
      <c r="HQ390" s="21"/>
      <c r="HR390" s="21"/>
      <c r="HS390" s="21"/>
      <c r="HT390" s="21"/>
      <c r="HU390" s="21"/>
      <c r="HV390" s="21"/>
      <c r="HW390" s="21"/>
      <c r="HX390" s="21"/>
      <c r="HY390" s="21"/>
      <c r="HZ390" s="21"/>
      <c r="IA390" s="21"/>
      <c r="IB390" s="21"/>
      <c r="IC390" s="21"/>
      <c r="ID390" s="21"/>
      <c r="IE390" s="21"/>
      <c r="IF390" s="21"/>
      <c r="IG390" s="21"/>
      <c r="IH390" s="21"/>
      <c r="II390" s="21"/>
      <c r="IJ390" s="21"/>
      <c r="IK390" s="21"/>
      <c r="IL390" s="21"/>
      <c r="IM390" s="21"/>
      <c r="IN390" s="21"/>
      <c r="IO390" s="21"/>
      <c r="IP390" s="21"/>
      <c r="IQ390" s="21"/>
      <c r="IR390" s="21"/>
      <c r="IS390" s="21"/>
      <c r="IT390" s="21"/>
      <c r="IU390" s="21"/>
      <c r="IV390" s="21"/>
      <c r="IW390" s="21"/>
      <c r="IX390" s="21"/>
      <c r="IY390" s="21"/>
      <c r="IZ390" s="21"/>
      <c r="JA390" s="21"/>
      <c r="JB390" s="21"/>
      <c r="JC390" s="21"/>
      <c r="JD390" s="21"/>
      <c r="JE390" s="21"/>
      <c r="JF390" s="21"/>
      <c r="JG390" s="21"/>
      <c r="JH390" s="21"/>
      <c r="JI390" s="21"/>
      <c r="JJ390" s="21"/>
      <c r="JK390" s="21"/>
      <c r="JL390" s="21"/>
      <c r="JM390" s="21"/>
      <c r="JN390" s="21"/>
      <c r="JO390" s="21"/>
      <c r="JP390" s="21"/>
      <c r="JQ390" s="21"/>
      <c r="JR390" s="21"/>
      <c r="JS390" s="21"/>
      <c r="JT390" s="21"/>
      <c r="JU390" s="21"/>
      <c r="JV390" s="21"/>
      <c r="JW390" s="21"/>
      <c r="JX390" s="21"/>
      <c r="JY390" s="21"/>
      <c r="JZ390" s="21"/>
      <c r="KA390" s="21"/>
      <c r="KB390" s="21"/>
      <c r="KC390" s="21"/>
      <c r="KD390" s="21"/>
      <c r="KE390" s="21"/>
      <c r="KF390" s="21"/>
      <c r="KG390" s="21"/>
      <c r="KH390" s="21"/>
      <c r="KI390" s="21"/>
      <c r="KJ390" s="21"/>
      <c r="KK390" s="21"/>
      <c r="KL390" s="21"/>
      <c r="KM390" s="21"/>
      <c r="KN390" s="21"/>
      <c r="KO390" s="21"/>
      <c r="KP390" s="21"/>
      <c r="KQ390" s="21"/>
      <c r="KR390" s="21"/>
      <c r="KS390" s="21"/>
      <c r="KT390" s="21"/>
      <c r="KU390" s="21"/>
      <c r="KV390" s="21"/>
      <c r="KW390" s="21"/>
      <c r="KX390" s="21"/>
      <c r="KY390" s="21"/>
      <c r="KZ390" s="21"/>
      <c r="LA390" s="21"/>
      <c r="LB390" s="21"/>
      <c r="LC390" s="21"/>
      <c r="LD390" s="21"/>
      <c r="LE390" s="21"/>
      <c r="LF390" s="21"/>
      <c r="LG390" s="21"/>
      <c r="LH390" s="21"/>
      <c r="LI390" s="21"/>
      <c r="LJ390" s="21"/>
      <c r="LK390" s="21"/>
      <c r="LL390" s="21"/>
      <c r="LM390" s="21"/>
      <c r="LN390" s="21"/>
      <c r="LO390" s="21"/>
      <c r="LP390" s="21"/>
      <c r="LQ390" s="21"/>
      <c r="LR390" s="21"/>
      <c r="LS390" s="21"/>
      <c r="LT390" s="21"/>
      <c r="LU390" s="21"/>
      <c r="LV390" s="21"/>
      <c r="LW390" s="21"/>
      <c r="LX390" s="21"/>
      <c r="LY390" s="21"/>
      <c r="LZ390" s="21"/>
      <c r="MA390" s="21"/>
      <c r="MB390" s="21"/>
      <c r="MC390" s="21"/>
      <c r="MD390" s="21"/>
      <c r="ME390" s="21"/>
      <c r="MF390" s="21"/>
      <c r="MG390" s="21"/>
      <c r="MH390" s="21"/>
      <c r="MI390" s="21"/>
      <c r="MJ390" s="21"/>
      <c r="MK390" s="21"/>
      <c r="ML390" s="21"/>
      <c r="MM390" s="21"/>
      <c r="MN390" s="21"/>
      <c r="MO390" s="21"/>
      <c r="MP390" s="21"/>
      <c r="MQ390" s="21"/>
      <c r="MR390" s="21"/>
      <c r="MS390" s="21"/>
      <c r="MT390" s="21"/>
      <c r="MU390" s="21"/>
      <c r="MV390" s="21"/>
      <c r="MW390" s="21"/>
      <c r="MX390" s="21"/>
      <c r="MY390" s="21"/>
      <c r="MZ390" s="21"/>
      <c r="NA390" s="21"/>
      <c r="NB390" s="21"/>
      <c r="NC390" s="21"/>
      <c r="ND390" s="21"/>
      <c r="NE390" s="21"/>
      <c r="NF390" s="21"/>
      <c r="NG390" s="21"/>
      <c r="NH390" s="21"/>
      <c r="NI390" s="21"/>
      <c r="NJ390" s="21"/>
      <c r="NK390" s="21"/>
      <c r="NL390" s="21"/>
      <c r="NM390" s="21"/>
      <c r="NN390" s="21"/>
      <c r="NO390" s="21"/>
      <c r="NP390" s="21"/>
      <c r="NQ390" s="21"/>
      <c r="NR390" s="21"/>
      <c r="NS390" s="21"/>
      <c r="NT390" s="21"/>
      <c r="NU390" s="21"/>
      <c r="NV390" s="21"/>
      <c r="NW390" s="21"/>
      <c r="NX390" s="21"/>
      <c r="NY390" s="21"/>
      <c r="NZ390" s="21"/>
      <c r="OA390" s="21"/>
      <c r="OB390" s="21"/>
      <c r="OC390" s="21"/>
      <c r="OD390" s="21"/>
      <c r="OE390" s="21"/>
      <c r="OF390" s="21"/>
      <c r="OG390" s="21"/>
      <c r="OH390" s="21"/>
      <c r="OI390" s="21"/>
      <c r="OJ390" s="21"/>
      <c r="OK390" s="21"/>
      <c r="OL390" s="21"/>
      <c r="OM390" s="21"/>
      <c r="ON390" s="21"/>
      <c r="OO390" s="21"/>
      <c r="OP390" s="21"/>
      <c r="OQ390" s="21"/>
      <c r="OR390" s="21"/>
      <c r="OS390" s="21"/>
      <c r="OT390" s="21"/>
      <c r="OU390" s="21"/>
      <c r="OV390" s="21"/>
      <c r="OW390" s="21"/>
      <c r="OX390" s="21"/>
      <c r="OY390" s="21"/>
      <c r="OZ390" s="21"/>
      <c r="PA390" s="21"/>
      <c r="PB390" s="21"/>
      <c r="PC390" s="21"/>
      <c r="PD390" s="21"/>
      <c r="PE390" s="21"/>
      <c r="PF390" s="21"/>
      <c r="PG390" s="21"/>
      <c r="PH390" s="21"/>
      <c r="PI390" s="21"/>
      <c r="PJ390" s="21"/>
      <c r="PK390" s="21"/>
      <c r="PL390" s="21"/>
      <c r="PM390" s="21"/>
      <c r="PN390" s="21"/>
      <c r="PO390" s="21"/>
      <c r="PP390" s="21"/>
      <c r="PQ390" s="21"/>
      <c r="PR390" s="21"/>
      <c r="PS390" s="21"/>
      <c r="PT390" s="21"/>
      <c r="PU390" s="21"/>
      <c r="PV390" s="21"/>
      <c r="PW390" s="21"/>
      <c r="PX390" s="21"/>
      <c r="PY390" s="21"/>
      <c r="PZ390" s="21"/>
      <c r="QA390" s="21"/>
      <c r="QB390" s="21"/>
      <c r="QC390" s="21"/>
      <c r="QD390" s="21"/>
      <c r="QE390" s="21"/>
      <c r="QF390" s="21"/>
      <c r="QG390" s="21"/>
      <c r="QH390" s="21"/>
      <c r="QI390" s="21"/>
      <c r="QJ390" s="21"/>
      <c r="QK390" s="21"/>
      <c r="QL390" s="21"/>
      <c r="QM390" s="21"/>
      <c r="QN390" s="21"/>
      <c r="QO390" s="21"/>
      <c r="QP390" s="21"/>
      <c r="QQ390" s="21"/>
      <c r="QR390" s="21"/>
      <c r="QS390" s="21"/>
      <c r="QT390" s="21"/>
      <c r="QU390" s="21"/>
      <c r="QV390" s="21"/>
      <c r="QW390" s="21"/>
      <c r="QX390" s="21"/>
      <c r="QY390" s="21"/>
      <c r="QZ390" s="21"/>
      <c r="RA390" s="21"/>
      <c r="RB390" s="21"/>
      <c r="RC390" s="21"/>
      <c r="RD390" s="21"/>
      <c r="RE390" s="21"/>
      <c r="RF390" s="21"/>
      <c r="RG390" s="21"/>
      <c r="RH390" s="21"/>
      <c r="RI390" s="21"/>
      <c r="RJ390" s="21"/>
      <c r="RK390" s="21"/>
      <c r="RL390" s="21"/>
      <c r="RM390" s="21"/>
      <c r="RN390" s="21"/>
      <c r="RO390" s="21"/>
      <c r="RP390" s="21"/>
      <c r="RQ390" s="21"/>
      <c r="RR390" s="21"/>
      <c r="RS390" s="21"/>
      <c r="RT390" s="21"/>
      <c r="RU390" s="21"/>
      <c r="RV390" s="21"/>
      <c r="RW390" s="21"/>
      <c r="RX390" s="21"/>
      <c r="RY390" s="21"/>
      <c r="RZ390" s="21"/>
      <c r="SA390" s="21"/>
      <c r="SB390" s="21"/>
      <c r="SC390" s="21"/>
      <c r="SD390" s="21"/>
      <c r="SE390" s="21"/>
      <c r="SF390" s="21"/>
      <c r="SG390" s="21"/>
      <c r="SH390" s="21"/>
      <c r="SI390" s="21"/>
      <c r="SJ390" s="21"/>
      <c r="SK390" s="21"/>
      <c r="SL390" s="21"/>
      <c r="SM390" s="21"/>
      <c r="SN390" s="21"/>
      <c r="SO390" s="21"/>
      <c r="SP390" s="21"/>
      <c r="SQ390" s="21"/>
      <c r="SR390" s="21"/>
      <c r="SS390" s="21"/>
      <c r="ST390" s="21"/>
      <c r="SU390" s="21"/>
      <c r="SV390" s="21"/>
      <c r="SW390" s="21"/>
      <c r="SX390" s="21"/>
      <c r="SY390" s="21"/>
      <c r="SZ390" s="21"/>
      <c r="TA390" s="21"/>
      <c r="TB390" s="21"/>
      <c r="TC390" s="21"/>
      <c r="TD390" s="21"/>
      <c r="TE390" s="21"/>
      <c r="TF390" s="21"/>
      <c r="TG390" s="21"/>
      <c r="TH390" s="21"/>
      <c r="TI390" s="21"/>
      <c r="TJ390" s="21"/>
      <c r="TK390" s="21"/>
      <c r="TL390" s="21"/>
      <c r="TM390" s="21"/>
      <c r="TN390" s="21"/>
      <c r="TO390" s="21"/>
      <c r="TP390" s="21"/>
      <c r="TQ390" s="21"/>
      <c r="TR390" s="21"/>
      <c r="TS390" s="21"/>
      <c r="TT390" s="21"/>
      <c r="TU390" s="21"/>
      <c r="TV390" s="21"/>
      <c r="TW390" s="21"/>
      <c r="TX390" s="21"/>
      <c r="TY390" s="21"/>
      <c r="TZ390" s="21"/>
      <c r="UA390" s="21"/>
      <c r="UB390" s="21"/>
      <c r="UC390" s="21"/>
      <c r="UD390" s="21"/>
      <c r="UE390" s="21"/>
      <c r="UF390" s="21"/>
      <c r="UG390" s="21"/>
      <c r="UH390" s="21"/>
      <c r="UI390" s="21"/>
      <c r="UJ390" s="21"/>
      <c r="UK390" s="21"/>
      <c r="UL390" s="21"/>
      <c r="UM390" s="21"/>
      <c r="UN390" s="21"/>
      <c r="UO390" s="21"/>
      <c r="UP390" s="21"/>
      <c r="UQ390" s="21"/>
      <c r="UR390" s="21"/>
      <c r="US390" s="21"/>
      <c r="UT390" s="21"/>
      <c r="UU390" s="21"/>
      <c r="UV390" s="21"/>
      <c r="UW390" s="21"/>
      <c r="UX390" s="21"/>
      <c r="UY390" s="21"/>
      <c r="UZ390" s="21"/>
      <c r="VA390" s="21"/>
      <c r="VB390" s="21"/>
      <c r="VC390" s="21"/>
      <c r="VD390" s="21"/>
      <c r="VE390" s="21"/>
      <c r="VF390" s="21"/>
      <c r="VG390" s="21"/>
      <c r="VH390" s="21"/>
      <c r="VI390" s="21"/>
      <c r="VJ390" s="21"/>
      <c r="VK390" s="21"/>
      <c r="VL390" s="21"/>
      <c r="VM390" s="21"/>
      <c r="VN390" s="21"/>
      <c r="VO390" s="21"/>
      <c r="VP390" s="21"/>
      <c r="VQ390" s="21"/>
      <c r="VR390" s="21"/>
      <c r="VS390" s="21"/>
      <c r="VT390" s="21"/>
      <c r="VU390" s="21"/>
      <c r="VV390" s="21"/>
      <c r="VW390" s="21"/>
      <c r="VX390" s="21"/>
      <c r="VY390" s="21"/>
      <c r="VZ390" s="21"/>
      <c r="WA390" s="21"/>
      <c r="WB390" s="21"/>
      <c r="WC390" s="21"/>
      <c r="WD390" s="21"/>
      <c r="WE390" s="21"/>
      <c r="WF390" s="21"/>
      <c r="WG390" s="21"/>
      <c r="WH390" s="21"/>
      <c r="WI390" s="21"/>
      <c r="WJ390" s="21"/>
      <c r="WK390" s="21"/>
      <c r="WL390" s="21"/>
      <c r="WM390" s="21"/>
      <c r="WN390" s="21"/>
      <c r="WO390" s="21"/>
      <c r="WP390" s="21"/>
      <c r="WQ390" s="21"/>
      <c r="WR390" s="21"/>
      <c r="WS390" s="21"/>
      <c r="WT390" s="21"/>
      <c r="WU390" s="21"/>
      <c r="WV390" s="21"/>
      <c r="WW390" s="21"/>
      <c r="WX390" s="21"/>
      <c r="WY390" s="21"/>
      <c r="WZ390" s="21"/>
      <c r="XA390" s="21"/>
      <c r="XB390" s="21"/>
      <c r="XC390" s="21"/>
      <c r="XD390" s="21"/>
      <c r="XE390" s="21"/>
      <c r="XF390" s="21"/>
      <c r="XG390" s="21"/>
      <c r="XH390" s="21"/>
      <c r="XI390" s="21"/>
      <c r="XJ390" s="21"/>
      <c r="XK390" s="21"/>
      <c r="XL390" s="21"/>
      <c r="XM390" s="21"/>
      <c r="XN390" s="21"/>
      <c r="XO390" s="21"/>
      <c r="XP390" s="21"/>
      <c r="XQ390" s="21"/>
      <c r="XR390" s="21"/>
      <c r="XS390" s="21"/>
      <c r="XT390" s="21"/>
      <c r="XU390" s="21"/>
      <c r="XV390" s="21"/>
      <c r="XW390" s="21"/>
      <c r="XX390" s="21"/>
      <c r="XY390" s="21"/>
      <c r="XZ390" s="21"/>
      <c r="YA390" s="21"/>
      <c r="YB390" s="21"/>
      <c r="YC390" s="21"/>
      <c r="YD390" s="21"/>
      <c r="YE390" s="21"/>
      <c r="YF390" s="21"/>
      <c r="YG390" s="21"/>
      <c r="YH390" s="21"/>
      <c r="YI390" s="21"/>
      <c r="YJ390" s="21"/>
      <c r="YK390" s="21"/>
      <c r="YL390" s="21"/>
      <c r="YM390" s="21"/>
      <c r="YN390" s="21"/>
      <c r="YO390" s="21"/>
      <c r="YP390" s="21"/>
      <c r="YQ390" s="21"/>
      <c r="YR390" s="21"/>
      <c r="YS390" s="21"/>
      <c r="YT390" s="21"/>
      <c r="YU390" s="21"/>
      <c r="YV390" s="21"/>
      <c r="YW390" s="21"/>
      <c r="YX390" s="21"/>
      <c r="YY390" s="21"/>
      <c r="YZ390" s="21"/>
      <c r="ZA390" s="21"/>
      <c r="ZB390" s="21"/>
      <c r="ZC390" s="21"/>
      <c r="ZD390" s="21"/>
      <c r="ZE390" s="21"/>
      <c r="ZF390" s="21"/>
      <c r="ZG390" s="21"/>
      <c r="ZH390" s="21"/>
      <c r="ZI390" s="21"/>
      <c r="ZJ390" s="21"/>
      <c r="ZK390" s="21"/>
      <c r="ZL390" s="21"/>
      <c r="ZM390" s="21"/>
      <c r="ZN390" s="21"/>
      <c r="ZO390" s="21"/>
      <c r="ZP390" s="21"/>
      <c r="ZQ390" s="21"/>
      <c r="ZR390" s="21"/>
      <c r="ZS390" s="21"/>
      <c r="ZT390" s="21"/>
      <c r="ZU390" s="21"/>
      <c r="ZV390" s="21"/>
      <c r="ZW390" s="21"/>
      <c r="ZX390" s="21"/>
      <c r="ZY390" s="21"/>
      <c r="ZZ390" s="21"/>
      <c r="AAA390" s="21"/>
      <c r="AAB390" s="21"/>
      <c r="AAC390" s="21"/>
      <c r="AAD390" s="21"/>
      <c r="AAE390" s="21"/>
      <c r="AAF390" s="21"/>
      <c r="AAG390" s="21"/>
      <c r="AAH390" s="21"/>
      <c r="AAI390" s="21"/>
      <c r="AAJ390" s="21"/>
      <c r="AAK390" s="21"/>
      <c r="AAL390" s="21"/>
      <c r="AAM390" s="21"/>
      <c r="AAN390" s="21"/>
      <c r="AAO390" s="21"/>
      <c r="AAP390" s="21"/>
      <c r="AAQ390" s="21"/>
      <c r="AAR390" s="21"/>
      <c r="AAS390" s="21"/>
      <c r="AAT390" s="21"/>
      <c r="AAU390" s="21"/>
      <c r="AAV390" s="21"/>
      <c r="AAW390" s="21"/>
      <c r="AAX390" s="21"/>
      <c r="AAY390" s="21"/>
      <c r="AAZ390" s="21"/>
      <c r="ABA390" s="21"/>
      <c r="ABB390" s="21"/>
      <c r="ABC390" s="21"/>
      <c r="ABD390" s="21"/>
      <c r="ABE390" s="21"/>
      <c r="ABF390" s="21"/>
      <c r="ABG390" s="21"/>
      <c r="ABH390" s="21"/>
      <c r="ABI390" s="21"/>
      <c r="ABJ390" s="21"/>
      <c r="ABK390" s="21"/>
      <c r="ABL390" s="21"/>
      <c r="ABM390" s="21"/>
      <c r="ABN390" s="21"/>
      <c r="ABO390" s="21"/>
      <c r="ABP390" s="21"/>
      <c r="ABQ390" s="21"/>
      <c r="ABR390" s="21"/>
      <c r="ABS390" s="21"/>
      <c r="ABT390" s="21"/>
      <c r="ABU390" s="21"/>
      <c r="ABV390" s="21"/>
      <c r="ABW390" s="21"/>
      <c r="ABX390" s="21"/>
      <c r="ABY390" s="21"/>
      <c r="ABZ390" s="21"/>
      <c r="ACA390" s="21"/>
      <c r="ACB390" s="21"/>
      <c r="ACC390" s="21"/>
      <c r="ACD390" s="21"/>
      <c r="ACE390" s="21"/>
      <c r="ACF390" s="21"/>
      <c r="ACG390" s="21"/>
      <c r="ACH390" s="21"/>
      <c r="ACI390" s="21"/>
      <c r="ACJ390" s="21"/>
      <c r="ACK390" s="21"/>
      <c r="ACL390" s="21"/>
      <c r="ACM390" s="21"/>
      <c r="ACN390" s="21"/>
      <c r="ACO390" s="21"/>
      <c r="ACP390" s="21"/>
      <c r="ACQ390" s="21"/>
      <c r="ACR390" s="21"/>
      <c r="ACS390" s="21"/>
      <c r="ACT390" s="21"/>
      <c r="ACU390" s="21"/>
      <c r="ACV390" s="21"/>
      <c r="ACW390" s="21"/>
      <c r="ACX390" s="21"/>
      <c r="ACY390" s="21"/>
      <c r="ACZ390" s="21"/>
      <c r="ADA390" s="21"/>
      <c r="ADB390" s="21"/>
      <c r="ADC390" s="21"/>
      <c r="ADD390" s="21"/>
      <c r="ADE390" s="21"/>
      <c r="ADF390" s="21"/>
      <c r="ADG390" s="21"/>
      <c r="ADH390" s="21"/>
      <c r="ADI390" s="21"/>
      <c r="ADJ390" s="21"/>
      <c r="ADK390" s="21"/>
      <c r="ADL390" s="21"/>
      <c r="ADM390" s="21"/>
      <c r="ADN390" s="21"/>
      <c r="ADO390" s="21"/>
      <c r="ADP390" s="21"/>
      <c r="ADQ390" s="21"/>
      <c r="ADR390" s="21"/>
      <c r="ADS390" s="21"/>
      <c r="ADT390" s="21"/>
      <c r="ADU390" s="21"/>
      <c r="ADV390" s="21"/>
      <c r="ADW390" s="21"/>
      <c r="ADX390" s="21"/>
      <c r="ADY390" s="21"/>
      <c r="ADZ390" s="21"/>
      <c r="AEA390" s="21"/>
      <c r="AEB390" s="21"/>
      <c r="AEC390" s="21"/>
      <c r="AED390" s="21"/>
      <c r="AEE390" s="21"/>
      <c r="AEF390" s="21"/>
      <c r="AEG390" s="21"/>
      <c r="AEH390" s="21"/>
      <c r="AEI390" s="21"/>
      <c r="AEJ390" s="21"/>
      <c r="AEK390" s="21"/>
      <c r="AEL390" s="21"/>
      <c r="AEM390" s="21"/>
    </row>
    <row r="391" spans="1:820" s="196" customFormat="1" ht="15" customHeight="1" x14ac:dyDescent="0.25">
      <c r="A391" s="71"/>
      <c r="B391" s="71"/>
      <c r="C391" s="71"/>
      <c r="D391" s="40"/>
      <c r="E391" s="51"/>
      <c r="F391" s="42"/>
      <c r="G391" s="71"/>
      <c r="H391" s="43"/>
      <c r="I391" s="194"/>
      <c r="J391" s="43"/>
      <c r="K391" s="43"/>
      <c r="L391" s="43"/>
      <c r="M391" s="71"/>
      <c r="N391" s="38"/>
      <c r="O391" s="194"/>
      <c r="P391" s="71"/>
      <c r="Q391" s="39"/>
      <c r="R391" s="40"/>
      <c r="S391" s="205"/>
      <c r="T391" s="183"/>
      <c r="U391" s="363"/>
      <c r="V391" s="183"/>
      <c r="W391" s="183"/>
      <c r="X391" s="383"/>
      <c r="Y391" s="320"/>
      <c r="Z391" s="320"/>
      <c r="AA391" s="37"/>
      <c r="AB391" s="37"/>
      <c r="AC391" s="37"/>
      <c r="AD391" s="37"/>
      <c r="AE391" s="37"/>
      <c r="AF391" s="37"/>
      <c r="AG391" s="21"/>
      <c r="AH391" s="21"/>
      <c r="AI391" s="21"/>
      <c r="AJ391" s="21"/>
      <c r="AK391" s="21"/>
      <c r="AL391" s="21"/>
      <c r="AM391" s="21"/>
      <c r="AN391" s="21"/>
      <c r="AO391" s="21"/>
      <c r="AP391" s="21"/>
      <c r="AQ391" s="21"/>
      <c r="AR391" s="21"/>
      <c r="AS391" s="21"/>
      <c r="AT391" s="21"/>
      <c r="AU391" s="21"/>
      <c r="AV391" s="21"/>
      <c r="AW391" s="21"/>
      <c r="AX391" s="21"/>
      <c r="AY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c r="FP391" s="21"/>
      <c r="FQ391" s="21"/>
      <c r="FR391" s="21"/>
      <c r="FS391" s="21"/>
      <c r="FT391" s="21"/>
      <c r="FU391" s="21"/>
      <c r="FV391" s="21"/>
      <c r="FW391" s="21"/>
      <c r="FX391" s="21"/>
      <c r="FY391" s="21"/>
      <c r="FZ391" s="21"/>
      <c r="GA391" s="21"/>
      <c r="GB391" s="21"/>
      <c r="GC391" s="21"/>
      <c r="GD391" s="21"/>
      <c r="GE391" s="21"/>
      <c r="GF391" s="21"/>
      <c r="GG391" s="21"/>
      <c r="GH391" s="21"/>
      <c r="GI391" s="21"/>
      <c r="GJ391" s="21"/>
      <c r="GK391" s="21"/>
      <c r="GL391" s="21"/>
      <c r="GM391" s="21"/>
      <c r="GN391" s="21"/>
      <c r="GO391" s="21"/>
      <c r="GP391" s="21"/>
      <c r="GQ391" s="21"/>
      <c r="GR391" s="21"/>
      <c r="GS391" s="21"/>
      <c r="GT391" s="21"/>
      <c r="GU391" s="21"/>
      <c r="GV391" s="21"/>
      <c r="GW391" s="21"/>
      <c r="GX391" s="21"/>
      <c r="GY391" s="21"/>
      <c r="GZ391" s="21"/>
      <c r="HA391" s="21"/>
      <c r="HB391" s="21"/>
      <c r="HC391" s="21"/>
      <c r="HD391" s="21"/>
      <c r="HE391" s="21"/>
      <c r="HF391" s="21"/>
      <c r="HG391" s="21"/>
      <c r="HH391" s="21"/>
      <c r="HI391" s="21"/>
      <c r="HJ391" s="21"/>
      <c r="HK391" s="21"/>
      <c r="HL391" s="21"/>
      <c r="HM391" s="21"/>
      <c r="HN391" s="21"/>
      <c r="HO391" s="21"/>
      <c r="HP391" s="21"/>
      <c r="HQ391" s="21"/>
      <c r="HR391" s="21"/>
      <c r="HS391" s="21"/>
      <c r="HT391" s="21"/>
      <c r="HU391" s="21"/>
      <c r="HV391" s="21"/>
      <c r="HW391" s="21"/>
      <c r="HX391" s="21"/>
      <c r="HY391" s="21"/>
      <c r="HZ391" s="21"/>
      <c r="IA391" s="21"/>
      <c r="IB391" s="21"/>
      <c r="IC391" s="21"/>
      <c r="ID391" s="21"/>
      <c r="IE391" s="21"/>
      <c r="IF391" s="21"/>
      <c r="IG391" s="21"/>
      <c r="IH391" s="21"/>
      <c r="II391" s="21"/>
      <c r="IJ391" s="21"/>
      <c r="IK391" s="21"/>
      <c r="IL391" s="21"/>
      <c r="IM391" s="21"/>
      <c r="IN391" s="21"/>
      <c r="IO391" s="21"/>
      <c r="IP391" s="21"/>
      <c r="IQ391" s="21"/>
      <c r="IR391" s="21"/>
      <c r="IS391" s="21"/>
      <c r="IT391" s="21"/>
      <c r="IU391" s="21"/>
      <c r="IV391" s="21"/>
      <c r="IW391" s="21"/>
      <c r="IX391" s="21"/>
      <c r="IY391" s="21"/>
      <c r="IZ391" s="21"/>
      <c r="JA391" s="21"/>
      <c r="JB391" s="21"/>
      <c r="JC391" s="21"/>
      <c r="JD391" s="21"/>
      <c r="JE391" s="21"/>
      <c r="JF391" s="21"/>
      <c r="JG391" s="21"/>
      <c r="JH391" s="21"/>
      <c r="JI391" s="21"/>
      <c r="JJ391" s="21"/>
      <c r="JK391" s="21"/>
      <c r="JL391" s="21"/>
      <c r="JM391" s="21"/>
      <c r="JN391" s="21"/>
      <c r="JO391" s="21"/>
      <c r="JP391" s="21"/>
      <c r="JQ391" s="21"/>
      <c r="JR391" s="21"/>
      <c r="JS391" s="21"/>
      <c r="JT391" s="21"/>
      <c r="JU391" s="21"/>
      <c r="JV391" s="21"/>
      <c r="JW391" s="21"/>
      <c r="JX391" s="21"/>
      <c r="JY391" s="21"/>
      <c r="JZ391" s="21"/>
      <c r="KA391" s="21"/>
      <c r="KB391" s="21"/>
      <c r="KC391" s="21"/>
      <c r="KD391" s="21"/>
      <c r="KE391" s="21"/>
      <c r="KF391" s="21"/>
      <c r="KG391" s="21"/>
      <c r="KH391" s="21"/>
      <c r="KI391" s="21"/>
      <c r="KJ391" s="21"/>
      <c r="KK391" s="21"/>
      <c r="KL391" s="21"/>
      <c r="KM391" s="21"/>
      <c r="KN391" s="21"/>
      <c r="KO391" s="21"/>
      <c r="KP391" s="21"/>
      <c r="KQ391" s="21"/>
      <c r="KR391" s="21"/>
      <c r="KS391" s="21"/>
      <c r="KT391" s="21"/>
      <c r="KU391" s="21"/>
      <c r="KV391" s="21"/>
      <c r="KW391" s="21"/>
      <c r="KX391" s="21"/>
      <c r="KY391" s="21"/>
      <c r="KZ391" s="21"/>
      <c r="LA391" s="21"/>
      <c r="LB391" s="21"/>
      <c r="LC391" s="21"/>
      <c r="LD391" s="21"/>
      <c r="LE391" s="21"/>
      <c r="LF391" s="21"/>
      <c r="LG391" s="21"/>
      <c r="LH391" s="21"/>
      <c r="LI391" s="21"/>
      <c r="LJ391" s="21"/>
      <c r="LK391" s="21"/>
      <c r="LL391" s="21"/>
      <c r="LM391" s="21"/>
      <c r="LN391" s="21"/>
      <c r="LO391" s="21"/>
      <c r="LP391" s="21"/>
      <c r="LQ391" s="21"/>
      <c r="LR391" s="21"/>
      <c r="LS391" s="21"/>
      <c r="LT391" s="21"/>
      <c r="LU391" s="21"/>
      <c r="LV391" s="21"/>
      <c r="LW391" s="21"/>
      <c r="LX391" s="21"/>
      <c r="LY391" s="21"/>
      <c r="LZ391" s="21"/>
      <c r="MA391" s="21"/>
      <c r="MB391" s="21"/>
      <c r="MC391" s="21"/>
      <c r="MD391" s="21"/>
      <c r="ME391" s="21"/>
      <c r="MF391" s="21"/>
      <c r="MG391" s="21"/>
      <c r="MH391" s="21"/>
      <c r="MI391" s="21"/>
      <c r="MJ391" s="21"/>
      <c r="MK391" s="21"/>
      <c r="ML391" s="21"/>
      <c r="MM391" s="21"/>
      <c r="MN391" s="21"/>
      <c r="MO391" s="21"/>
      <c r="MP391" s="21"/>
      <c r="MQ391" s="21"/>
      <c r="MR391" s="21"/>
      <c r="MS391" s="21"/>
      <c r="MT391" s="21"/>
      <c r="MU391" s="21"/>
      <c r="MV391" s="21"/>
      <c r="MW391" s="21"/>
      <c r="MX391" s="21"/>
      <c r="MY391" s="21"/>
      <c r="MZ391" s="21"/>
      <c r="NA391" s="21"/>
      <c r="NB391" s="21"/>
      <c r="NC391" s="21"/>
      <c r="ND391" s="21"/>
      <c r="NE391" s="21"/>
      <c r="NF391" s="21"/>
      <c r="NG391" s="21"/>
      <c r="NH391" s="21"/>
      <c r="NI391" s="21"/>
      <c r="NJ391" s="21"/>
      <c r="NK391" s="21"/>
      <c r="NL391" s="21"/>
      <c r="NM391" s="21"/>
      <c r="NN391" s="21"/>
      <c r="NO391" s="21"/>
      <c r="NP391" s="21"/>
      <c r="NQ391" s="21"/>
      <c r="NR391" s="21"/>
      <c r="NS391" s="21"/>
      <c r="NT391" s="21"/>
      <c r="NU391" s="21"/>
      <c r="NV391" s="21"/>
      <c r="NW391" s="21"/>
      <c r="NX391" s="21"/>
      <c r="NY391" s="21"/>
      <c r="NZ391" s="21"/>
      <c r="OA391" s="21"/>
      <c r="OB391" s="21"/>
      <c r="OC391" s="21"/>
      <c r="OD391" s="21"/>
      <c r="OE391" s="21"/>
      <c r="OF391" s="21"/>
      <c r="OG391" s="21"/>
      <c r="OH391" s="21"/>
      <c r="OI391" s="21"/>
      <c r="OJ391" s="21"/>
      <c r="OK391" s="21"/>
      <c r="OL391" s="21"/>
      <c r="OM391" s="21"/>
      <c r="ON391" s="21"/>
      <c r="OO391" s="21"/>
      <c r="OP391" s="21"/>
      <c r="OQ391" s="21"/>
      <c r="OR391" s="21"/>
      <c r="OS391" s="21"/>
      <c r="OT391" s="21"/>
      <c r="OU391" s="21"/>
      <c r="OV391" s="21"/>
      <c r="OW391" s="21"/>
      <c r="OX391" s="21"/>
      <c r="OY391" s="21"/>
      <c r="OZ391" s="21"/>
      <c r="PA391" s="21"/>
      <c r="PB391" s="21"/>
      <c r="PC391" s="21"/>
      <c r="PD391" s="21"/>
      <c r="PE391" s="21"/>
      <c r="PF391" s="21"/>
      <c r="PG391" s="21"/>
      <c r="PH391" s="21"/>
      <c r="PI391" s="21"/>
      <c r="PJ391" s="21"/>
      <c r="PK391" s="21"/>
      <c r="PL391" s="21"/>
      <c r="PM391" s="21"/>
      <c r="PN391" s="21"/>
      <c r="PO391" s="21"/>
      <c r="PP391" s="21"/>
      <c r="PQ391" s="21"/>
      <c r="PR391" s="21"/>
      <c r="PS391" s="21"/>
      <c r="PT391" s="21"/>
      <c r="PU391" s="21"/>
      <c r="PV391" s="21"/>
      <c r="PW391" s="21"/>
      <c r="PX391" s="21"/>
      <c r="PY391" s="21"/>
      <c r="PZ391" s="21"/>
      <c r="QA391" s="21"/>
      <c r="QB391" s="21"/>
      <c r="QC391" s="21"/>
      <c r="QD391" s="21"/>
      <c r="QE391" s="21"/>
      <c r="QF391" s="21"/>
      <c r="QG391" s="21"/>
      <c r="QH391" s="21"/>
      <c r="QI391" s="21"/>
      <c r="QJ391" s="21"/>
      <c r="QK391" s="21"/>
      <c r="QL391" s="21"/>
      <c r="QM391" s="21"/>
      <c r="QN391" s="21"/>
      <c r="QO391" s="21"/>
      <c r="QP391" s="21"/>
      <c r="QQ391" s="21"/>
      <c r="QR391" s="21"/>
      <c r="QS391" s="21"/>
      <c r="QT391" s="21"/>
      <c r="QU391" s="21"/>
      <c r="QV391" s="21"/>
      <c r="QW391" s="21"/>
      <c r="QX391" s="21"/>
      <c r="QY391" s="21"/>
      <c r="QZ391" s="21"/>
      <c r="RA391" s="21"/>
      <c r="RB391" s="21"/>
      <c r="RC391" s="21"/>
      <c r="RD391" s="21"/>
      <c r="RE391" s="21"/>
      <c r="RF391" s="21"/>
      <c r="RG391" s="21"/>
      <c r="RH391" s="21"/>
      <c r="RI391" s="21"/>
      <c r="RJ391" s="21"/>
      <c r="RK391" s="21"/>
      <c r="RL391" s="21"/>
      <c r="RM391" s="21"/>
      <c r="RN391" s="21"/>
      <c r="RO391" s="21"/>
      <c r="RP391" s="21"/>
      <c r="RQ391" s="21"/>
      <c r="RR391" s="21"/>
      <c r="RS391" s="21"/>
      <c r="RT391" s="21"/>
      <c r="RU391" s="21"/>
      <c r="RV391" s="21"/>
      <c r="RW391" s="21"/>
      <c r="RX391" s="21"/>
      <c r="RY391" s="21"/>
      <c r="RZ391" s="21"/>
      <c r="SA391" s="21"/>
      <c r="SB391" s="21"/>
      <c r="SC391" s="21"/>
      <c r="SD391" s="21"/>
      <c r="SE391" s="21"/>
      <c r="SF391" s="21"/>
      <c r="SG391" s="21"/>
      <c r="SH391" s="21"/>
      <c r="SI391" s="21"/>
      <c r="SJ391" s="21"/>
      <c r="SK391" s="21"/>
      <c r="SL391" s="21"/>
      <c r="SM391" s="21"/>
      <c r="SN391" s="21"/>
      <c r="SO391" s="21"/>
      <c r="SP391" s="21"/>
      <c r="SQ391" s="21"/>
      <c r="SR391" s="21"/>
      <c r="SS391" s="21"/>
      <c r="ST391" s="21"/>
      <c r="SU391" s="21"/>
      <c r="SV391" s="21"/>
      <c r="SW391" s="21"/>
      <c r="SX391" s="21"/>
      <c r="SY391" s="21"/>
      <c r="SZ391" s="21"/>
      <c r="TA391" s="21"/>
      <c r="TB391" s="21"/>
      <c r="TC391" s="21"/>
      <c r="TD391" s="21"/>
      <c r="TE391" s="21"/>
      <c r="TF391" s="21"/>
      <c r="TG391" s="21"/>
      <c r="TH391" s="21"/>
      <c r="TI391" s="21"/>
      <c r="TJ391" s="21"/>
      <c r="TK391" s="21"/>
      <c r="TL391" s="21"/>
      <c r="TM391" s="21"/>
      <c r="TN391" s="21"/>
      <c r="TO391" s="21"/>
      <c r="TP391" s="21"/>
      <c r="TQ391" s="21"/>
      <c r="TR391" s="21"/>
      <c r="TS391" s="21"/>
      <c r="TT391" s="21"/>
      <c r="TU391" s="21"/>
      <c r="TV391" s="21"/>
      <c r="TW391" s="21"/>
      <c r="TX391" s="21"/>
      <c r="TY391" s="21"/>
      <c r="TZ391" s="21"/>
      <c r="UA391" s="21"/>
      <c r="UB391" s="21"/>
      <c r="UC391" s="21"/>
      <c r="UD391" s="21"/>
      <c r="UE391" s="21"/>
      <c r="UF391" s="21"/>
      <c r="UG391" s="21"/>
      <c r="UH391" s="21"/>
      <c r="UI391" s="21"/>
      <c r="UJ391" s="21"/>
      <c r="UK391" s="21"/>
      <c r="UL391" s="21"/>
      <c r="UM391" s="21"/>
      <c r="UN391" s="21"/>
      <c r="UO391" s="21"/>
      <c r="UP391" s="21"/>
      <c r="UQ391" s="21"/>
      <c r="UR391" s="21"/>
      <c r="US391" s="21"/>
      <c r="UT391" s="21"/>
      <c r="UU391" s="21"/>
      <c r="UV391" s="21"/>
      <c r="UW391" s="21"/>
      <c r="UX391" s="21"/>
      <c r="UY391" s="21"/>
      <c r="UZ391" s="21"/>
      <c r="VA391" s="21"/>
      <c r="VB391" s="21"/>
      <c r="VC391" s="21"/>
      <c r="VD391" s="21"/>
      <c r="VE391" s="21"/>
      <c r="VF391" s="21"/>
      <c r="VG391" s="21"/>
      <c r="VH391" s="21"/>
      <c r="VI391" s="21"/>
      <c r="VJ391" s="21"/>
      <c r="VK391" s="21"/>
      <c r="VL391" s="21"/>
      <c r="VM391" s="21"/>
      <c r="VN391" s="21"/>
      <c r="VO391" s="21"/>
      <c r="VP391" s="21"/>
      <c r="VQ391" s="21"/>
      <c r="VR391" s="21"/>
      <c r="VS391" s="21"/>
      <c r="VT391" s="21"/>
      <c r="VU391" s="21"/>
      <c r="VV391" s="21"/>
      <c r="VW391" s="21"/>
      <c r="VX391" s="21"/>
      <c r="VY391" s="21"/>
      <c r="VZ391" s="21"/>
      <c r="WA391" s="21"/>
      <c r="WB391" s="21"/>
      <c r="WC391" s="21"/>
      <c r="WD391" s="21"/>
      <c r="WE391" s="21"/>
      <c r="WF391" s="21"/>
      <c r="WG391" s="21"/>
      <c r="WH391" s="21"/>
      <c r="WI391" s="21"/>
      <c r="WJ391" s="21"/>
      <c r="WK391" s="21"/>
      <c r="WL391" s="21"/>
      <c r="WM391" s="21"/>
      <c r="WN391" s="21"/>
      <c r="WO391" s="21"/>
      <c r="WP391" s="21"/>
      <c r="WQ391" s="21"/>
      <c r="WR391" s="21"/>
      <c r="WS391" s="21"/>
      <c r="WT391" s="21"/>
      <c r="WU391" s="21"/>
      <c r="WV391" s="21"/>
      <c r="WW391" s="21"/>
      <c r="WX391" s="21"/>
      <c r="WY391" s="21"/>
      <c r="WZ391" s="21"/>
      <c r="XA391" s="21"/>
      <c r="XB391" s="21"/>
      <c r="XC391" s="21"/>
      <c r="XD391" s="21"/>
      <c r="XE391" s="21"/>
      <c r="XF391" s="21"/>
      <c r="XG391" s="21"/>
      <c r="XH391" s="21"/>
      <c r="XI391" s="21"/>
      <c r="XJ391" s="21"/>
      <c r="XK391" s="21"/>
      <c r="XL391" s="21"/>
      <c r="XM391" s="21"/>
      <c r="XN391" s="21"/>
      <c r="XO391" s="21"/>
      <c r="XP391" s="21"/>
      <c r="XQ391" s="21"/>
      <c r="XR391" s="21"/>
      <c r="XS391" s="21"/>
      <c r="XT391" s="21"/>
      <c r="XU391" s="21"/>
      <c r="XV391" s="21"/>
      <c r="XW391" s="21"/>
      <c r="XX391" s="21"/>
      <c r="XY391" s="21"/>
      <c r="XZ391" s="21"/>
      <c r="YA391" s="21"/>
      <c r="YB391" s="21"/>
      <c r="YC391" s="21"/>
      <c r="YD391" s="21"/>
      <c r="YE391" s="21"/>
      <c r="YF391" s="21"/>
      <c r="YG391" s="21"/>
      <c r="YH391" s="21"/>
      <c r="YI391" s="21"/>
      <c r="YJ391" s="21"/>
      <c r="YK391" s="21"/>
      <c r="YL391" s="21"/>
      <c r="YM391" s="21"/>
      <c r="YN391" s="21"/>
      <c r="YO391" s="21"/>
      <c r="YP391" s="21"/>
      <c r="YQ391" s="21"/>
      <c r="YR391" s="21"/>
      <c r="YS391" s="21"/>
      <c r="YT391" s="21"/>
      <c r="YU391" s="21"/>
      <c r="YV391" s="21"/>
      <c r="YW391" s="21"/>
      <c r="YX391" s="21"/>
      <c r="YY391" s="21"/>
      <c r="YZ391" s="21"/>
      <c r="ZA391" s="21"/>
      <c r="ZB391" s="21"/>
      <c r="ZC391" s="21"/>
      <c r="ZD391" s="21"/>
      <c r="ZE391" s="21"/>
      <c r="ZF391" s="21"/>
      <c r="ZG391" s="21"/>
      <c r="ZH391" s="21"/>
      <c r="ZI391" s="21"/>
      <c r="ZJ391" s="21"/>
      <c r="ZK391" s="21"/>
      <c r="ZL391" s="21"/>
      <c r="ZM391" s="21"/>
      <c r="ZN391" s="21"/>
      <c r="ZO391" s="21"/>
      <c r="ZP391" s="21"/>
      <c r="ZQ391" s="21"/>
      <c r="ZR391" s="21"/>
      <c r="ZS391" s="21"/>
      <c r="ZT391" s="21"/>
      <c r="ZU391" s="21"/>
      <c r="ZV391" s="21"/>
      <c r="ZW391" s="21"/>
      <c r="ZX391" s="21"/>
      <c r="ZY391" s="21"/>
      <c r="ZZ391" s="21"/>
      <c r="AAA391" s="21"/>
      <c r="AAB391" s="21"/>
      <c r="AAC391" s="21"/>
      <c r="AAD391" s="21"/>
      <c r="AAE391" s="21"/>
      <c r="AAF391" s="21"/>
      <c r="AAG391" s="21"/>
      <c r="AAH391" s="21"/>
      <c r="AAI391" s="21"/>
      <c r="AAJ391" s="21"/>
      <c r="AAK391" s="21"/>
      <c r="AAL391" s="21"/>
      <c r="AAM391" s="21"/>
      <c r="AAN391" s="21"/>
      <c r="AAO391" s="21"/>
      <c r="AAP391" s="21"/>
      <c r="AAQ391" s="21"/>
      <c r="AAR391" s="21"/>
      <c r="AAS391" s="21"/>
      <c r="AAT391" s="21"/>
      <c r="AAU391" s="21"/>
      <c r="AAV391" s="21"/>
      <c r="AAW391" s="21"/>
      <c r="AAX391" s="21"/>
      <c r="AAY391" s="21"/>
      <c r="AAZ391" s="21"/>
      <c r="ABA391" s="21"/>
      <c r="ABB391" s="21"/>
      <c r="ABC391" s="21"/>
      <c r="ABD391" s="21"/>
      <c r="ABE391" s="21"/>
      <c r="ABF391" s="21"/>
      <c r="ABG391" s="21"/>
      <c r="ABH391" s="21"/>
      <c r="ABI391" s="21"/>
      <c r="ABJ391" s="21"/>
      <c r="ABK391" s="21"/>
      <c r="ABL391" s="21"/>
      <c r="ABM391" s="21"/>
      <c r="ABN391" s="21"/>
      <c r="ABO391" s="21"/>
      <c r="ABP391" s="21"/>
      <c r="ABQ391" s="21"/>
      <c r="ABR391" s="21"/>
      <c r="ABS391" s="21"/>
      <c r="ABT391" s="21"/>
      <c r="ABU391" s="21"/>
      <c r="ABV391" s="21"/>
      <c r="ABW391" s="21"/>
      <c r="ABX391" s="21"/>
      <c r="ABY391" s="21"/>
      <c r="ABZ391" s="21"/>
      <c r="ACA391" s="21"/>
      <c r="ACB391" s="21"/>
      <c r="ACC391" s="21"/>
      <c r="ACD391" s="21"/>
      <c r="ACE391" s="21"/>
      <c r="ACF391" s="21"/>
      <c r="ACG391" s="21"/>
      <c r="ACH391" s="21"/>
      <c r="ACI391" s="21"/>
      <c r="ACJ391" s="21"/>
      <c r="ACK391" s="21"/>
      <c r="ACL391" s="21"/>
      <c r="ACM391" s="21"/>
      <c r="ACN391" s="21"/>
      <c r="ACO391" s="21"/>
      <c r="ACP391" s="21"/>
      <c r="ACQ391" s="21"/>
      <c r="ACR391" s="21"/>
      <c r="ACS391" s="21"/>
      <c r="ACT391" s="21"/>
      <c r="ACU391" s="21"/>
      <c r="ACV391" s="21"/>
      <c r="ACW391" s="21"/>
      <c r="ACX391" s="21"/>
      <c r="ACY391" s="21"/>
      <c r="ACZ391" s="21"/>
      <c r="ADA391" s="21"/>
      <c r="ADB391" s="21"/>
      <c r="ADC391" s="21"/>
      <c r="ADD391" s="21"/>
      <c r="ADE391" s="21"/>
      <c r="ADF391" s="21"/>
      <c r="ADG391" s="21"/>
      <c r="ADH391" s="21"/>
      <c r="ADI391" s="21"/>
      <c r="ADJ391" s="21"/>
      <c r="ADK391" s="21"/>
      <c r="ADL391" s="21"/>
      <c r="ADM391" s="21"/>
      <c r="ADN391" s="21"/>
      <c r="ADO391" s="21"/>
      <c r="ADP391" s="21"/>
      <c r="ADQ391" s="21"/>
      <c r="ADR391" s="21"/>
      <c r="ADS391" s="21"/>
      <c r="ADT391" s="21"/>
      <c r="ADU391" s="21"/>
      <c r="ADV391" s="21"/>
      <c r="ADW391" s="21"/>
      <c r="ADX391" s="21"/>
      <c r="ADY391" s="21"/>
      <c r="ADZ391" s="21"/>
      <c r="AEA391" s="21"/>
      <c r="AEB391" s="21"/>
      <c r="AEC391" s="21"/>
      <c r="AED391" s="21"/>
      <c r="AEE391" s="21"/>
      <c r="AEF391" s="21"/>
      <c r="AEG391" s="21"/>
      <c r="AEH391" s="21"/>
      <c r="AEI391" s="21"/>
      <c r="AEJ391" s="21"/>
      <c r="AEK391" s="21"/>
      <c r="AEL391" s="21"/>
      <c r="AEM391" s="21"/>
    </row>
    <row r="392" spans="1:820" s="196" customFormat="1" ht="15" customHeight="1" x14ac:dyDescent="0.25">
      <c r="A392" s="71"/>
      <c r="B392" s="71"/>
      <c r="C392" s="71"/>
      <c r="D392" s="40"/>
      <c r="E392" s="51"/>
      <c r="F392" s="42"/>
      <c r="G392" s="71"/>
      <c r="H392" s="43"/>
      <c r="I392" s="194"/>
      <c r="J392" s="43"/>
      <c r="K392" s="43"/>
      <c r="L392" s="43"/>
      <c r="M392" s="71"/>
      <c r="N392" s="38"/>
      <c r="O392" s="194"/>
      <c r="P392" s="71"/>
      <c r="Q392" s="39"/>
      <c r="R392" s="40"/>
      <c r="S392" s="205"/>
      <c r="T392" s="205"/>
      <c r="U392" s="364"/>
      <c r="V392" s="205"/>
      <c r="W392" s="205"/>
      <c r="X392" s="328"/>
      <c r="Y392" s="320"/>
      <c r="Z392" s="320"/>
      <c r="AA392" s="37"/>
      <c r="AB392" s="37"/>
      <c r="AC392" s="37"/>
      <c r="AD392" s="37"/>
      <c r="AE392" s="37"/>
      <c r="AF392" s="37"/>
      <c r="AG392" s="21"/>
      <c r="AH392" s="21"/>
      <c r="AI392" s="21"/>
      <c r="AJ392" s="21"/>
      <c r="AK392" s="21"/>
      <c r="AL392" s="21"/>
      <c r="AM392" s="21"/>
      <c r="AN392" s="21"/>
      <c r="AO392" s="21"/>
      <c r="AP392" s="21"/>
      <c r="AQ392" s="21"/>
      <c r="AR392" s="21"/>
      <c r="AS392" s="21"/>
      <c r="AT392" s="21"/>
      <c r="AU392" s="21"/>
      <c r="AV392" s="21"/>
      <c r="AW392" s="21"/>
      <c r="AX392" s="21"/>
      <c r="AY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c r="FP392" s="21"/>
      <c r="FQ392" s="21"/>
      <c r="FR392" s="21"/>
      <c r="FS392" s="21"/>
      <c r="FT392" s="21"/>
      <c r="FU392" s="21"/>
      <c r="FV392" s="21"/>
      <c r="FW392" s="21"/>
      <c r="FX392" s="21"/>
      <c r="FY392" s="21"/>
      <c r="FZ392" s="21"/>
      <c r="GA392" s="21"/>
      <c r="GB392" s="21"/>
      <c r="GC392" s="21"/>
      <c r="GD392" s="21"/>
      <c r="GE392" s="21"/>
      <c r="GF392" s="21"/>
      <c r="GG392" s="21"/>
      <c r="GH392" s="21"/>
      <c r="GI392" s="21"/>
      <c r="GJ392" s="21"/>
      <c r="GK392" s="21"/>
      <c r="GL392" s="21"/>
      <c r="GM392" s="21"/>
      <c r="GN392" s="21"/>
      <c r="GO392" s="21"/>
      <c r="GP392" s="21"/>
      <c r="GQ392" s="21"/>
      <c r="GR392" s="21"/>
      <c r="GS392" s="21"/>
      <c r="GT392" s="21"/>
      <c r="GU392" s="21"/>
      <c r="GV392" s="21"/>
      <c r="GW392" s="21"/>
      <c r="GX392" s="21"/>
      <c r="GY392" s="21"/>
      <c r="GZ392" s="21"/>
      <c r="HA392" s="21"/>
      <c r="HB392" s="21"/>
      <c r="HC392" s="21"/>
      <c r="HD392" s="21"/>
      <c r="HE392" s="21"/>
      <c r="HF392" s="21"/>
      <c r="HG392" s="21"/>
      <c r="HH392" s="21"/>
      <c r="HI392" s="21"/>
      <c r="HJ392" s="21"/>
      <c r="HK392" s="21"/>
      <c r="HL392" s="21"/>
      <c r="HM392" s="21"/>
      <c r="HN392" s="21"/>
      <c r="HO392" s="21"/>
      <c r="HP392" s="21"/>
      <c r="HQ392" s="21"/>
      <c r="HR392" s="21"/>
      <c r="HS392" s="21"/>
      <c r="HT392" s="21"/>
      <c r="HU392" s="21"/>
      <c r="HV392" s="21"/>
      <c r="HW392" s="21"/>
      <c r="HX392" s="21"/>
      <c r="HY392" s="21"/>
      <c r="HZ392" s="21"/>
      <c r="IA392" s="21"/>
      <c r="IB392" s="21"/>
      <c r="IC392" s="21"/>
      <c r="ID392" s="21"/>
      <c r="IE392" s="21"/>
      <c r="IF392" s="21"/>
      <c r="IG392" s="21"/>
      <c r="IH392" s="21"/>
      <c r="II392" s="21"/>
      <c r="IJ392" s="21"/>
      <c r="IK392" s="21"/>
      <c r="IL392" s="21"/>
      <c r="IM392" s="21"/>
      <c r="IN392" s="21"/>
      <c r="IO392" s="21"/>
      <c r="IP392" s="21"/>
      <c r="IQ392" s="21"/>
      <c r="IR392" s="21"/>
      <c r="IS392" s="21"/>
      <c r="IT392" s="21"/>
      <c r="IU392" s="21"/>
      <c r="IV392" s="21"/>
      <c r="IW392" s="21"/>
      <c r="IX392" s="21"/>
      <c r="IY392" s="21"/>
      <c r="IZ392" s="21"/>
      <c r="JA392" s="21"/>
      <c r="JB392" s="21"/>
      <c r="JC392" s="21"/>
      <c r="JD392" s="21"/>
      <c r="JE392" s="21"/>
      <c r="JF392" s="21"/>
      <c r="JG392" s="21"/>
      <c r="JH392" s="21"/>
      <c r="JI392" s="21"/>
      <c r="JJ392" s="21"/>
      <c r="JK392" s="21"/>
      <c r="JL392" s="21"/>
      <c r="JM392" s="21"/>
      <c r="JN392" s="21"/>
      <c r="JO392" s="21"/>
      <c r="JP392" s="21"/>
      <c r="JQ392" s="21"/>
      <c r="JR392" s="21"/>
      <c r="JS392" s="21"/>
      <c r="JT392" s="21"/>
      <c r="JU392" s="21"/>
      <c r="JV392" s="21"/>
      <c r="JW392" s="21"/>
      <c r="JX392" s="21"/>
      <c r="JY392" s="21"/>
      <c r="JZ392" s="21"/>
      <c r="KA392" s="21"/>
      <c r="KB392" s="21"/>
      <c r="KC392" s="21"/>
      <c r="KD392" s="21"/>
      <c r="KE392" s="21"/>
      <c r="KF392" s="21"/>
      <c r="KG392" s="21"/>
      <c r="KH392" s="21"/>
      <c r="KI392" s="21"/>
      <c r="KJ392" s="21"/>
      <c r="KK392" s="21"/>
      <c r="KL392" s="21"/>
      <c r="KM392" s="21"/>
      <c r="KN392" s="21"/>
      <c r="KO392" s="21"/>
      <c r="KP392" s="21"/>
      <c r="KQ392" s="21"/>
      <c r="KR392" s="21"/>
      <c r="KS392" s="21"/>
      <c r="KT392" s="21"/>
      <c r="KU392" s="21"/>
      <c r="KV392" s="21"/>
      <c r="KW392" s="21"/>
      <c r="KX392" s="21"/>
      <c r="KY392" s="21"/>
      <c r="KZ392" s="21"/>
      <c r="LA392" s="21"/>
      <c r="LB392" s="21"/>
      <c r="LC392" s="21"/>
      <c r="LD392" s="21"/>
      <c r="LE392" s="21"/>
      <c r="LF392" s="21"/>
      <c r="LG392" s="21"/>
      <c r="LH392" s="21"/>
      <c r="LI392" s="21"/>
      <c r="LJ392" s="21"/>
      <c r="LK392" s="21"/>
      <c r="LL392" s="21"/>
      <c r="LM392" s="21"/>
      <c r="LN392" s="21"/>
      <c r="LO392" s="21"/>
      <c r="LP392" s="21"/>
      <c r="LQ392" s="21"/>
      <c r="LR392" s="21"/>
      <c r="LS392" s="21"/>
      <c r="LT392" s="21"/>
      <c r="LU392" s="21"/>
      <c r="LV392" s="21"/>
      <c r="LW392" s="21"/>
      <c r="LX392" s="21"/>
      <c r="LY392" s="21"/>
      <c r="LZ392" s="21"/>
      <c r="MA392" s="21"/>
      <c r="MB392" s="21"/>
      <c r="MC392" s="21"/>
      <c r="MD392" s="21"/>
      <c r="ME392" s="21"/>
      <c r="MF392" s="21"/>
      <c r="MG392" s="21"/>
      <c r="MH392" s="21"/>
      <c r="MI392" s="21"/>
      <c r="MJ392" s="21"/>
      <c r="MK392" s="21"/>
      <c r="ML392" s="21"/>
      <c r="MM392" s="21"/>
      <c r="MN392" s="21"/>
      <c r="MO392" s="21"/>
      <c r="MP392" s="21"/>
      <c r="MQ392" s="21"/>
      <c r="MR392" s="21"/>
      <c r="MS392" s="21"/>
      <c r="MT392" s="21"/>
      <c r="MU392" s="21"/>
      <c r="MV392" s="21"/>
      <c r="MW392" s="21"/>
      <c r="MX392" s="21"/>
      <c r="MY392" s="21"/>
      <c r="MZ392" s="21"/>
      <c r="NA392" s="21"/>
      <c r="NB392" s="21"/>
      <c r="NC392" s="21"/>
      <c r="ND392" s="21"/>
      <c r="NE392" s="21"/>
      <c r="NF392" s="21"/>
      <c r="NG392" s="21"/>
      <c r="NH392" s="21"/>
      <c r="NI392" s="21"/>
      <c r="NJ392" s="21"/>
      <c r="NK392" s="21"/>
      <c r="NL392" s="21"/>
      <c r="NM392" s="21"/>
      <c r="NN392" s="21"/>
      <c r="NO392" s="21"/>
      <c r="NP392" s="21"/>
      <c r="NQ392" s="21"/>
      <c r="NR392" s="21"/>
      <c r="NS392" s="21"/>
      <c r="NT392" s="21"/>
      <c r="NU392" s="21"/>
      <c r="NV392" s="21"/>
      <c r="NW392" s="21"/>
      <c r="NX392" s="21"/>
      <c r="NY392" s="21"/>
      <c r="NZ392" s="21"/>
      <c r="OA392" s="21"/>
      <c r="OB392" s="21"/>
      <c r="OC392" s="21"/>
      <c r="OD392" s="21"/>
      <c r="OE392" s="21"/>
      <c r="OF392" s="21"/>
      <c r="OG392" s="21"/>
      <c r="OH392" s="21"/>
      <c r="OI392" s="21"/>
      <c r="OJ392" s="21"/>
      <c r="OK392" s="21"/>
      <c r="OL392" s="21"/>
      <c r="OM392" s="21"/>
      <c r="ON392" s="21"/>
      <c r="OO392" s="21"/>
      <c r="OP392" s="21"/>
      <c r="OQ392" s="21"/>
      <c r="OR392" s="21"/>
      <c r="OS392" s="21"/>
      <c r="OT392" s="21"/>
      <c r="OU392" s="21"/>
      <c r="OV392" s="21"/>
      <c r="OW392" s="21"/>
      <c r="OX392" s="21"/>
      <c r="OY392" s="21"/>
      <c r="OZ392" s="21"/>
      <c r="PA392" s="21"/>
      <c r="PB392" s="21"/>
      <c r="PC392" s="21"/>
      <c r="PD392" s="21"/>
      <c r="PE392" s="21"/>
      <c r="PF392" s="21"/>
      <c r="PG392" s="21"/>
      <c r="PH392" s="21"/>
      <c r="PI392" s="21"/>
      <c r="PJ392" s="21"/>
      <c r="PK392" s="21"/>
      <c r="PL392" s="21"/>
      <c r="PM392" s="21"/>
      <c r="PN392" s="21"/>
      <c r="PO392" s="21"/>
      <c r="PP392" s="21"/>
      <c r="PQ392" s="21"/>
      <c r="PR392" s="21"/>
      <c r="PS392" s="21"/>
      <c r="PT392" s="21"/>
      <c r="PU392" s="21"/>
      <c r="PV392" s="21"/>
      <c r="PW392" s="21"/>
      <c r="PX392" s="21"/>
      <c r="PY392" s="21"/>
      <c r="PZ392" s="21"/>
      <c r="QA392" s="21"/>
      <c r="QB392" s="21"/>
      <c r="QC392" s="21"/>
      <c r="QD392" s="21"/>
      <c r="QE392" s="21"/>
      <c r="QF392" s="21"/>
      <c r="QG392" s="21"/>
      <c r="QH392" s="21"/>
      <c r="QI392" s="21"/>
      <c r="QJ392" s="21"/>
      <c r="QK392" s="21"/>
      <c r="QL392" s="21"/>
      <c r="QM392" s="21"/>
      <c r="QN392" s="21"/>
      <c r="QO392" s="21"/>
      <c r="QP392" s="21"/>
      <c r="QQ392" s="21"/>
      <c r="QR392" s="21"/>
      <c r="QS392" s="21"/>
      <c r="QT392" s="21"/>
      <c r="QU392" s="21"/>
      <c r="QV392" s="21"/>
      <c r="QW392" s="21"/>
      <c r="QX392" s="21"/>
      <c r="QY392" s="21"/>
      <c r="QZ392" s="21"/>
      <c r="RA392" s="21"/>
      <c r="RB392" s="21"/>
      <c r="RC392" s="21"/>
      <c r="RD392" s="21"/>
      <c r="RE392" s="21"/>
      <c r="RF392" s="21"/>
      <c r="RG392" s="21"/>
      <c r="RH392" s="21"/>
      <c r="RI392" s="21"/>
      <c r="RJ392" s="21"/>
      <c r="RK392" s="21"/>
      <c r="RL392" s="21"/>
      <c r="RM392" s="21"/>
      <c r="RN392" s="21"/>
      <c r="RO392" s="21"/>
      <c r="RP392" s="21"/>
      <c r="RQ392" s="21"/>
      <c r="RR392" s="21"/>
      <c r="RS392" s="21"/>
      <c r="RT392" s="21"/>
      <c r="RU392" s="21"/>
      <c r="RV392" s="21"/>
      <c r="RW392" s="21"/>
      <c r="RX392" s="21"/>
      <c r="RY392" s="21"/>
      <c r="RZ392" s="21"/>
      <c r="SA392" s="21"/>
      <c r="SB392" s="21"/>
      <c r="SC392" s="21"/>
      <c r="SD392" s="21"/>
      <c r="SE392" s="21"/>
      <c r="SF392" s="21"/>
      <c r="SG392" s="21"/>
      <c r="SH392" s="21"/>
      <c r="SI392" s="21"/>
      <c r="SJ392" s="21"/>
      <c r="SK392" s="21"/>
      <c r="SL392" s="21"/>
      <c r="SM392" s="21"/>
      <c r="SN392" s="21"/>
      <c r="SO392" s="21"/>
      <c r="SP392" s="21"/>
      <c r="SQ392" s="21"/>
      <c r="SR392" s="21"/>
      <c r="SS392" s="21"/>
      <c r="ST392" s="21"/>
      <c r="SU392" s="21"/>
      <c r="SV392" s="21"/>
      <c r="SW392" s="21"/>
      <c r="SX392" s="21"/>
      <c r="SY392" s="21"/>
      <c r="SZ392" s="21"/>
      <c r="TA392" s="21"/>
      <c r="TB392" s="21"/>
      <c r="TC392" s="21"/>
      <c r="TD392" s="21"/>
      <c r="TE392" s="21"/>
      <c r="TF392" s="21"/>
      <c r="TG392" s="21"/>
      <c r="TH392" s="21"/>
      <c r="TI392" s="21"/>
      <c r="TJ392" s="21"/>
      <c r="TK392" s="21"/>
      <c r="TL392" s="21"/>
      <c r="TM392" s="21"/>
      <c r="TN392" s="21"/>
      <c r="TO392" s="21"/>
      <c r="TP392" s="21"/>
      <c r="TQ392" s="21"/>
      <c r="TR392" s="21"/>
      <c r="TS392" s="21"/>
      <c r="TT392" s="21"/>
      <c r="TU392" s="21"/>
      <c r="TV392" s="21"/>
      <c r="TW392" s="21"/>
      <c r="TX392" s="21"/>
      <c r="TY392" s="21"/>
      <c r="TZ392" s="21"/>
      <c r="UA392" s="21"/>
      <c r="UB392" s="21"/>
      <c r="UC392" s="21"/>
      <c r="UD392" s="21"/>
      <c r="UE392" s="21"/>
      <c r="UF392" s="21"/>
      <c r="UG392" s="21"/>
      <c r="UH392" s="21"/>
      <c r="UI392" s="21"/>
      <c r="UJ392" s="21"/>
      <c r="UK392" s="21"/>
      <c r="UL392" s="21"/>
      <c r="UM392" s="21"/>
      <c r="UN392" s="21"/>
      <c r="UO392" s="21"/>
      <c r="UP392" s="21"/>
      <c r="UQ392" s="21"/>
      <c r="UR392" s="21"/>
      <c r="US392" s="21"/>
      <c r="UT392" s="21"/>
      <c r="UU392" s="21"/>
      <c r="UV392" s="21"/>
      <c r="UW392" s="21"/>
      <c r="UX392" s="21"/>
      <c r="UY392" s="21"/>
      <c r="UZ392" s="21"/>
      <c r="VA392" s="21"/>
      <c r="VB392" s="21"/>
      <c r="VC392" s="21"/>
      <c r="VD392" s="21"/>
      <c r="VE392" s="21"/>
      <c r="VF392" s="21"/>
      <c r="VG392" s="21"/>
      <c r="VH392" s="21"/>
      <c r="VI392" s="21"/>
      <c r="VJ392" s="21"/>
      <c r="VK392" s="21"/>
      <c r="VL392" s="21"/>
      <c r="VM392" s="21"/>
      <c r="VN392" s="21"/>
      <c r="VO392" s="21"/>
      <c r="VP392" s="21"/>
      <c r="VQ392" s="21"/>
      <c r="VR392" s="21"/>
      <c r="VS392" s="21"/>
      <c r="VT392" s="21"/>
      <c r="VU392" s="21"/>
      <c r="VV392" s="21"/>
      <c r="VW392" s="21"/>
      <c r="VX392" s="21"/>
      <c r="VY392" s="21"/>
      <c r="VZ392" s="21"/>
      <c r="WA392" s="21"/>
      <c r="WB392" s="21"/>
      <c r="WC392" s="21"/>
      <c r="WD392" s="21"/>
      <c r="WE392" s="21"/>
      <c r="WF392" s="21"/>
      <c r="WG392" s="21"/>
      <c r="WH392" s="21"/>
      <c r="WI392" s="21"/>
      <c r="WJ392" s="21"/>
      <c r="WK392" s="21"/>
      <c r="WL392" s="21"/>
      <c r="WM392" s="21"/>
      <c r="WN392" s="21"/>
      <c r="WO392" s="21"/>
      <c r="WP392" s="21"/>
      <c r="WQ392" s="21"/>
      <c r="WR392" s="21"/>
      <c r="WS392" s="21"/>
      <c r="WT392" s="21"/>
      <c r="WU392" s="21"/>
      <c r="WV392" s="21"/>
      <c r="WW392" s="21"/>
      <c r="WX392" s="21"/>
      <c r="WY392" s="21"/>
      <c r="WZ392" s="21"/>
      <c r="XA392" s="21"/>
      <c r="XB392" s="21"/>
      <c r="XC392" s="21"/>
      <c r="XD392" s="21"/>
      <c r="XE392" s="21"/>
      <c r="XF392" s="21"/>
      <c r="XG392" s="21"/>
      <c r="XH392" s="21"/>
      <c r="XI392" s="21"/>
      <c r="XJ392" s="21"/>
      <c r="XK392" s="21"/>
      <c r="XL392" s="21"/>
      <c r="XM392" s="21"/>
      <c r="XN392" s="21"/>
      <c r="XO392" s="21"/>
      <c r="XP392" s="21"/>
      <c r="XQ392" s="21"/>
      <c r="XR392" s="21"/>
      <c r="XS392" s="21"/>
      <c r="XT392" s="21"/>
      <c r="XU392" s="21"/>
      <c r="XV392" s="21"/>
      <c r="XW392" s="21"/>
      <c r="XX392" s="21"/>
      <c r="XY392" s="21"/>
      <c r="XZ392" s="21"/>
      <c r="YA392" s="21"/>
      <c r="YB392" s="21"/>
      <c r="YC392" s="21"/>
      <c r="YD392" s="21"/>
      <c r="YE392" s="21"/>
      <c r="YF392" s="21"/>
      <c r="YG392" s="21"/>
      <c r="YH392" s="21"/>
      <c r="YI392" s="21"/>
      <c r="YJ392" s="21"/>
      <c r="YK392" s="21"/>
      <c r="YL392" s="21"/>
      <c r="YM392" s="21"/>
      <c r="YN392" s="21"/>
      <c r="YO392" s="21"/>
      <c r="YP392" s="21"/>
      <c r="YQ392" s="21"/>
      <c r="YR392" s="21"/>
      <c r="YS392" s="21"/>
      <c r="YT392" s="21"/>
      <c r="YU392" s="21"/>
      <c r="YV392" s="21"/>
      <c r="YW392" s="21"/>
      <c r="YX392" s="21"/>
      <c r="YY392" s="21"/>
      <c r="YZ392" s="21"/>
      <c r="ZA392" s="21"/>
      <c r="ZB392" s="21"/>
      <c r="ZC392" s="21"/>
      <c r="ZD392" s="21"/>
      <c r="ZE392" s="21"/>
      <c r="ZF392" s="21"/>
      <c r="ZG392" s="21"/>
      <c r="ZH392" s="21"/>
      <c r="ZI392" s="21"/>
      <c r="ZJ392" s="21"/>
      <c r="ZK392" s="21"/>
      <c r="ZL392" s="21"/>
      <c r="ZM392" s="21"/>
      <c r="ZN392" s="21"/>
      <c r="ZO392" s="21"/>
      <c r="ZP392" s="21"/>
      <c r="ZQ392" s="21"/>
      <c r="ZR392" s="21"/>
      <c r="ZS392" s="21"/>
      <c r="ZT392" s="21"/>
      <c r="ZU392" s="21"/>
      <c r="ZV392" s="21"/>
      <c r="ZW392" s="21"/>
      <c r="ZX392" s="21"/>
      <c r="ZY392" s="21"/>
      <c r="ZZ392" s="21"/>
      <c r="AAA392" s="21"/>
      <c r="AAB392" s="21"/>
      <c r="AAC392" s="21"/>
      <c r="AAD392" s="21"/>
      <c r="AAE392" s="21"/>
      <c r="AAF392" s="21"/>
      <c r="AAG392" s="21"/>
      <c r="AAH392" s="21"/>
      <c r="AAI392" s="21"/>
      <c r="AAJ392" s="21"/>
      <c r="AAK392" s="21"/>
      <c r="AAL392" s="21"/>
      <c r="AAM392" s="21"/>
      <c r="AAN392" s="21"/>
      <c r="AAO392" s="21"/>
      <c r="AAP392" s="21"/>
      <c r="AAQ392" s="21"/>
      <c r="AAR392" s="21"/>
      <c r="AAS392" s="21"/>
      <c r="AAT392" s="21"/>
      <c r="AAU392" s="21"/>
      <c r="AAV392" s="21"/>
      <c r="AAW392" s="21"/>
      <c r="AAX392" s="21"/>
      <c r="AAY392" s="21"/>
      <c r="AAZ392" s="21"/>
      <c r="ABA392" s="21"/>
      <c r="ABB392" s="21"/>
      <c r="ABC392" s="21"/>
      <c r="ABD392" s="21"/>
      <c r="ABE392" s="21"/>
      <c r="ABF392" s="21"/>
      <c r="ABG392" s="21"/>
      <c r="ABH392" s="21"/>
      <c r="ABI392" s="21"/>
      <c r="ABJ392" s="21"/>
      <c r="ABK392" s="21"/>
      <c r="ABL392" s="21"/>
      <c r="ABM392" s="21"/>
      <c r="ABN392" s="21"/>
      <c r="ABO392" s="21"/>
      <c r="ABP392" s="21"/>
      <c r="ABQ392" s="21"/>
      <c r="ABR392" s="21"/>
      <c r="ABS392" s="21"/>
      <c r="ABT392" s="21"/>
      <c r="ABU392" s="21"/>
      <c r="ABV392" s="21"/>
      <c r="ABW392" s="21"/>
      <c r="ABX392" s="21"/>
      <c r="ABY392" s="21"/>
      <c r="ABZ392" s="21"/>
      <c r="ACA392" s="21"/>
      <c r="ACB392" s="21"/>
      <c r="ACC392" s="21"/>
      <c r="ACD392" s="21"/>
      <c r="ACE392" s="21"/>
      <c r="ACF392" s="21"/>
      <c r="ACG392" s="21"/>
      <c r="ACH392" s="21"/>
      <c r="ACI392" s="21"/>
      <c r="ACJ392" s="21"/>
      <c r="ACK392" s="21"/>
      <c r="ACL392" s="21"/>
      <c r="ACM392" s="21"/>
      <c r="ACN392" s="21"/>
      <c r="ACO392" s="21"/>
      <c r="ACP392" s="21"/>
      <c r="ACQ392" s="21"/>
      <c r="ACR392" s="21"/>
      <c r="ACS392" s="21"/>
      <c r="ACT392" s="21"/>
      <c r="ACU392" s="21"/>
      <c r="ACV392" s="21"/>
      <c r="ACW392" s="21"/>
      <c r="ACX392" s="21"/>
      <c r="ACY392" s="21"/>
      <c r="ACZ392" s="21"/>
      <c r="ADA392" s="21"/>
      <c r="ADB392" s="21"/>
      <c r="ADC392" s="21"/>
      <c r="ADD392" s="21"/>
      <c r="ADE392" s="21"/>
      <c r="ADF392" s="21"/>
      <c r="ADG392" s="21"/>
      <c r="ADH392" s="21"/>
      <c r="ADI392" s="21"/>
      <c r="ADJ392" s="21"/>
      <c r="ADK392" s="21"/>
      <c r="ADL392" s="21"/>
      <c r="ADM392" s="21"/>
      <c r="ADN392" s="21"/>
      <c r="ADO392" s="21"/>
      <c r="ADP392" s="21"/>
      <c r="ADQ392" s="21"/>
      <c r="ADR392" s="21"/>
      <c r="ADS392" s="21"/>
      <c r="ADT392" s="21"/>
      <c r="ADU392" s="21"/>
      <c r="ADV392" s="21"/>
      <c r="ADW392" s="21"/>
      <c r="ADX392" s="21"/>
      <c r="ADY392" s="21"/>
      <c r="ADZ392" s="21"/>
      <c r="AEA392" s="21"/>
      <c r="AEB392" s="21"/>
      <c r="AEC392" s="21"/>
      <c r="AED392" s="21"/>
      <c r="AEE392" s="21"/>
      <c r="AEF392" s="21"/>
      <c r="AEG392" s="21"/>
      <c r="AEH392" s="21"/>
      <c r="AEI392" s="21"/>
      <c r="AEJ392" s="21"/>
      <c r="AEK392" s="21"/>
      <c r="AEL392" s="21"/>
      <c r="AEM392" s="21"/>
    </row>
    <row r="393" spans="1:820" s="196" customFormat="1" ht="15" customHeight="1" x14ac:dyDescent="0.25">
      <c r="A393" s="71"/>
      <c r="B393" s="71"/>
      <c r="C393" s="71"/>
      <c r="D393" s="40"/>
      <c r="E393" s="51"/>
      <c r="F393" s="42"/>
      <c r="G393" s="71"/>
      <c r="H393" s="43"/>
      <c r="I393" s="194"/>
      <c r="J393" s="43"/>
      <c r="K393" s="43"/>
      <c r="L393" s="43"/>
      <c r="M393" s="71"/>
      <c r="N393" s="38"/>
      <c r="O393" s="194"/>
      <c r="P393" s="71"/>
      <c r="Q393" s="39"/>
      <c r="R393" s="40"/>
      <c r="T393" s="183"/>
      <c r="U393" s="363"/>
      <c r="V393" s="183"/>
      <c r="W393" s="183"/>
      <c r="X393" s="383"/>
      <c r="Y393" s="320"/>
      <c r="Z393" s="320"/>
      <c r="AA393" s="37"/>
      <c r="AB393" s="37"/>
      <c r="AC393" s="37"/>
      <c r="AD393" s="37"/>
      <c r="AE393" s="37"/>
      <c r="AF393" s="37"/>
      <c r="AG393" s="21"/>
      <c r="AH393" s="21"/>
      <c r="AI393" s="21"/>
      <c r="AJ393" s="21"/>
      <c r="AK393" s="21"/>
      <c r="AL393" s="21"/>
      <c r="AM393" s="21"/>
      <c r="AN393" s="21"/>
      <c r="AO393" s="21"/>
      <c r="AP393" s="21"/>
      <c r="AQ393" s="21"/>
      <c r="AR393" s="21"/>
      <c r="AS393" s="21"/>
      <c r="AT393" s="21"/>
      <c r="AU393" s="21"/>
      <c r="AV393" s="21"/>
      <c r="AW393" s="21"/>
      <c r="AX393" s="21"/>
      <c r="AY393" s="21"/>
      <c r="AZ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c r="FP393" s="21"/>
      <c r="FQ393" s="21"/>
      <c r="FR393" s="21"/>
      <c r="FS393" s="21"/>
      <c r="FT393" s="21"/>
      <c r="FU393" s="21"/>
      <c r="FV393" s="21"/>
      <c r="FW393" s="21"/>
      <c r="FX393" s="21"/>
      <c r="FY393" s="21"/>
      <c r="FZ393" s="21"/>
      <c r="GA393" s="21"/>
      <c r="GB393" s="21"/>
      <c r="GC393" s="21"/>
      <c r="GD393" s="21"/>
      <c r="GE393" s="21"/>
      <c r="GF393" s="21"/>
      <c r="GG393" s="21"/>
      <c r="GH393" s="21"/>
      <c r="GI393" s="21"/>
      <c r="GJ393" s="21"/>
      <c r="GK393" s="21"/>
      <c r="GL393" s="21"/>
      <c r="GM393" s="21"/>
      <c r="GN393" s="21"/>
      <c r="GO393" s="21"/>
      <c r="GP393" s="21"/>
      <c r="GQ393" s="21"/>
      <c r="GR393" s="21"/>
      <c r="GS393" s="21"/>
      <c r="GT393" s="21"/>
      <c r="GU393" s="21"/>
      <c r="GV393" s="21"/>
      <c r="GW393" s="21"/>
      <c r="GX393" s="21"/>
      <c r="GY393" s="21"/>
      <c r="GZ393" s="21"/>
      <c r="HA393" s="21"/>
      <c r="HB393" s="21"/>
      <c r="HC393" s="21"/>
      <c r="HD393" s="21"/>
      <c r="HE393" s="21"/>
      <c r="HF393" s="21"/>
      <c r="HG393" s="21"/>
      <c r="HH393" s="21"/>
      <c r="HI393" s="21"/>
      <c r="HJ393" s="21"/>
      <c r="HK393" s="21"/>
      <c r="HL393" s="21"/>
      <c r="HM393" s="21"/>
      <c r="HN393" s="21"/>
      <c r="HO393" s="21"/>
      <c r="HP393" s="21"/>
      <c r="HQ393" s="21"/>
      <c r="HR393" s="21"/>
      <c r="HS393" s="21"/>
      <c r="HT393" s="21"/>
      <c r="HU393" s="21"/>
      <c r="HV393" s="21"/>
      <c r="HW393" s="21"/>
      <c r="HX393" s="21"/>
      <c r="HY393" s="21"/>
      <c r="HZ393" s="21"/>
      <c r="IA393" s="21"/>
      <c r="IB393" s="21"/>
      <c r="IC393" s="21"/>
      <c r="ID393" s="21"/>
      <c r="IE393" s="21"/>
      <c r="IF393" s="21"/>
      <c r="IG393" s="21"/>
      <c r="IH393" s="21"/>
      <c r="II393" s="21"/>
      <c r="IJ393" s="21"/>
      <c r="IK393" s="21"/>
      <c r="IL393" s="21"/>
      <c r="IM393" s="21"/>
      <c r="IN393" s="21"/>
      <c r="IO393" s="21"/>
      <c r="IP393" s="21"/>
      <c r="IQ393" s="21"/>
      <c r="IR393" s="21"/>
      <c r="IS393" s="21"/>
      <c r="IT393" s="21"/>
      <c r="IU393" s="21"/>
      <c r="IV393" s="21"/>
      <c r="IW393" s="21"/>
      <c r="IX393" s="21"/>
      <c r="IY393" s="21"/>
      <c r="IZ393" s="21"/>
      <c r="JA393" s="21"/>
      <c r="JB393" s="21"/>
      <c r="JC393" s="21"/>
      <c r="JD393" s="21"/>
      <c r="JE393" s="21"/>
      <c r="JF393" s="21"/>
      <c r="JG393" s="21"/>
      <c r="JH393" s="21"/>
      <c r="JI393" s="21"/>
      <c r="JJ393" s="21"/>
      <c r="JK393" s="21"/>
      <c r="JL393" s="21"/>
      <c r="JM393" s="21"/>
      <c r="JN393" s="21"/>
      <c r="JO393" s="21"/>
      <c r="JP393" s="21"/>
      <c r="JQ393" s="21"/>
      <c r="JR393" s="21"/>
      <c r="JS393" s="21"/>
      <c r="JT393" s="21"/>
      <c r="JU393" s="21"/>
      <c r="JV393" s="21"/>
      <c r="JW393" s="21"/>
      <c r="JX393" s="21"/>
      <c r="JY393" s="21"/>
      <c r="JZ393" s="21"/>
      <c r="KA393" s="21"/>
      <c r="KB393" s="21"/>
      <c r="KC393" s="21"/>
      <c r="KD393" s="21"/>
      <c r="KE393" s="21"/>
      <c r="KF393" s="21"/>
      <c r="KG393" s="21"/>
      <c r="KH393" s="21"/>
      <c r="KI393" s="21"/>
      <c r="KJ393" s="21"/>
      <c r="KK393" s="21"/>
      <c r="KL393" s="21"/>
      <c r="KM393" s="21"/>
      <c r="KN393" s="21"/>
      <c r="KO393" s="21"/>
      <c r="KP393" s="21"/>
      <c r="KQ393" s="21"/>
      <c r="KR393" s="21"/>
      <c r="KS393" s="21"/>
      <c r="KT393" s="21"/>
      <c r="KU393" s="21"/>
      <c r="KV393" s="21"/>
      <c r="KW393" s="21"/>
      <c r="KX393" s="21"/>
      <c r="KY393" s="21"/>
      <c r="KZ393" s="21"/>
      <c r="LA393" s="21"/>
      <c r="LB393" s="21"/>
      <c r="LC393" s="21"/>
      <c r="LD393" s="21"/>
      <c r="LE393" s="21"/>
      <c r="LF393" s="21"/>
      <c r="LG393" s="21"/>
      <c r="LH393" s="21"/>
      <c r="LI393" s="21"/>
      <c r="LJ393" s="21"/>
      <c r="LK393" s="21"/>
      <c r="LL393" s="21"/>
      <c r="LM393" s="21"/>
      <c r="LN393" s="21"/>
      <c r="LO393" s="21"/>
      <c r="LP393" s="21"/>
      <c r="LQ393" s="21"/>
      <c r="LR393" s="21"/>
      <c r="LS393" s="21"/>
      <c r="LT393" s="21"/>
      <c r="LU393" s="21"/>
      <c r="LV393" s="21"/>
      <c r="LW393" s="21"/>
      <c r="LX393" s="21"/>
      <c r="LY393" s="21"/>
      <c r="LZ393" s="21"/>
      <c r="MA393" s="21"/>
      <c r="MB393" s="21"/>
      <c r="MC393" s="21"/>
      <c r="MD393" s="21"/>
      <c r="ME393" s="21"/>
      <c r="MF393" s="21"/>
      <c r="MG393" s="21"/>
      <c r="MH393" s="21"/>
      <c r="MI393" s="21"/>
      <c r="MJ393" s="21"/>
      <c r="MK393" s="21"/>
      <c r="ML393" s="21"/>
      <c r="MM393" s="21"/>
      <c r="MN393" s="21"/>
      <c r="MO393" s="21"/>
      <c r="MP393" s="21"/>
      <c r="MQ393" s="21"/>
      <c r="MR393" s="21"/>
      <c r="MS393" s="21"/>
      <c r="MT393" s="21"/>
      <c r="MU393" s="21"/>
      <c r="MV393" s="21"/>
      <c r="MW393" s="21"/>
      <c r="MX393" s="21"/>
      <c r="MY393" s="21"/>
      <c r="MZ393" s="21"/>
      <c r="NA393" s="21"/>
      <c r="NB393" s="21"/>
      <c r="NC393" s="21"/>
      <c r="ND393" s="21"/>
      <c r="NE393" s="21"/>
      <c r="NF393" s="21"/>
      <c r="NG393" s="21"/>
      <c r="NH393" s="21"/>
      <c r="NI393" s="21"/>
      <c r="NJ393" s="21"/>
      <c r="NK393" s="21"/>
      <c r="NL393" s="21"/>
      <c r="NM393" s="21"/>
      <c r="NN393" s="21"/>
      <c r="NO393" s="21"/>
      <c r="NP393" s="21"/>
      <c r="NQ393" s="21"/>
      <c r="NR393" s="21"/>
      <c r="NS393" s="21"/>
      <c r="NT393" s="21"/>
      <c r="NU393" s="21"/>
      <c r="NV393" s="21"/>
      <c r="NW393" s="21"/>
      <c r="NX393" s="21"/>
      <c r="NY393" s="21"/>
      <c r="NZ393" s="21"/>
      <c r="OA393" s="21"/>
      <c r="OB393" s="21"/>
      <c r="OC393" s="21"/>
      <c r="OD393" s="21"/>
      <c r="OE393" s="21"/>
      <c r="OF393" s="21"/>
      <c r="OG393" s="21"/>
      <c r="OH393" s="21"/>
      <c r="OI393" s="21"/>
      <c r="OJ393" s="21"/>
      <c r="OK393" s="21"/>
      <c r="OL393" s="21"/>
      <c r="OM393" s="21"/>
      <c r="ON393" s="21"/>
      <c r="OO393" s="21"/>
      <c r="OP393" s="21"/>
      <c r="OQ393" s="21"/>
      <c r="OR393" s="21"/>
      <c r="OS393" s="21"/>
      <c r="OT393" s="21"/>
      <c r="OU393" s="21"/>
      <c r="OV393" s="21"/>
      <c r="OW393" s="21"/>
      <c r="OX393" s="21"/>
      <c r="OY393" s="21"/>
      <c r="OZ393" s="21"/>
      <c r="PA393" s="21"/>
      <c r="PB393" s="21"/>
      <c r="PC393" s="21"/>
      <c r="PD393" s="21"/>
      <c r="PE393" s="21"/>
      <c r="PF393" s="21"/>
      <c r="PG393" s="21"/>
      <c r="PH393" s="21"/>
      <c r="PI393" s="21"/>
      <c r="PJ393" s="21"/>
      <c r="PK393" s="21"/>
      <c r="PL393" s="21"/>
      <c r="PM393" s="21"/>
      <c r="PN393" s="21"/>
      <c r="PO393" s="21"/>
      <c r="PP393" s="21"/>
      <c r="PQ393" s="21"/>
      <c r="PR393" s="21"/>
      <c r="PS393" s="21"/>
      <c r="PT393" s="21"/>
      <c r="PU393" s="21"/>
      <c r="PV393" s="21"/>
      <c r="PW393" s="21"/>
      <c r="PX393" s="21"/>
      <c r="PY393" s="21"/>
      <c r="PZ393" s="21"/>
      <c r="QA393" s="21"/>
      <c r="QB393" s="21"/>
      <c r="QC393" s="21"/>
      <c r="QD393" s="21"/>
      <c r="QE393" s="21"/>
      <c r="QF393" s="21"/>
      <c r="QG393" s="21"/>
      <c r="QH393" s="21"/>
      <c r="QI393" s="21"/>
      <c r="QJ393" s="21"/>
      <c r="QK393" s="21"/>
      <c r="QL393" s="21"/>
      <c r="QM393" s="21"/>
      <c r="QN393" s="21"/>
      <c r="QO393" s="21"/>
      <c r="QP393" s="21"/>
      <c r="QQ393" s="21"/>
      <c r="QR393" s="21"/>
      <c r="QS393" s="21"/>
      <c r="QT393" s="21"/>
      <c r="QU393" s="21"/>
      <c r="QV393" s="21"/>
      <c r="QW393" s="21"/>
      <c r="QX393" s="21"/>
      <c r="QY393" s="21"/>
      <c r="QZ393" s="21"/>
      <c r="RA393" s="21"/>
      <c r="RB393" s="21"/>
      <c r="RC393" s="21"/>
      <c r="RD393" s="21"/>
      <c r="RE393" s="21"/>
      <c r="RF393" s="21"/>
      <c r="RG393" s="21"/>
      <c r="RH393" s="21"/>
      <c r="RI393" s="21"/>
      <c r="RJ393" s="21"/>
      <c r="RK393" s="21"/>
      <c r="RL393" s="21"/>
      <c r="RM393" s="21"/>
      <c r="RN393" s="21"/>
      <c r="RO393" s="21"/>
      <c r="RP393" s="21"/>
      <c r="RQ393" s="21"/>
      <c r="RR393" s="21"/>
      <c r="RS393" s="21"/>
      <c r="RT393" s="21"/>
      <c r="RU393" s="21"/>
      <c r="RV393" s="21"/>
      <c r="RW393" s="21"/>
      <c r="RX393" s="21"/>
      <c r="RY393" s="21"/>
      <c r="RZ393" s="21"/>
      <c r="SA393" s="21"/>
      <c r="SB393" s="21"/>
      <c r="SC393" s="21"/>
      <c r="SD393" s="21"/>
      <c r="SE393" s="21"/>
      <c r="SF393" s="21"/>
      <c r="SG393" s="21"/>
      <c r="SH393" s="21"/>
      <c r="SI393" s="21"/>
      <c r="SJ393" s="21"/>
      <c r="SK393" s="21"/>
      <c r="SL393" s="21"/>
      <c r="SM393" s="21"/>
      <c r="SN393" s="21"/>
      <c r="SO393" s="21"/>
      <c r="SP393" s="21"/>
      <c r="SQ393" s="21"/>
      <c r="SR393" s="21"/>
      <c r="SS393" s="21"/>
      <c r="ST393" s="21"/>
      <c r="SU393" s="21"/>
      <c r="SV393" s="21"/>
      <c r="SW393" s="21"/>
      <c r="SX393" s="21"/>
      <c r="SY393" s="21"/>
      <c r="SZ393" s="21"/>
      <c r="TA393" s="21"/>
      <c r="TB393" s="21"/>
      <c r="TC393" s="21"/>
      <c r="TD393" s="21"/>
      <c r="TE393" s="21"/>
      <c r="TF393" s="21"/>
      <c r="TG393" s="21"/>
      <c r="TH393" s="21"/>
      <c r="TI393" s="21"/>
      <c r="TJ393" s="21"/>
      <c r="TK393" s="21"/>
      <c r="TL393" s="21"/>
      <c r="TM393" s="21"/>
      <c r="TN393" s="21"/>
      <c r="TO393" s="21"/>
      <c r="TP393" s="21"/>
      <c r="TQ393" s="21"/>
      <c r="TR393" s="21"/>
      <c r="TS393" s="21"/>
      <c r="TT393" s="21"/>
      <c r="TU393" s="21"/>
      <c r="TV393" s="21"/>
      <c r="TW393" s="21"/>
      <c r="TX393" s="21"/>
      <c r="TY393" s="21"/>
      <c r="TZ393" s="21"/>
      <c r="UA393" s="21"/>
      <c r="UB393" s="21"/>
      <c r="UC393" s="21"/>
      <c r="UD393" s="21"/>
      <c r="UE393" s="21"/>
      <c r="UF393" s="21"/>
      <c r="UG393" s="21"/>
      <c r="UH393" s="21"/>
      <c r="UI393" s="21"/>
      <c r="UJ393" s="21"/>
      <c r="UK393" s="21"/>
      <c r="UL393" s="21"/>
      <c r="UM393" s="21"/>
      <c r="UN393" s="21"/>
      <c r="UO393" s="21"/>
      <c r="UP393" s="21"/>
      <c r="UQ393" s="21"/>
      <c r="UR393" s="21"/>
      <c r="US393" s="21"/>
      <c r="UT393" s="21"/>
      <c r="UU393" s="21"/>
      <c r="UV393" s="21"/>
      <c r="UW393" s="21"/>
      <c r="UX393" s="21"/>
      <c r="UY393" s="21"/>
      <c r="UZ393" s="21"/>
      <c r="VA393" s="21"/>
      <c r="VB393" s="21"/>
      <c r="VC393" s="21"/>
      <c r="VD393" s="21"/>
      <c r="VE393" s="21"/>
      <c r="VF393" s="21"/>
      <c r="VG393" s="21"/>
      <c r="VH393" s="21"/>
      <c r="VI393" s="21"/>
      <c r="VJ393" s="21"/>
      <c r="VK393" s="21"/>
      <c r="VL393" s="21"/>
      <c r="VM393" s="21"/>
      <c r="VN393" s="21"/>
      <c r="VO393" s="21"/>
      <c r="VP393" s="21"/>
      <c r="VQ393" s="21"/>
      <c r="VR393" s="21"/>
      <c r="VS393" s="21"/>
      <c r="VT393" s="21"/>
      <c r="VU393" s="21"/>
      <c r="VV393" s="21"/>
      <c r="VW393" s="21"/>
      <c r="VX393" s="21"/>
      <c r="VY393" s="21"/>
      <c r="VZ393" s="21"/>
      <c r="WA393" s="21"/>
      <c r="WB393" s="21"/>
      <c r="WC393" s="21"/>
      <c r="WD393" s="21"/>
      <c r="WE393" s="21"/>
      <c r="WF393" s="21"/>
      <c r="WG393" s="21"/>
      <c r="WH393" s="21"/>
      <c r="WI393" s="21"/>
      <c r="WJ393" s="21"/>
      <c r="WK393" s="21"/>
      <c r="WL393" s="21"/>
      <c r="WM393" s="21"/>
      <c r="WN393" s="21"/>
      <c r="WO393" s="21"/>
      <c r="WP393" s="21"/>
      <c r="WQ393" s="21"/>
      <c r="WR393" s="21"/>
      <c r="WS393" s="21"/>
      <c r="WT393" s="21"/>
      <c r="WU393" s="21"/>
      <c r="WV393" s="21"/>
      <c r="WW393" s="21"/>
      <c r="WX393" s="21"/>
      <c r="WY393" s="21"/>
      <c r="WZ393" s="21"/>
      <c r="XA393" s="21"/>
      <c r="XB393" s="21"/>
      <c r="XC393" s="21"/>
      <c r="XD393" s="21"/>
      <c r="XE393" s="21"/>
      <c r="XF393" s="21"/>
      <c r="XG393" s="21"/>
      <c r="XH393" s="21"/>
      <c r="XI393" s="21"/>
      <c r="XJ393" s="21"/>
      <c r="XK393" s="21"/>
      <c r="XL393" s="21"/>
      <c r="XM393" s="21"/>
      <c r="XN393" s="21"/>
      <c r="XO393" s="21"/>
      <c r="XP393" s="21"/>
      <c r="XQ393" s="21"/>
      <c r="XR393" s="21"/>
      <c r="XS393" s="21"/>
      <c r="XT393" s="21"/>
      <c r="XU393" s="21"/>
      <c r="XV393" s="21"/>
      <c r="XW393" s="21"/>
      <c r="XX393" s="21"/>
      <c r="XY393" s="21"/>
      <c r="XZ393" s="21"/>
      <c r="YA393" s="21"/>
      <c r="YB393" s="21"/>
      <c r="YC393" s="21"/>
      <c r="YD393" s="21"/>
      <c r="YE393" s="21"/>
      <c r="YF393" s="21"/>
      <c r="YG393" s="21"/>
      <c r="YH393" s="21"/>
      <c r="YI393" s="21"/>
      <c r="YJ393" s="21"/>
      <c r="YK393" s="21"/>
      <c r="YL393" s="21"/>
      <c r="YM393" s="21"/>
      <c r="YN393" s="21"/>
      <c r="YO393" s="21"/>
      <c r="YP393" s="21"/>
      <c r="YQ393" s="21"/>
      <c r="YR393" s="21"/>
      <c r="YS393" s="21"/>
      <c r="YT393" s="21"/>
      <c r="YU393" s="21"/>
      <c r="YV393" s="21"/>
      <c r="YW393" s="21"/>
      <c r="YX393" s="21"/>
      <c r="YY393" s="21"/>
      <c r="YZ393" s="21"/>
      <c r="ZA393" s="21"/>
      <c r="ZB393" s="21"/>
      <c r="ZC393" s="21"/>
      <c r="ZD393" s="21"/>
      <c r="ZE393" s="21"/>
      <c r="ZF393" s="21"/>
      <c r="ZG393" s="21"/>
      <c r="ZH393" s="21"/>
      <c r="ZI393" s="21"/>
      <c r="ZJ393" s="21"/>
      <c r="ZK393" s="21"/>
      <c r="ZL393" s="21"/>
      <c r="ZM393" s="21"/>
      <c r="ZN393" s="21"/>
      <c r="ZO393" s="21"/>
      <c r="ZP393" s="21"/>
      <c r="ZQ393" s="21"/>
      <c r="ZR393" s="21"/>
      <c r="ZS393" s="21"/>
      <c r="ZT393" s="21"/>
      <c r="ZU393" s="21"/>
      <c r="ZV393" s="21"/>
      <c r="ZW393" s="21"/>
      <c r="ZX393" s="21"/>
      <c r="ZY393" s="21"/>
      <c r="ZZ393" s="21"/>
      <c r="AAA393" s="21"/>
      <c r="AAB393" s="21"/>
      <c r="AAC393" s="21"/>
      <c r="AAD393" s="21"/>
      <c r="AAE393" s="21"/>
      <c r="AAF393" s="21"/>
      <c r="AAG393" s="21"/>
      <c r="AAH393" s="21"/>
      <c r="AAI393" s="21"/>
      <c r="AAJ393" s="21"/>
      <c r="AAK393" s="21"/>
      <c r="AAL393" s="21"/>
      <c r="AAM393" s="21"/>
      <c r="AAN393" s="21"/>
      <c r="AAO393" s="21"/>
      <c r="AAP393" s="21"/>
      <c r="AAQ393" s="21"/>
      <c r="AAR393" s="21"/>
      <c r="AAS393" s="21"/>
      <c r="AAT393" s="21"/>
      <c r="AAU393" s="21"/>
      <c r="AAV393" s="21"/>
      <c r="AAW393" s="21"/>
      <c r="AAX393" s="21"/>
      <c r="AAY393" s="21"/>
      <c r="AAZ393" s="21"/>
      <c r="ABA393" s="21"/>
      <c r="ABB393" s="21"/>
      <c r="ABC393" s="21"/>
      <c r="ABD393" s="21"/>
      <c r="ABE393" s="21"/>
      <c r="ABF393" s="21"/>
      <c r="ABG393" s="21"/>
      <c r="ABH393" s="21"/>
      <c r="ABI393" s="21"/>
      <c r="ABJ393" s="21"/>
      <c r="ABK393" s="21"/>
      <c r="ABL393" s="21"/>
      <c r="ABM393" s="21"/>
      <c r="ABN393" s="21"/>
      <c r="ABO393" s="21"/>
      <c r="ABP393" s="21"/>
      <c r="ABQ393" s="21"/>
      <c r="ABR393" s="21"/>
      <c r="ABS393" s="21"/>
      <c r="ABT393" s="21"/>
      <c r="ABU393" s="21"/>
      <c r="ABV393" s="21"/>
      <c r="ABW393" s="21"/>
      <c r="ABX393" s="21"/>
      <c r="ABY393" s="21"/>
      <c r="ABZ393" s="21"/>
      <c r="ACA393" s="21"/>
      <c r="ACB393" s="21"/>
      <c r="ACC393" s="21"/>
      <c r="ACD393" s="21"/>
      <c r="ACE393" s="21"/>
      <c r="ACF393" s="21"/>
      <c r="ACG393" s="21"/>
      <c r="ACH393" s="21"/>
      <c r="ACI393" s="21"/>
      <c r="ACJ393" s="21"/>
      <c r="ACK393" s="21"/>
      <c r="ACL393" s="21"/>
      <c r="ACM393" s="21"/>
      <c r="ACN393" s="21"/>
      <c r="ACO393" s="21"/>
      <c r="ACP393" s="21"/>
      <c r="ACQ393" s="21"/>
      <c r="ACR393" s="21"/>
      <c r="ACS393" s="21"/>
      <c r="ACT393" s="21"/>
      <c r="ACU393" s="21"/>
      <c r="ACV393" s="21"/>
      <c r="ACW393" s="21"/>
      <c r="ACX393" s="21"/>
      <c r="ACY393" s="21"/>
      <c r="ACZ393" s="21"/>
      <c r="ADA393" s="21"/>
      <c r="ADB393" s="21"/>
      <c r="ADC393" s="21"/>
      <c r="ADD393" s="21"/>
      <c r="ADE393" s="21"/>
      <c r="ADF393" s="21"/>
      <c r="ADG393" s="21"/>
      <c r="ADH393" s="21"/>
      <c r="ADI393" s="21"/>
      <c r="ADJ393" s="21"/>
      <c r="ADK393" s="21"/>
      <c r="ADL393" s="21"/>
      <c r="ADM393" s="21"/>
      <c r="ADN393" s="21"/>
      <c r="ADO393" s="21"/>
      <c r="ADP393" s="21"/>
      <c r="ADQ393" s="21"/>
      <c r="ADR393" s="21"/>
      <c r="ADS393" s="21"/>
      <c r="ADT393" s="21"/>
      <c r="ADU393" s="21"/>
      <c r="ADV393" s="21"/>
      <c r="ADW393" s="21"/>
      <c r="ADX393" s="21"/>
      <c r="ADY393" s="21"/>
      <c r="ADZ393" s="21"/>
      <c r="AEA393" s="21"/>
      <c r="AEB393" s="21"/>
      <c r="AEC393" s="21"/>
      <c r="AED393" s="21"/>
      <c r="AEE393" s="21"/>
      <c r="AEF393" s="21"/>
      <c r="AEG393" s="21"/>
      <c r="AEH393" s="21"/>
      <c r="AEI393" s="21"/>
      <c r="AEJ393" s="21"/>
      <c r="AEK393" s="21"/>
      <c r="AEL393" s="21"/>
      <c r="AEM393" s="21"/>
      <c r="AEN393" s="21"/>
    </row>
    <row r="394" spans="1:820" s="196" customFormat="1" ht="15" customHeight="1" x14ac:dyDescent="0.25">
      <c r="A394" s="71"/>
      <c r="B394" s="71"/>
      <c r="C394" s="71"/>
      <c r="D394" s="40"/>
      <c r="E394" s="51"/>
      <c r="F394" s="42"/>
      <c r="G394" s="71"/>
      <c r="H394" s="43"/>
      <c r="I394" s="194"/>
      <c r="J394" s="43"/>
      <c r="K394" s="43"/>
      <c r="L394" s="43"/>
      <c r="M394" s="71"/>
      <c r="N394" s="38"/>
      <c r="O394" s="194"/>
      <c r="P394" s="71"/>
      <c r="Q394" s="39"/>
      <c r="R394" s="40"/>
      <c r="S394" s="205"/>
      <c r="T394" s="183"/>
      <c r="U394" s="363"/>
      <c r="V394" s="183"/>
      <c r="W394" s="183"/>
      <c r="X394" s="328"/>
      <c r="Y394" s="320"/>
      <c r="Z394" s="320"/>
      <c r="AA394" s="37"/>
      <c r="AB394" s="37"/>
      <c r="AC394" s="37"/>
      <c r="AD394" s="37"/>
      <c r="AE394" s="37"/>
      <c r="AF394" s="37"/>
      <c r="AG394" s="21"/>
      <c r="AH394" s="21"/>
      <c r="AI394" s="21"/>
      <c r="AJ394" s="21"/>
      <c r="AK394" s="21"/>
      <c r="AL394" s="21"/>
      <c r="AM394" s="21"/>
      <c r="AN394" s="21"/>
      <c r="AO394" s="21"/>
      <c r="AP394" s="21"/>
      <c r="AQ394" s="21"/>
      <c r="AR394" s="21"/>
      <c r="AS394" s="21"/>
      <c r="AT394" s="21"/>
      <c r="AU394" s="21"/>
      <c r="AV394" s="21"/>
      <c r="AW394" s="21"/>
      <c r="AX394" s="21"/>
      <c r="AY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c r="FP394" s="21"/>
      <c r="FQ394" s="21"/>
      <c r="FR394" s="21"/>
      <c r="FS394" s="21"/>
      <c r="FT394" s="21"/>
      <c r="FU394" s="21"/>
      <c r="FV394" s="21"/>
      <c r="FW394" s="21"/>
      <c r="FX394" s="21"/>
      <c r="FY394" s="21"/>
      <c r="FZ394" s="21"/>
      <c r="GA394" s="21"/>
      <c r="GB394" s="21"/>
      <c r="GC394" s="21"/>
      <c r="GD394" s="21"/>
      <c r="GE394" s="21"/>
      <c r="GF394" s="21"/>
      <c r="GG394" s="21"/>
      <c r="GH394" s="21"/>
      <c r="GI394" s="21"/>
      <c r="GJ394" s="21"/>
      <c r="GK394" s="21"/>
      <c r="GL394" s="21"/>
      <c r="GM394" s="21"/>
      <c r="GN394" s="21"/>
      <c r="GO394" s="21"/>
      <c r="GP394" s="21"/>
      <c r="GQ394" s="21"/>
      <c r="GR394" s="21"/>
      <c r="GS394" s="21"/>
      <c r="GT394" s="21"/>
      <c r="GU394" s="21"/>
      <c r="GV394" s="21"/>
      <c r="GW394" s="21"/>
      <c r="GX394" s="21"/>
      <c r="GY394" s="21"/>
      <c r="GZ394" s="21"/>
      <c r="HA394" s="21"/>
      <c r="HB394" s="21"/>
      <c r="HC394" s="21"/>
      <c r="HD394" s="21"/>
      <c r="HE394" s="21"/>
      <c r="HF394" s="21"/>
      <c r="HG394" s="21"/>
      <c r="HH394" s="21"/>
      <c r="HI394" s="21"/>
      <c r="HJ394" s="21"/>
      <c r="HK394" s="21"/>
      <c r="HL394" s="21"/>
      <c r="HM394" s="21"/>
      <c r="HN394" s="21"/>
      <c r="HO394" s="21"/>
      <c r="HP394" s="21"/>
      <c r="HQ394" s="21"/>
      <c r="HR394" s="21"/>
      <c r="HS394" s="21"/>
      <c r="HT394" s="21"/>
      <c r="HU394" s="21"/>
      <c r="HV394" s="21"/>
      <c r="HW394" s="21"/>
      <c r="HX394" s="21"/>
      <c r="HY394" s="21"/>
      <c r="HZ394" s="21"/>
      <c r="IA394" s="21"/>
      <c r="IB394" s="21"/>
      <c r="IC394" s="21"/>
      <c r="ID394" s="21"/>
      <c r="IE394" s="21"/>
      <c r="IF394" s="21"/>
      <c r="IG394" s="21"/>
      <c r="IH394" s="21"/>
      <c r="II394" s="21"/>
      <c r="IJ394" s="21"/>
      <c r="IK394" s="21"/>
      <c r="IL394" s="21"/>
      <c r="IM394" s="21"/>
      <c r="IN394" s="21"/>
      <c r="IO394" s="21"/>
      <c r="IP394" s="21"/>
      <c r="IQ394" s="21"/>
      <c r="IR394" s="21"/>
      <c r="IS394" s="21"/>
      <c r="IT394" s="21"/>
      <c r="IU394" s="21"/>
      <c r="IV394" s="21"/>
      <c r="IW394" s="21"/>
      <c r="IX394" s="21"/>
      <c r="IY394" s="21"/>
      <c r="IZ394" s="21"/>
      <c r="JA394" s="21"/>
      <c r="JB394" s="21"/>
      <c r="JC394" s="21"/>
      <c r="JD394" s="21"/>
      <c r="JE394" s="21"/>
      <c r="JF394" s="21"/>
      <c r="JG394" s="21"/>
      <c r="JH394" s="21"/>
      <c r="JI394" s="21"/>
      <c r="JJ394" s="21"/>
      <c r="JK394" s="21"/>
      <c r="JL394" s="21"/>
      <c r="JM394" s="21"/>
      <c r="JN394" s="21"/>
      <c r="JO394" s="21"/>
      <c r="JP394" s="21"/>
      <c r="JQ394" s="21"/>
      <c r="JR394" s="21"/>
      <c r="JS394" s="21"/>
      <c r="JT394" s="21"/>
      <c r="JU394" s="21"/>
      <c r="JV394" s="21"/>
      <c r="JW394" s="21"/>
      <c r="JX394" s="21"/>
      <c r="JY394" s="21"/>
      <c r="JZ394" s="21"/>
      <c r="KA394" s="21"/>
      <c r="KB394" s="21"/>
      <c r="KC394" s="21"/>
      <c r="KD394" s="21"/>
      <c r="KE394" s="21"/>
      <c r="KF394" s="21"/>
      <c r="KG394" s="21"/>
      <c r="KH394" s="21"/>
      <c r="KI394" s="21"/>
      <c r="KJ394" s="21"/>
      <c r="KK394" s="21"/>
      <c r="KL394" s="21"/>
      <c r="KM394" s="21"/>
      <c r="KN394" s="21"/>
      <c r="KO394" s="21"/>
      <c r="KP394" s="21"/>
      <c r="KQ394" s="21"/>
      <c r="KR394" s="21"/>
      <c r="KS394" s="21"/>
      <c r="KT394" s="21"/>
      <c r="KU394" s="21"/>
      <c r="KV394" s="21"/>
      <c r="KW394" s="21"/>
      <c r="KX394" s="21"/>
      <c r="KY394" s="21"/>
      <c r="KZ394" s="21"/>
      <c r="LA394" s="21"/>
      <c r="LB394" s="21"/>
      <c r="LC394" s="21"/>
      <c r="LD394" s="21"/>
      <c r="LE394" s="21"/>
      <c r="LF394" s="21"/>
      <c r="LG394" s="21"/>
      <c r="LH394" s="21"/>
      <c r="LI394" s="21"/>
      <c r="LJ394" s="21"/>
      <c r="LK394" s="21"/>
      <c r="LL394" s="21"/>
      <c r="LM394" s="21"/>
      <c r="LN394" s="21"/>
      <c r="LO394" s="21"/>
      <c r="LP394" s="21"/>
      <c r="LQ394" s="21"/>
      <c r="LR394" s="21"/>
      <c r="LS394" s="21"/>
      <c r="LT394" s="21"/>
      <c r="LU394" s="21"/>
      <c r="LV394" s="21"/>
      <c r="LW394" s="21"/>
      <c r="LX394" s="21"/>
      <c r="LY394" s="21"/>
      <c r="LZ394" s="21"/>
      <c r="MA394" s="21"/>
      <c r="MB394" s="21"/>
      <c r="MC394" s="21"/>
      <c r="MD394" s="21"/>
      <c r="ME394" s="21"/>
      <c r="MF394" s="21"/>
      <c r="MG394" s="21"/>
      <c r="MH394" s="21"/>
      <c r="MI394" s="21"/>
      <c r="MJ394" s="21"/>
      <c r="MK394" s="21"/>
      <c r="ML394" s="21"/>
      <c r="MM394" s="21"/>
      <c r="MN394" s="21"/>
      <c r="MO394" s="21"/>
      <c r="MP394" s="21"/>
      <c r="MQ394" s="21"/>
      <c r="MR394" s="21"/>
      <c r="MS394" s="21"/>
      <c r="MT394" s="21"/>
      <c r="MU394" s="21"/>
      <c r="MV394" s="21"/>
      <c r="MW394" s="21"/>
      <c r="MX394" s="21"/>
      <c r="MY394" s="21"/>
      <c r="MZ394" s="21"/>
      <c r="NA394" s="21"/>
      <c r="NB394" s="21"/>
      <c r="NC394" s="21"/>
      <c r="ND394" s="21"/>
      <c r="NE394" s="21"/>
      <c r="NF394" s="21"/>
      <c r="NG394" s="21"/>
      <c r="NH394" s="21"/>
      <c r="NI394" s="21"/>
      <c r="NJ394" s="21"/>
      <c r="NK394" s="21"/>
      <c r="NL394" s="21"/>
      <c r="NM394" s="21"/>
      <c r="NN394" s="21"/>
      <c r="NO394" s="21"/>
      <c r="NP394" s="21"/>
      <c r="NQ394" s="21"/>
      <c r="NR394" s="21"/>
      <c r="NS394" s="21"/>
      <c r="NT394" s="21"/>
      <c r="NU394" s="21"/>
      <c r="NV394" s="21"/>
      <c r="NW394" s="21"/>
      <c r="NX394" s="21"/>
      <c r="NY394" s="21"/>
      <c r="NZ394" s="21"/>
      <c r="OA394" s="21"/>
      <c r="OB394" s="21"/>
      <c r="OC394" s="21"/>
      <c r="OD394" s="21"/>
      <c r="OE394" s="21"/>
      <c r="OF394" s="21"/>
      <c r="OG394" s="21"/>
      <c r="OH394" s="21"/>
      <c r="OI394" s="21"/>
      <c r="OJ394" s="21"/>
      <c r="OK394" s="21"/>
      <c r="OL394" s="21"/>
      <c r="OM394" s="21"/>
      <c r="ON394" s="21"/>
      <c r="OO394" s="21"/>
      <c r="OP394" s="21"/>
      <c r="OQ394" s="21"/>
      <c r="OR394" s="21"/>
      <c r="OS394" s="21"/>
      <c r="OT394" s="21"/>
      <c r="OU394" s="21"/>
      <c r="OV394" s="21"/>
      <c r="OW394" s="21"/>
      <c r="OX394" s="21"/>
      <c r="OY394" s="21"/>
      <c r="OZ394" s="21"/>
      <c r="PA394" s="21"/>
      <c r="PB394" s="21"/>
      <c r="PC394" s="21"/>
      <c r="PD394" s="21"/>
      <c r="PE394" s="21"/>
      <c r="PF394" s="21"/>
      <c r="PG394" s="21"/>
      <c r="PH394" s="21"/>
      <c r="PI394" s="21"/>
      <c r="PJ394" s="21"/>
      <c r="PK394" s="21"/>
      <c r="PL394" s="21"/>
      <c r="PM394" s="21"/>
      <c r="PN394" s="21"/>
      <c r="PO394" s="21"/>
      <c r="PP394" s="21"/>
      <c r="PQ394" s="21"/>
      <c r="PR394" s="21"/>
      <c r="PS394" s="21"/>
      <c r="PT394" s="21"/>
      <c r="PU394" s="21"/>
      <c r="PV394" s="21"/>
      <c r="PW394" s="21"/>
      <c r="PX394" s="21"/>
      <c r="PY394" s="21"/>
      <c r="PZ394" s="21"/>
      <c r="QA394" s="21"/>
      <c r="QB394" s="21"/>
      <c r="QC394" s="21"/>
      <c r="QD394" s="21"/>
      <c r="QE394" s="21"/>
      <c r="QF394" s="21"/>
      <c r="QG394" s="21"/>
      <c r="QH394" s="21"/>
      <c r="QI394" s="21"/>
      <c r="QJ394" s="21"/>
      <c r="QK394" s="21"/>
      <c r="QL394" s="21"/>
      <c r="QM394" s="21"/>
      <c r="QN394" s="21"/>
      <c r="QO394" s="21"/>
      <c r="QP394" s="21"/>
      <c r="QQ394" s="21"/>
      <c r="QR394" s="21"/>
      <c r="QS394" s="21"/>
      <c r="QT394" s="21"/>
      <c r="QU394" s="21"/>
      <c r="QV394" s="21"/>
      <c r="QW394" s="21"/>
      <c r="QX394" s="21"/>
      <c r="QY394" s="21"/>
      <c r="QZ394" s="21"/>
      <c r="RA394" s="21"/>
      <c r="RB394" s="21"/>
      <c r="RC394" s="21"/>
      <c r="RD394" s="21"/>
      <c r="RE394" s="21"/>
      <c r="RF394" s="21"/>
      <c r="RG394" s="21"/>
      <c r="RH394" s="21"/>
      <c r="RI394" s="21"/>
      <c r="RJ394" s="21"/>
      <c r="RK394" s="21"/>
      <c r="RL394" s="21"/>
      <c r="RM394" s="21"/>
      <c r="RN394" s="21"/>
      <c r="RO394" s="21"/>
      <c r="RP394" s="21"/>
      <c r="RQ394" s="21"/>
      <c r="RR394" s="21"/>
      <c r="RS394" s="21"/>
      <c r="RT394" s="21"/>
      <c r="RU394" s="21"/>
      <c r="RV394" s="21"/>
      <c r="RW394" s="21"/>
      <c r="RX394" s="21"/>
      <c r="RY394" s="21"/>
      <c r="RZ394" s="21"/>
      <c r="SA394" s="21"/>
      <c r="SB394" s="21"/>
      <c r="SC394" s="21"/>
      <c r="SD394" s="21"/>
      <c r="SE394" s="21"/>
      <c r="SF394" s="21"/>
      <c r="SG394" s="21"/>
      <c r="SH394" s="21"/>
      <c r="SI394" s="21"/>
      <c r="SJ394" s="21"/>
      <c r="SK394" s="21"/>
      <c r="SL394" s="21"/>
      <c r="SM394" s="21"/>
      <c r="SN394" s="21"/>
      <c r="SO394" s="21"/>
      <c r="SP394" s="21"/>
      <c r="SQ394" s="21"/>
      <c r="SR394" s="21"/>
      <c r="SS394" s="21"/>
      <c r="ST394" s="21"/>
      <c r="SU394" s="21"/>
      <c r="SV394" s="21"/>
      <c r="SW394" s="21"/>
      <c r="SX394" s="21"/>
      <c r="SY394" s="21"/>
      <c r="SZ394" s="21"/>
      <c r="TA394" s="21"/>
      <c r="TB394" s="21"/>
      <c r="TC394" s="21"/>
      <c r="TD394" s="21"/>
      <c r="TE394" s="21"/>
      <c r="TF394" s="21"/>
      <c r="TG394" s="21"/>
      <c r="TH394" s="21"/>
      <c r="TI394" s="21"/>
      <c r="TJ394" s="21"/>
      <c r="TK394" s="21"/>
      <c r="TL394" s="21"/>
      <c r="TM394" s="21"/>
      <c r="TN394" s="21"/>
      <c r="TO394" s="21"/>
      <c r="TP394" s="21"/>
      <c r="TQ394" s="21"/>
      <c r="TR394" s="21"/>
      <c r="TS394" s="21"/>
      <c r="TT394" s="21"/>
      <c r="TU394" s="21"/>
      <c r="TV394" s="21"/>
      <c r="TW394" s="21"/>
      <c r="TX394" s="21"/>
      <c r="TY394" s="21"/>
      <c r="TZ394" s="21"/>
      <c r="UA394" s="21"/>
      <c r="UB394" s="21"/>
      <c r="UC394" s="21"/>
      <c r="UD394" s="21"/>
      <c r="UE394" s="21"/>
      <c r="UF394" s="21"/>
      <c r="UG394" s="21"/>
      <c r="UH394" s="21"/>
      <c r="UI394" s="21"/>
      <c r="UJ394" s="21"/>
      <c r="UK394" s="21"/>
      <c r="UL394" s="21"/>
      <c r="UM394" s="21"/>
      <c r="UN394" s="21"/>
      <c r="UO394" s="21"/>
      <c r="UP394" s="21"/>
      <c r="UQ394" s="21"/>
      <c r="UR394" s="21"/>
      <c r="US394" s="21"/>
      <c r="UT394" s="21"/>
      <c r="UU394" s="21"/>
      <c r="UV394" s="21"/>
      <c r="UW394" s="21"/>
      <c r="UX394" s="21"/>
      <c r="UY394" s="21"/>
      <c r="UZ394" s="21"/>
      <c r="VA394" s="21"/>
      <c r="VB394" s="21"/>
      <c r="VC394" s="21"/>
      <c r="VD394" s="21"/>
      <c r="VE394" s="21"/>
      <c r="VF394" s="21"/>
      <c r="VG394" s="21"/>
      <c r="VH394" s="21"/>
      <c r="VI394" s="21"/>
      <c r="VJ394" s="21"/>
      <c r="VK394" s="21"/>
      <c r="VL394" s="21"/>
      <c r="VM394" s="21"/>
      <c r="VN394" s="21"/>
      <c r="VO394" s="21"/>
      <c r="VP394" s="21"/>
      <c r="VQ394" s="21"/>
      <c r="VR394" s="21"/>
      <c r="VS394" s="21"/>
      <c r="VT394" s="21"/>
      <c r="VU394" s="21"/>
      <c r="VV394" s="21"/>
      <c r="VW394" s="21"/>
      <c r="VX394" s="21"/>
      <c r="VY394" s="21"/>
      <c r="VZ394" s="21"/>
      <c r="WA394" s="21"/>
      <c r="WB394" s="21"/>
      <c r="WC394" s="21"/>
      <c r="WD394" s="21"/>
      <c r="WE394" s="21"/>
      <c r="WF394" s="21"/>
      <c r="WG394" s="21"/>
      <c r="WH394" s="21"/>
      <c r="WI394" s="21"/>
      <c r="WJ394" s="21"/>
      <c r="WK394" s="21"/>
      <c r="WL394" s="21"/>
      <c r="WM394" s="21"/>
      <c r="WN394" s="21"/>
      <c r="WO394" s="21"/>
      <c r="WP394" s="21"/>
      <c r="WQ394" s="21"/>
      <c r="WR394" s="21"/>
      <c r="WS394" s="21"/>
      <c r="WT394" s="21"/>
      <c r="WU394" s="21"/>
      <c r="WV394" s="21"/>
      <c r="WW394" s="21"/>
      <c r="WX394" s="21"/>
      <c r="WY394" s="21"/>
      <c r="WZ394" s="21"/>
      <c r="XA394" s="21"/>
      <c r="XB394" s="21"/>
      <c r="XC394" s="21"/>
      <c r="XD394" s="21"/>
      <c r="XE394" s="21"/>
      <c r="XF394" s="21"/>
      <c r="XG394" s="21"/>
      <c r="XH394" s="21"/>
      <c r="XI394" s="21"/>
      <c r="XJ394" s="21"/>
      <c r="XK394" s="21"/>
      <c r="XL394" s="21"/>
      <c r="XM394" s="21"/>
      <c r="XN394" s="21"/>
      <c r="XO394" s="21"/>
      <c r="XP394" s="21"/>
      <c r="XQ394" s="21"/>
      <c r="XR394" s="21"/>
      <c r="XS394" s="21"/>
      <c r="XT394" s="21"/>
      <c r="XU394" s="21"/>
      <c r="XV394" s="21"/>
      <c r="XW394" s="21"/>
      <c r="XX394" s="21"/>
      <c r="XY394" s="21"/>
      <c r="XZ394" s="21"/>
      <c r="YA394" s="21"/>
      <c r="YB394" s="21"/>
      <c r="YC394" s="21"/>
      <c r="YD394" s="21"/>
      <c r="YE394" s="21"/>
      <c r="YF394" s="21"/>
      <c r="YG394" s="21"/>
      <c r="YH394" s="21"/>
      <c r="YI394" s="21"/>
      <c r="YJ394" s="21"/>
      <c r="YK394" s="21"/>
      <c r="YL394" s="21"/>
      <c r="YM394" s="21"/>
      <c r="YN394" s="21"/>
      <c r="YO394" s="21"/>
      <c r="YP394" s="21"/>
      <c r="YQ394" s="21"/>
      <c r="YR394" s="21"/>
      <c r="YS394" s="21"/>
      <c r="YT394" s="21"/>
      <c r="YU394" s="21"/>
      <c r="YV394" s="21"/>
      <c r="YW394" s="21"/>
      <c r="YX394" s="21"/>
      <c r="YY394" s="21"/>
      <c r="YZ394" s="21"/>
      <c r="ZA394" s="21"/>
      <c r="ZB394" s="21"/>
      <c r="ZC394" s="21"/>
      <c r="ZD394" s="21"/>
      <c r="ZE394" s="21"/>
      <c r="ZF394" s="21"/>
      <c r="ZG394" s="21"/>
      <c r="ZH394" s="21"/>
      <c r="ZI394" s="21"/>
      <c r="ZJ394" s="21"/>
      <c r="ZK394" s="21"/>
      <c r="ZL394" s="21"/>
      <c r="ZM394" s="21"/>
      <c r="ZN394" s="21"/>
      <c r="ZO394" s="21"/>
      <c r="ZP394" s="21"/>
      <c r="ZQ394" s="21"/>
      <c r="ZR394" s="21"/>
      <c r="ZS394" s="21"/>
      <c r="ZT394" s="21"/>
      <c r="ZU394" s="21"/>
      <c r="ZV394" s="21"/>
      <c r="ZW394" s="21"/>
      <c r="ZX394" s="21"/>
      <c r="ZY394" s="21"/>
      <c r="ZZ394" s="21"/>
      <c r="AAA394" s="21"/>
      <c r="AAB394" s="21"/>
      <c r="AAC394" s="21"/>
      <c r="AAD394" s="21"/>
      <c r="AAE394" s="21"/>
      <c r="AAF394" s="21"/>
      <c r="AAG394" s="21"/>
      <c r="AAH394" s="21"/>
      <c r="AAI394" s="21"/>
      <c r="AAJ394" s="21"/>
      <c r="AAK394" s="21"/>
      <c r="AAL394" s="21"/>
      <c r="AAM394" s="21"/>
      <c r="AAN394" s="21"/>
      <c r="AAO394" s="21"/>
      <c r="AAP394" s="21"/>
      <c r="AAQ394" s="21"/>
      <c r="AAR394" s="21"/>
      <c r="AAS394" s="21"/>
      <c r="AAT394" s="21"/>
      <c r="AAU394" s="21"/>
      <c r="AAV394" s="21"/>
      <c r="AAW394" s="21"/>
      <c r="AAX394" s="21"/>
      <c r="AAY394" s="21"/>
      <c r="AAZ394" s="21"/>
      <c r="ABA394" s="21"/>
      <c r="ABB394" s="21"/>
      <c r="ABC394" s="21"/>
      <c r="ABD394" s="21"/>
      <c r="ABE394" s="21"/>
      <c r="ABF394" s="21"/>
      <c r="ABG394" s="21"/>
      <c r="ABH394" s="21"/>
      <c r="ABI394" s="21"/>
      <c r="ABJ394" s="21"/>
      <c r="ABK394" s="21"/>
      <c r="ABL394" s="21"/>
      <c r="ABM394" s="21"/>
      <c r="ABN394" s="21"/>
      <c r="ABO394" s="21"/>
      <c r="ABP394" s="21"/>
      <c r="ABQ394" s="21"/>
      <c r="ABR394" s="21"/>
      <c r="ABS394" s="21"/>
      <c r="ABT394" s="21"/>
      <c r="ABU394" s="21"/>
      <c r="ABV394" s="21"/>
      <c r="ABW394" s="21"/>
      <c r="ABX394" s="21"/>
      <c r="ABY394" s="21"/>
      <c r="ABZ394" s="21"/>
      <c r="ACA394" s="21"/>
      <c r="ACB394" s="21"/>
      <c r="ACC394" s="21"/>
      <c r="ACD394" s="21"/>
      <c r="ACE394" s="21"/>
      <c r="ACF394" s="21"/>
      <c r="ACG394" s="21"/>
      <c r="ACH394" s="21"/>
      <c r="ACI394" s="21"/>
      <c r="ACJ394" s="21"/>
      <c r="ACK394" s="21"/>
      <c r="ACL394" s="21"/>
      <c r="ACM394" s="21"/>
      <c r="ACN394" s="21"/>
      <c r="ACO394" s="21"/>
      <c r="ACP394" s="21"/>
      <c r="ACQ394" s="21"/>
      <c r="ACR394" s="21"/>
      <c r="ACS394" s="21"/>
      <c r="ACT394" s="21"/>
      <c r="ACU394" s="21"/>
      <c r="ACV394" s="21"/>
      <c r="ACW394" s="21"/>
      <c r="ACX394" s="21"/>
      <c r="ACY394" s="21"/>
      <c r="ACZ394" s="21"/>
      <c r="ADA394" s="21"/>
      <c r="ADB394" s="21"/>
      <c r="ADC394" s="21"/>
      <c r="ADD394" s="21"/>
      <c r="ADE394" s="21"/>
      <c r="ADF394" s="21"/>
      <c r="ADG394" s="21"/>
      <c r="ADH394" s="21"/>
      <c r="ADI394" s="21"/>
      <c r="ADJ394" s="21"/>
      <c r="ADK394" s="21"/>
      <c r="ADL394" s="21"/>
      <c r="ADM394" s="21"/>
      <c r="ADN394" s="21"/>
      <c r="ADO394" s="21"/>
      <c r="ADP394" s="21"/>
      <c r="ADQ394" s="21"/>
      <c r="ADR394" s="21"/>
      <c r="ADS394" s="21"/>
      <c r="ADT394" s="21"/>
      <c r="ADU394" s="21"/>
      <c r="ADV394" s="21"/>
      <c r="ADW394" s="21"/>
      <c r="ADX394" s="21"/>
      <c r="ADY394" s="21"/>
      <c r="ADZ394" s="21"/>
      <c r="AEA394" s="21"/>
      <c r="AEB394" s="21"/>
      <c r="AEC394" s="21"/>
      <c r="AED394" s="21"/>
      <c r="AEE394" s="21"/>
      <c r="AEF394" s="21"/>
      <c r="AEG394" s="21"/>
      <c r="AEH394" s="21"/>
      <c r="AEI394" s="21"/>
      <c r="AEJ394" s="21"/>
      <c r="AEK394" s="21"/>
      <c r="AEL394" s="21"/>
      <c r="AEM394" s="21"/>
    </row>
    <row r="395" spans="1:820" s="196" customFormat="1" ht="15" customHeight="1" x14ac:dyDescent="0.25">
      <c r="A395" s="71"/>
      <c r="B395" s="71"/>
      <c r="C395" s="71"/>
      <c r="D395" s="40"/>
      <c r="E395" s="51"/>
      <c r="F395" s="42"/>
      <c r="G395" s="71"/>
      <c r="H395" s="43"/>
      <c r="I395" s="194"/>
      <c r="J395" s="43"/>
      <c r="K395" s="43"/>
      <c r="L395" s="43"/>
      <c r="M395" s="71"/>
      <c r="N395" s="38"/>
      <c r="O395" s="194"/>
      <c r="P395" s="71"/>
      <c r="Q395" s="39"/>
      <c r="R395" s="40"/>
      <c r="S395" s="205"/>
      <c r="T395" s="205"/>
      <c r="U395" s="364"/>
      <c r="V395" s="205"/>
      <c r="W395" s="205"/>
      <c r="X395" s="383"/>
      <c r="Y395" s="320"/>
      <c r="Z395" s="320"/>
      <c r="AA395" s="37"/>
      <c r="AB395" s="37"/>
      <c r="AC395" s="37"/>
      <c r="AD395" s="37"/>
      <c r="AE395" s="37"/>
      <c r="AF395" s="37"/>
      <c r="AG395" s="21"/>
      <c r="AH395" s="21"/>
      <c r="AI395" s="21"/>
      <c r="AJ395" s="21"/>
      <c r="AK395" s="21"/>
      <c r="AL395" s="21"/>
      <c r="AM395" s="21"/>
      <c r="AN395" s="21"/>
      <c r="AO395" s="21"/>
      <c r="AP395" s="21"/>
      <c r="AQ395" s="21"/>
      <c r="AR395" s="21"/>
      <c r="AS395" s="21"/>
      <c r="AT395" s="21"/>
      <c r="AU395" s="21"/>
      <c r="AV395" s="21"/>
      <c r="AW395" s="21"/>
      <c r="AX395" s="21"/>
      <c r="AY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c r="FP395" s="21"/>
      <c r="FQ395" s="21"/>
      <c r="FR395" s="21"/>
      <c r="FS395" s="21"/>
      <c r="FT395" s="21"/>
      <c r="FU395" s="21"/>
      <c r="FV395" s="21"/>
      <c r="FW395" s="21"/>
      <c r="FX395" s="21"/>
      <c r="FY395" s="21"/>
      <c r="FZ395" s="21"/>
      <c r="GA395" s="21"/>
      <c r="GB395" s="21"/>
      <c r="GC395" s="21"/>
      <c r="GD395" s="21"/>
      <c r="GE395" s="21"/>
      <c r="GF395" s="21"/>
      <c r="GG395" s="21"/>
      <c r="GH395" s="21"/>
      <c r="GI395" s="21"/>
      <c r="GJ395" s="21"/>
      <c r="GK395" s="21"/>
      <c r="GL395" s="21"/>
      <c r="GM395" s="21"/>
      <c r="GN395" s="21"/>
      <c r="GO395" s="21"/>
      <c r="GP395" s="21"/>
      <c r="GQ395" s="21"/>
      <c r="GR395" s="21"/>
      <c r="GS395" s="21"/>
      <c r="GT395" s="21"/>
      <c r="GU395" s="21"/>
      <c r="GV395" s="21"/>
      <c r="GW395" s="21"/>
      <c r="GX395" s="21"/>
      <c r="GY395" s="21"/>
      <c r="GZ395" s="21"/>
      <c r="HA395" s="21"/>
      <c r="HB395" s="21"/>
      <c r="HC395" s="21"/>
      <c r="HD395" s="21"/>
      <c r="HE395" s="21"/>
      <c r="HF395" s="21"/>
      <c r="HG395" s="21"/>
      <c r="HH395" s="21"/>
      <c r="HI395" s="21"/>
      <c r="HJ395" s="21"/>
      <c r="HK395" s="21"/>
      <c r="HL395" s="21"/>
      <c r="HM395" s="21"/>
      <c r="HN395" s="21"/>
      <c r="HO395" s="21"/>
      <c r="HP395" s="21"/>
      <c r="HQ395" s="21"/>
      <c r="HR395" s="21"/>
      <c r="HS395" s="21"/>
      <c r="HT395" s="21"/>
      <c r="HU395" s="21"/>
      <c r="HV395" s="21"/>
      <c r="HW395" s="21"/>
      <c r="HX395" s="21"/>
      <c r="HY395" s="21"/>
      <c r="HZ395" s="21"/>
      <c r="IA395" s="21"/>
      <c r="IB395" s="21"/>
      <c r="IC395" s="21"/>
      <c r="ID395" s="21"/>
      <c r="IE395" s="21"/>
      <c r="IF395" s="21"/>
      <c r="IG395" s="21"/>
      <c r="IH395" s="21"/>
      <c r="II395" s="21"/>
      <c r="IJ395" s="21"/>
      <c r="IK395" s="21"/>
      <c r="IL395" s="21"/>
      <c r="IM395" s="21"/>
      <c r="IN395" s="21"/>
      <c r="IO395" s="21"/>
      <c r="IP395" s="21"/>
      <c r="IQ395" s="21"/>
      <c r="IR395" s="21"/>
      <c r="IS395" s="21"/>
      <c r="IT395" s="21"/>
      <c r="IU395" s="21"/>
      <c r="IV395" s="21"/>
      <c r="IW395" s="21"/>
      <c r="IX395" s="21"/>
      <c r="IY395" s="21"/>
      <c r="IZ395" s="21"/>
      <c r="JA395" s="21"/>
      <c r="JB395" s="21"/>
      <c r="JC395" s="21"/>
      <c r="JD395" s="21"/>
      <c r="JE395" s="21"/>
      <c r="JF395" s="21"/>
      <c r="JG395" s="21"/>
      <c r="JH395" s="21"/>
      <c r="JI395" s="21"/>
      <c r="JJ395" s="21"/>
      <c r="JK395" s="21"/>
      <c r="JL395" s="21"/>
      <c r="JM395" s="21"/>
      <c r="JN395" s="21"/>
      <c r="JO395" s="21"/>
      <c r="JP395" s="21"/>
      <c r="JQ395" s="21"/>
      <c r="JR395" s="21"/>
      <c r="JS395" s="21"/>
      <c r="JT395" s="21"/>
      <c r="JU395" s="21"/>
      <c r="JV395" s="21"/>
      <c r="JW395" s="21"/>
      <c r="JX395" s="21"/>
      <c r="JY395" s="21"/>
      <c r="JZ395" s="21"/>
      <c r="KA395" s="21"/>
      <c r="KB395" s="21"/>
      <c r="KC395" s="21"/>
      <c r="KD395" s="21"/>
      <c r="KE395" s="21"/>
      <c r="KF395" s="21"/>
      <c r="KG395" s="21"/>
      <c r="KH395" s="21"/>
      <c r="KI395" s="21"/>
      <c r="KJ395" s="21"/>
      <c r="KK395" s="21"/>
      <c r="KL395" s="21"/>
      <c r="KM395" s="21"/>
      <c r="KN395" s="21"/>
      <c r="KO395" s="21"/>
      <c r="KP395" s="21"/>
      <c r="KQ395" s="21"/>
      <c r="KR395" s="21"/>
      <c r="KS395" s="21"/>
      <c r="KT395" s="21"/>
      <c r="KU395" s="21"/>
      <c r="KV395" s="21"/>
      <c r="KW395" s="21"/>
      <c r="KX395" s="21"/>
      <c r="KY395" s="21"/>
      <c r="KZ395" s="21"/>
      <c r="LA395" s="21"/>
      <c r="LB395" s="21"/>
      <c r="LC395" s="21"/>
      <c r="LD395" s="21"/>
      <c r="LE395" s="21"/>
      <c r="LF395" s="21"/>
      <c r="LG395" s="21"/>
      <c r="LH395" s="21"/>
      <c r="LI395" s="21"/>
      <c r="LJ395" s="21"/>
      <c r="LK395" s="21"/>
      <c r="LL395" s="21"/>
      <c r="LM395" s="21"/>
      <c r="LN395" s="21"/>
      <c r="LO395" s="21"/>
      <c r="LP395" s="21"/>
      <c r="LQ395" s="21"/>
      <c r="LR395" s="21"/>
      <c r="LS395" s="21"/>
      <c r="LT395" s="21"/>
      <c r="LU395" s="21"/>
      <c r="LV395" s="21"/>
      <c r="LW395" s="21"/>
      <c r="LX395" s="21"/>
      <c r="LY395" s="21"/>
      <c r="LZ395" s="21"/>
      <c r="MA395" s="21"/>
      <c r="MB395" s="21"/>
      <c r="MC395" s="21"/>
      <c r="MD395" s="21"/>
      <c r="ME395" s="21"/>
      <c r="MF395" s="21"/>
      <c r="MG395" s="21"/>
      <c r="MH395" s="21"/>
      <c r="MI395" s="21"/>
      <c r="MJ395" s="21"/>
      <c r="MK395" s="21"/>
      <c r="ML395" s="21"/>
      <c r="MM395" s="21"/>
      <c r="MN395" s="21"/>
      <c r="MO395" s="21"/>
      <c r="MP395" s="21"/>
      <c r="MQ395" s="21"/>
      <c r="MR395" s="21"/>
      <c r="MS395" s="21"/>
      <c r="MT395" s="21"/>
      <c r="MU395" s="21"/>
      <c r="MV395" s="21"/>
      <c r="MW395" s="21"/>
      <c r="MX395" s="21"/>
      <c r="MY395" s="21"/>
      <c r="MZ395" s="21"/>
      <c r="NA395" s="21"/>
      <c r="NB395" s="21"/>
      <c r="NC395" s="21"/>
      <c r="ND395" s="21"/>
      <c r="NE395" s="21"/>
      <c r="NF395" s="21"/>
      <c r="NG395" s="21"/>
      <c r="NH395" s="21"/>
      <c r="NI395" s="21"/>
      <c r="NJ395" s="21"/>
      <c r="NK395" s="21"/>
      <c r="NL395" s="21"/>
      <c r="NM395" s="21"/>
      <c r="NN395" s="21"/>
      <c r="NO395" s="21"/>
      <c r="NP395" s="21"/>
      <c r="NQ395" s="21"/>
      <c r="NR395" s="21"/>
      <c r="NS395" s="21"/>
      <c r="NT395" s="21"/>
      <c r="NU395" s="21"/>
      <c r="NV395" s="21"/>
      <c r="NW395" s="21"/>
      <c r="NX395" s="21"/>
      <c r="NY395" s="21"/>
      <c r="NZ395" s="21"/>
      <c r="OA395" s="21"/>
      <c r="OB395" s="21"/>
      <c r="OC395" s="21"/>
      <c r="OD395" s="21"/>
      <c r="OE395" s="21"/>
      <c r="OF395" s="21"/>
      <c r="OG395" s="21"/>
      <c r="OH395" s="21"/>
      <c r="OI395" s="21"/>
      <c r="OJ395" s="21"/>
      <c r="OK395" s="21"/>
      <c r="OL395" s="21"/>
      <c r="OM395" s="21"/>
      <c r="ON395" s="21"/>
      <c r="OO395" s="21"/>
      <c r="OP395" s="21"/>
      <c r="OQ395" s="21"/>
      <c r="OR395" s="21"/>
      <c r="OS395" s="21"/>
      <c r="OT395" s="21"/>
      <c r="OU395" s="21"/>
      <c r="OV395" s="21"/>
      <c r="OW395" s="21"/>
      <c r="OX395" s="21"/>
      <c r="OY395" s="21"/>
      <c r="OZ395" s="21"/>
      <c r="PA395" s="21"/>
      <c r="PB395" s="21"/>
      <c r="PC395" s="21"/>
      <c r="PD395" s="21"/>
      <c r="PE395" s="21"/>
      <c r="PF395" s="21"/>
      <c r="PG395" s="21"/>
      <c r="PH395" s="21"/>
      <c r="PI395" s="21"/>
      <c r="PJ395" s="21"/>
      <c r="PK395" s="21"/>
      <c r="PL395" s="21"/>
      <c r="PM395" s="21"/>
      <c r="PN395" s="21"/>
      <c r="PO395" s="21"/>
      <c r="PP395" s="21"/>
      <c r="PQ395" s="21"/>
      <c r="PR395" s="21"/>
      <c r="PS395" s="21"/>
      <c r="PT395" s="21"/>
      <c r="PU395" s="21"/>
      <c r="PV395" s="21"/>
      <c r="PW395" s="21"/>
      <c r="PX395" s="21"/>
      <c r="PY395" s="21"/>
      <c r="PZ395" s="21"/>
      <c r="QA395" s="21"/>
      <c r="QB395" s="21"/>
      <c r="QC395" s="21"/>
      <c r="QD395" s="21"/>
      <c r="QE395" s="21"/>
      <c r="QF395" s="21"/>
      <c r="QG395" s="21"/>
      <c r="QH395" s="21"/>
      <c r="QI395" s="21"/>
      <c r="QJ395" s="21"/>
      <c r="QK395" s="21"/>
      <c r="QL395" s="21"/>
      <c r="QM395" s="21"/>
      <c r="QN395" s="21"/>
      <c r="QO395" s="21"/>
      <c r="QP395" s="21"/>
      <c r="QQ395" s="21"/>
      <c r="QR395" s="21"/>
      <c r="QS395" s="21"/>
      <c r="QT395" s="21"/>
      <c r="QU395" s="21"/>
      <c r="QV395" s="21"/>
      <c r="QW395" s="21"/>
      <c r="QX395" s="21"/>
      <c r="QY395" s="21"/>
      <c r="QZ395" s="21"/>
      <c r="RA395" s="21"/>
      <c r="RB395" s="21"/>
      <c r="RC395" s="21"/>
      <c r="RD395" s="21"/>
      <c r="RE395" s="21"/>
      <c r="RF395" s="21"/>
      <c r="RG395" s="21"/>
      <c r="RH395" s="21"/>
      <c r="RI395" s="21"/>
      <c r="RJ395" s="21"/>
      <c r="RK395" s="21"/>
      <c r="RL395" s="21"/>
      <c r="RM395" s="21"/>
      <c r="RN395" s="21"/>
      <c r="RO395" s="21"/>
      <c r="RP395" s="21"/>
      <c r="RQ395" s="21"/>
      <c r="RR395" s="21"/>
      <c r="RS395" s="21"/>
      <c r="RT395" s="21"/>
      <c r="RU395" s="21"/>
      <c r="RV395" s="21"/>
      <c r="RW395" s="21"/>
      <c r="RX395" s="21"/>
      <c r="RY395" s="21"/>
      <c r="RZ395" s="21"/>
      <c r="SA395" s="21"/>
      <c r="SB395" s="21"/>
      <c r="SC395" s="21"/>
      <c r="SD395" s="21"/>
      <c r="SE395" s="21"/>
      <c r="SF395" s="21"/>
      <c r="SG395" s="21"/>
      <c r="SH395" s="21"/>
      <c r="SI395" s="21"/>
      <c r="SJ395" s="21"/>
      <c r="SK395" s="21"/>
      <c r="SL395" s="21"/>
      <c r="SM395" s="21"/>
      <c r="SN395" s="21"/>
      <c r="SO395" s="21"/>
      <c r="SP395" s="21"/>
      <c r="SQ395" s="21"/>
      <c r="SR395" s="21"/>
      <c r="SS395" s="21"/>
      <c r="ST395" s="21"/>
      <c r="SU395" s="21"/>
      <c r="SV395" s="21"/>
      <c r="SW395" s="21"/>
      <c r="SX395" s="21"/>
      <c r="SY395" s="21"/>
      <c r="SZ395" s="21"/>
      <c r="TA395" s="21"/>
      <c r="TB395" s="21"/>
      <c r="TC395" s="21"/>
      <c r="TD395" s="21"/>
      <c r="TE395" s="21"/>
      <c r="TF395" s="21"/>
      <c r="TG395" s="21"/>
      <c r="TH395" s="21"/>
      <c r="TI395" s="21"/>
      <c r="TJ395" s="21"/>
      <c r="TK395" s="21"/>
      <c r="TL395" s="21"/>
      <c r="TM395" s="21"/>
      <c r="TN395" s="21"/>
      <c r="TO395" s="21"/>
      <c r="TP395" s="21"/>
      <c r="TQ395" s="21"/>
      <c r="TR395" s="21"/>
      <c r="TS395" s="21"/>
      <c r="TT395" s="21"/>
      <c r="TU395" s="21"/>
      <c r="TV395" s="21"/>
      <c r="TW395" s="21"/>
      <c r="TX395" s="21"/>
      <c r="TY395" s="21"/>
      <c r="TZ395" s="21"/>
      <c r="UA395" s="21"/>
      <c r="UB395" s="21"/>
      <c r="UC395" s="21"/>
      <c r="UD395" s="21"/>
      <c r="UE395" s="21"/>
      <c r="UF395" s="21"/>
      <c r="UG395" s="21"/>
      <c r="UH395" s="21"/>
      <c r="UI395" s="21"/>
      <c r="UJ395" s="21"/>
      <c r="UK395" s="21"/>
      <c r="UL395" s="21"/>
      <c r="UM395" s="21"/>
      <c r="UN395" s="21"/>
      <c r="UO395" s="21"/>
      <c r="UP395" s="21"/>
      <c r="UQ395" s="21"/>
      <c r="UR395" s="21"/>
      <c r="US395" s="21"/>
      <c r="UT395" s="21"/>
      <c r="UU395" s="21"/>
      <c r="UV395" s="21"/>
      <c r="UW395" s="21"/>
      <c r="UX395" s="21"/>
      <c r="UY395" s="21"/>
      <c r="UZ395" s="21"/>
      <c r="VA395" s="21"/>
      <c r="VB395" s="21"/>
      <c r="VC395" s="21"/>
      <c r="VD395" s="21"/>
      <c r="VE395" s="21"/>
      <c r="VF395" s="21"/>
      <c r="VG395" s="21"/>
      <c r="VH395" s="21"/>
      <c r="VI395" s="21"/>
      <c r="VJ395" s="21"/>
      <c r="VK395" s="21"/>
      <c r="VL395" s="21"/>
      <c r="VM395" s="21"/>
      <c r="VN395" s="21"/>
      <c r="VO395" s="21"/>
      <c r="VP395" s="21"/>
      <c r="VQ395" s="21"/>
      <c r="VR395" s="21"/>
      <c r="VS395" s="21"/>
      <c r="VT395" s="21"/>
      <c r="VU395" s="21"/>
      <c r="VV395" s="21"/>
      <c r="VW395" s="21"/>
      <c r="VX395" s="21"/>
      <c r="VY395" s="21"/>
      <c r="VZ395" s="21"/>
      <c r="WA395" s="21"/>
      <c r="WB395" s="21"/>
      <c r="WC395" s="21"/>
      <c r="WD395" s="21"/>
      <c r="WE395" s="21"/>
      <c r="WF395" s="21"/>
      <c r="WG395" s="21"/>
      <c r="WH395" s="21"/>
      <c r="WI395" s="21"/>
      <c r="WJ395" s="21"/>
      <c r="WK395" s="21"/>
      <c r="WL395" s="21"/>
      <c r="WM395" s="21"/>
      <c r="WN395" s="21"/>
      <c r="WO395" s="21"/>
      <c r="WP395" s="21"/>
      <c r="WQ395" s="21"/>
      <c r="WR395" s="21"/>
      <c r="WS395" s="21"/>
      <c r="WT395" s="21"/>
      <c r="WU395" s="21"/>
      <c r="WV395" s="21"/>
      <c r="WW395" s="21"/>
      <c r="WX395" s="21"/>
      <c r="WY395" s="21"/>
      <c r="WZ395" s="21"/>
      <c r="XA395" s="21"/>
      <c r="XB395" s="21"/>
      <c r="XC395" s="21"/>
      <c r="XD395" s="21"/>
      <c r="XE395" s="21"/>
      <c r="XF395" s="21"/>
      <c r="XG395" s="21"/>
      <c r="XH395" s="21"/>
      <c r="XI395" s="21"/>
      <c r="XJ395" s="21"/>
      <c r="XK395" s="21"/>
      <c r="XL395" s="21"/>
      <c r="XM395" s="21"/>
      <c r="XN395" s="21"/>
      <c r="XO395" s="21"/>
      <c r="XP395" s="21"/>
      <c r="XQ395" s="21"/>
      <c r="XR395" s="21"/>
      <c r="XS395" s="21"/>
      <c r="XT395" s="21"/>
      <c r="XU395" s="21"/>
      <c r="XV395" s="21"/>
      <c r="XW395" s="21"/>
      <c r="XX395" s="21"/>
      <c r="XY395" s="21"/>
      <c r="XZ395" s="21"/>
      <c r="YA395" s="21"/>
      <c r="YB395" s="21"/>
      <c r="YC395" s="21"/>
      <c r="YD395" s="21"/>
      <c r="YE395" s="21"/>
      <c r="YF395" s="21"/>
      <c r="YG395" s="21"/>
      <c r="YH395" s="21"/>
      <c r="YI395" s="21"/>
      <c r="YJ395" s="21"/>
      <c r="YK395" s="21"/>
      <c r="YL395" s="21"/>
      <c r="YM395" s="21"/>
      <c r="YN395" s="21"/>
      <c r="YO395" s="21"/>
      <c r="YP395" s="21"/>
      <c r="YQ395" s="21"/>
      <c r="YR395" s="21"/>
      <c r="YS395" s="21"/>
      <c r="YT395" s="21"/>
      <c r="YU395" s="21"/>
      <c r="YV395" s="21"/>
      <c r="YW395" s="21"/>
      <c r="YX395" s="21"/>
      <c r="YY395" s="21"/>
      <c r="YZ395" s="21"/>
      <c r="ZA395" s="21"/>
      <c r="ZB395" s="21"/>
      <c r="ZC395" s="21"/>
      <c r="ZD395" s="21"/>
      <c r="ZE395" s="21"/>
      <c r="ZF395" s="21"/>
      <c r="ZG395" s="21"/>
      <c r="ZH395" s="21"/>
      <c r="ZI395" s="21"/>
      <c r="ZJ395" s="21"/>
      <c r="ZK395" s="21"/>
      <c r="ZL395" s="21"/>
      <c r="ZM395" s="21"/>
      <c r="ZN395" s="21"/>
      <c r="ZO395" s="21"/>
      <c r="ZP395" s="21"/>
      <c r="ZQ395" s="21"/>
      <c r="ZR395" s="21"/>
      <c r="ZS395" s="21"/>
      <c r="ZT395" s="21"/>
      <c r="ZU395" s="21"/>
      <c r="ZV395" s="21"/>
      <c r="ZW395" s="21"/>
      <c r="ZX395" s="21"/>
      <c r="ZY395" s="21"/>
      <c r="ZZ395" s="21"/>
      <c r="AAA395" s="21"/>
      <c r="AAB395" s="21"/>
      <c r="AAC395" s="21"/>
      <c r="AAD395" s="21"/>
      <c r="AAE395" s="21"/>
      <c r="AAF395" s="21"/>
      <c r="AAG395" s="21"/>
      <c r="AAH395" s="21"/>
      <c r="AAI395" s="21"/>
      <c r="AAJ395" s="21"/>
      <c r="AAK395" s="21"/>
      <c r="AAL395" s="21"/>
      <c r="AAM395" s="21"/>
      <c r="AAN395" s="21"/>
      <c r="AAO395" s="21"/>
      <c r="AAP395" s="21"/>
      <c r="AAQ395" s="21"/>
      <c r="AAR395" s="21"/>
      <c r="AAS395" s="21"/>
      <c r="AAT395" s="21"/>
      <c r="AAU395" s="21"/>
      <c r="AAV395" s="21"/>
      <c r="AAW395" s="21"/>
      <c r="AAX395" s="21"/>
      <c r="AAY395" s="21"/>
      <c r="AAZ395" s="21"/>
      <c r="ABA395" s="21"/>
      <c r="ABB395" s="21"/>
      <c r="ABC395" s="21"/>
      <c r="ABD395" s="21"/>
      <c r="ABE395" s="21"/>
      <c r="ABF395" s="21"/>
      <c r="ABG395" s="21"/>
      <c r="ABH395" s="21"/>
      <c r="ABI395" s="21"/>
      <c r="ABJ395" s="21"/>
      <c r="ABK395" s="21"/>
      <c r="ABL395" s="21"/>
      <c r="ABM395" s="21"/>
      <c r="ABN395" s="21"/>
      <c r="ABO395" s="21"/>
      <c r="ABP395" s="21"/>
      <c r="ABQ395" s="21"/>
      <c r="ABR395" s="21"/>
      <c r="ABS395" s="21"/>
      <c r="ABT395" s="21"/>
      <c r="ABU395" s="21"/>
      <c r="ABV395" s="21"/>
      <c r="ABW395" s="21"/>
      <c r="ABX395" s="21"/>
      <c r="ABY395" s="21"/>
      <c r="ABZ395" s="21"/>
      <c r="ACA395" s="21"/>
      <c r="ACB395" s="21"/>
      <c r="ACC395" s="21"/>
      <c r="ACD395" s="21"/>
      <c r="ACE395" s="21"/>
      <c r="ACF395" s="21"/>
      <c r="ACG395" s="21"/>
      <c r="ACH395" s="21"/>
      <c r="ACI395" s="21"/>
      <c r="ACJ395" s="21"/>
      <c r="ACK395" s="21"/>
      <c r="ACL395" s="21"/>
      <c r="ACM395" s="21"/>
      <c r="ACN395" s="21"/>
      <c r="ACO395" s="21"/>
      <c r="ACP395" s="21"/>
      <c r="ACQ395" s="21"/>
      <c r="ACR395" s="21"/>
      <c r="ACS395" s="21"/>
      <c r="ACT395" s="21"/>
      <c r="ACU395" s="21"/>
      <c r="ACV395" s="21"/>
      <c r="ACW395" s="21"/>
      <c r="ACX395" s="21"/>
      <c r="ACY395" s="21"/>
      <c r="ACZ395" s="21"/>
      <c r="ADA395" s="21"/>
      <c r="ADB395" s="21"/>
      <c r="ADC395" s="21"/>
      <c r="ADD395" s="21"/>
      <c r="ADE395" s="21"/>
      <c r="ADF395" s="21"/>
      <c r="ADG395" s="21"/>
      <c r="ADH395" s="21"/>
      <c r="ADI395" s="21"/>
      <c r="ADJ395" s="21"/>
      <c r="ADK395" s="21"/>
      <c r="ADL395" s="21"/>
      <c r="ADM395" s="21"/>
      <c r="ADN395" s="21"/>
      <c r="ADO395" s="21"/>
      <c r="ADP395" s="21"/>
      <c r="ADQ395" s="21"/>
      <c r="ADR395" s="21"/>
      <c r="ADS395" s="21"/>
      <c r="ADT395" s="21"/>
      <c r="ADU395" s="21"/>
      <c r="ADV395" s="21"/>
      <c r="ADW395" s="21"/>
      <c r="ADX395" s="21"/>
      <c r="ADY395" s="21"/>
      <c r="ADZ395" s="21"/>
      <c r="AEA395" s="21"/>
      <c r="AEB395" s="21"/>
      <c r="AEC395" s="21"/>
      <c r="AED395" s="21"/>
      <c r="AEE395" s="21"/>
      <c r="AEF395" s="21"/>
      <c r="AEG395" s="21"/>
      <c r="AEH395" s="21"/>
      <c r="AEI395" s="21"/>
      <c r="AEJ395" s="21"/>
      <c r="AEK395" s="21"/>
      <c r="AEL395" s="21"/>
      <c r="AEM395" s="21"/>
    </row>
    <row r="396" spans="1:820" s="196" customFormat="1" ht="15" customHeight="1" x14ac:dyDescent="0.25">
      <c r="A396" s="71"/>
      <c r="B396" s="71"/>
      <c r="C396" s="71"/>
      <c r="D396" s="40"/>
      <c r="E396" s="51"/>
      <c r="F396" s="42"/>
      <c r="G396" s="71"/>
      <c r="H396" s="43"/>
      <c r="I396" s="194"/>
      <c r="J396" s="43"/>
      <c r="K396" s="43"/>
      <c r="L396" s="43"/>
      <c r="M396" s="71"/>
      <c r="N396" s="38"/>
      <c r="O396" s="194"/>
      <c r="P396" s="71"/>
      <c r="Q396" s="39"/>
      <c r="R396" s="40"/>
      <c r="T396" s="183"/>
      <c r="U396" s="363"/>
      <c r="V396" s="183"/>
      <c r="W396" s="183"/>
      <c r="X396" s="328"/>
      <c r="Y396" s="320"/>
      <c r="Z396" s="320"/>
      <c r="AA396" s="37"/>
      <c r="AB396" s="37"/>
      <c r="AC396" s="37"/>
      <c r="AD396" s="37"/>
      <c r="AE396" s="37"/>
      <c r="AF396" s="37"/>
      <c r="AG396" s="21"/>
      <c r="AH396" s="21"/>
      <c r="AI396" s="21"/>
      <c r="AJ396" s="21"/>
      <c r="AK396" s="21"/>
      <c r="AL396" s="21"/>
      <c r="AM396" s="21"/>
      <c r="AN396" s="21"/>
      <c r="AO396" s="21"/>
      <c r="AP396" s="21"/>
      <c r="AQ396" s="21"/>
      <c r="AR396" s="21"/>
      <c r="AS396" s="21"/>
      <c r="AT396" s="21"/>
      <c r="AU396" s="21"/>
      <c r="AV396" s="21"/>
      <c r="AW396" s="21"/>
      <c r="AX396" s="21"/>
      <c r="AY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c r="FP396" s="21"/>
      <c r="FQ396" s="21"/>
      <c r="FR396" s="21"/>
      <c r="FS396" s="21"/>
      <c r="FT396" s="21"/>
      <c r="FU396" s="21"/>
      <c r="FV396" s="21"/>
      <c r="FW396" s="21"/>
      <c r="FX396" s="21"/>
      <c r="FY396" s="21"/>
      <c r="FZ396" s="21"/>
      <c r="GA396" s="21"/>
      <c r="GB396" s="21"/>
      <c r="GC396" s="21"/>
      <c r="GD396" s="21"/>
      <c r="GE396" s="21"/>
      <c r="GF396" s="21"/>
      <c r="GG396" s="21"/>
      <c r="GH396" s="21"/>
      <c r="GI396" s="21"/>
      <c r="GJ396" s="21"/>
      <c r="GK396" s="21"/>
      <c r="GL396" s="21"/>
      <c r="GM396" s="21"/>
      <c r="GN396" s="21"/>
      <c r="GO396" s="21"/>
      <c r="GP396" s="21"/>
      <c r="GQ396" s="21"/>
      <c r="GR396" s="21"/>
      <c r="GS396" s="21"/>
      <c r="GT396" s="21"/>
      <c r="GU396" s="21"/>
      <c r="GV396" s="21"/>
      <c r="GW396" s="21"/>
      <c r="GX396" s="21"/>
      <c r="GY396" s="21"/>
      <c r="GZ396" s="21"/>
      <c r="HA396" s="21"/>
      <c r="HB396" s="21"/>
      <c r="HC396" s="21"/>
      <c r="HD396" s="21"/>
      <c r="HE396" s="21"/>
      <c r="HF396" s="21"/>
      <c r="HG396" s="21"/>
      <c r="HH396" s="21"/>
      <c r="HI396" s="21"/>
      <c r="HJ396" s="21"/>
      <c r="HK396" s="21"/>
      <c r="HL396" s="21"/>
      <c r="HM396" s="21"/>
      <c r="HN396" s="21"/>
      <c r="HO396" s="21"/>
      <c r="HP396" s="21"/>
      <c r="HQ396" s="21"/>
      <c r="HR396" s="21"/>
      <c r="HS396" s="21"/>
      <c r="HT396" s="21"/>
      <c r="HU396" s="21"/>
      <c r="HV396" s="21"/>
      <c r="HW396" s="21"/>
      <c r="HX396" s="21"/>
      <c r="HY396" s="21"/>
      <c r="HZ396" s="21"/>
      <c r="IA396" s="21"/>
      <c r="IB396" s="21"/>
      <c r="IC396" s="21"/>
      <c r="ID396" s="21"/>
      <c r="IE396" s="21"/>
      <c r="IF396" s="21"/>
      <c r="IG396" s="21"/>
      <c r="IH396" s="21"/>
      <c r="II396" s="21"/>
      <c r="IJ396" s="21"/>
      <c r="IK396" s="21"/>
      <c r="IL396" s="21"/>
      <c r="IM396" s="21"/>
      <c r="IN396" s="21"/>
      <c r="IO396" s="21"/>
      <c r="IP396" s="21"/>
      <c r="IQ396" s="21"/>
      <c r="IR396" s="21"/>
      <c r="IS396" s="21"/>
      <c r="IT396" s="21"/>
      <c r="IU396" s="21"/>
      <c r="IV396" s="21"/>
      <c r="IW396" s="21"/>
      <c r="IX396" s="21"/>
      <c r="IY396" s="21"/>
      <c r="IZ396" s="21"/>
      <c r="JA396" s="21"/>
      <c r="JB396" s="21"/>
      <c r="JC396" s="21"/>
      <c r="JD396" s="21"/>
      <c r="JE396" s="21"/>
      <c r="JF396" s="21"/>
      <c r="JG396" s="21"/>
      <c r="JH396" s="21"/>
      <c r="JI396" s="21"/>
      <c r="JJ396" s="21"/>
      <c r="JK396" s="21"/>
      <c r="JL396" s="21"/>
      <c r="JM396" s="21"/>
      <c r="JN396" s="21"/>
      <c r="JO396" s="21"/>
      <c r="JP396" s="21"/>
      <c r="JQ396" s="21"/>
      <c r="JR396" s="21"/>
      <c r="JS396" s="21"/>
      <c r="JT396" s="21"/>
      <c r="JU396" s="21"/>
      <c r="JV396" s="21"/>
      <c r="JW396" s="21"/>
      <c r="JX396" s="21"/>
      <c r="JY396" s="21"/>
      <c r="JZ396" s="21"/>
      <c r="KA396" s="21"/>
      <c r="KB396" s="21"/>
      <c r="KC396" s="21"/>
      <c r="KD396" s="21"/>
      <c r="KE396" s="21"/>
      <c r="KF396" s="21"/>
      <c r="KG396" s="21"/>
      <c r="KH396" s="21"/>
      <c r="KI396" s="21"/>
      <c r="KJ396" s="21"/>
      <c r="KK396" s="21"/>
      <c r="KL396" s="21"/>
      <c r="KM396" s="21"/>
      <c r="KN396" s="21"/>
      <c r="KO396" s="21"/>
      <c r="KP396" s="21"/>
      <c r="KQ396" s="21"/>
      <c r="KR396" s="21"/>
      <c r="KS396" s="21"/>
      <c r="KT396" s="21"/>
      <c r="KU396" s="21"/>
      <c r="KV396" s="21"/>
      <c r="KW396" s="21"/>
      <c r="KX396" s="21"/>
      <c r="KY396" s="21"/>
      <c r="KZ396" s="21"/>
      <c r="LA396" s="21"/>
      <c r="LB396" s="21"/>
      <c r="LC396" s="21"/>
      <c r="LD396" s="21"/>
      <c r="LE396" s="21"/>
      <c r="LF396" s="21"/>
      <c r="LG396" s="21"/>
      <c r="LH396" s="21"/>
      <c r="LI396" s="21"/>
      <c r="LJ396" s="21"/>
      <c r="LK396" s="21"/>
      <c r="LL396" s="21"/>
      <c r="LM396" s="21"/>
      <c r="LN396" s="21"/>
      <c r="LO396" s="21"/>
      <c r="LP396" s="21"/>
      <c r="LQ396" s="21"/>
      <c r="LR396" s="21"/>
      <c r="LS396" s="21"/>
      <c r="LT396" s="21"/>
      <c r="LU396" s="21"/>
      <c r="LV396" s="21"/>
      <c r="LW396" s="21"/>
      <c r="LX396" s="21"/>
      <c r="LY396" s="21"/>
      <c r="LZ396" s="21"/>
      <c r="MA396" s="21"/>
      <c r="MB396" s="21"/>
      <c r="MC396" s="21"/>
      <c r="MD396" s="21"/>
      <c r="ME396" s="21"/>
      <c r="MF396" s="21"/>
      <c r="MG396" s="21"/>
      <c r="MH396" s="21"/>
      <c r="MI396" s="21"/>
      <c r="MJ396" s="21"/>
      <c r="MK396" s="21"/>
      <c r="ML396" s="21"/>
      <c r="MM396" s="21"/>
      <c r="MN396" s="21"/>
      <c r="MO396" s="21"/>
      <c r="MP396" s="21"/>
      <c r="MQ396" s="21"/>
      <c r="MR396" s="21"/>
      <c r="MS396" s="21"/>
      <c r="MT396" s="21"/>
      <c r="MU396" s="21"/>
      <c r="MV396" s="21"/>
      <c r="MW396" s="21"/>
      <c r="MX396" s="21"/>
      <c r="MY396" s="21"/>
      <c r="MZ396" s="21"/>
      <c r="NA396" s="21"/>
      <c r="NB396" s="21"/>
      <c r="NC396" s="21"/>
      <c r="ND396" s="21"/>
      <c r="NE396" s="21"/>
      <c r="NF396" s="21"/>
      <c r="NG396" s="21"/>
      <c r="NH396" s="21"/>
      <c r="NI396" s="21"/>
      <c r="NJ396" s="21"/>
      <c r="NK396" s="21"/>
      <c r="NL396" s="21"/>
      <c r="NM396" s="21"/>
      <c r="NN396" s="21"/>
      <c r="NO396" s="21"/>
      <c r="NP396" s="21"/>
      <c r="NQ396" s="21"/>
      <c r="NR396" s="21"/>
      <c r="NS396" s="21"/>
      <c r="NT396" s="21"/>
      <c r="NU396" s="21"/>
      <c r="NV396" s="21"/>
      <c r="NW396" s="21"/>
      <c r="NX396" s="21"/>
      <c r="NY396" s="21"/>
      <c r="NZ396" s="21"/>
      <c r="OA396" s="21"/>
      <c r="OB396" s="21"/>
      <c r="OC396" s="21"/>
      <c r="OD396" s="21"/>
      <c r="OE396" s="21"/>
      <c r="OF396" s="21"/>
      <c r="OG396" s="21"/>
      <c r="OH396" s="21"/>
      <c r="OI396" s="21"/>
      <c r="OJ396" s="21"/>
      <c r="OK396" s="21"/>
      <c r="OL396" s="21"/>
      <c r="OM396" s="21"/>
      <c r="ON396" s="21"/>
      <c r="OO396" s="21"/>
      <c r="OP396" s="21"/>
      <c r="OQ396" s="21"/>
      <c r="OR396" s="21"/>
      <c r="OS396" s="21"/>
      <c r="OT396" s="21"/>
      <c r="OU396" s="21"/>
      <c r="OV396" s="21"/>
      <c r="OW396" s="21"/>
      <c r="OX396" s="21"/>
      <c r="OY396" s="21"/>
      <c r="OZ396" s="21"/>
      <c r="PA396" s="21"/>
      <c r="PB396" s="21"/>
      <c r="PC396" s="21"/>
      <c r="PD396" s="21"/>
      <c r="PE396" s="21"/>
      <c r="PF396" s="21"/>
      <c r="PG396" s="21"/>
      <c r="PH396" s="21"/>
      <c r="PI396" s="21"/>
      <c r="PJ396" s="21"/>
      <c r="PK396" s="21"/>
      <c r="PL396" s="21"/>
      <c r="PM396" s="21"/>
      <c r="PN396" s="21"/>
      <c r="PO396" s="21"/>
      <c r="PP396" s="21"/>
      <c r="PQ396" s="21"/>
      <c r="PR396" s="21"/>
      <c r="PS396" s="21"/>
      <c r="PT396" s="21"/>
      <c r="PU396" s="21"/>
      <c r="PV396" s="21"/>
      <c r="PW396" s="21"/>
      <c r="PX396" s="21"/>
      <c r="PY396" s="21"/>
      <c r="PZ396" s="21"/>
      <c r="QA396" s="21"/>
      <c r="QB396" s="21"/>
      <c r="QC396" s="21"/>
      <c r="QD396" s="21"/>
      <c r="QE396" s="21"/>
      <c r="QF396" s="21"/>
      <c r="QG396" s="21"/>
      <c r="QH396" s="21"/>
      <c r="QI396" s="21"/>
      <c r="QJ396" s="21"/>
      <c r="QK396" s="21"/>
      <c r="QL396" s="21"/>
      <c r="QM396" s="21"/>
      <c r="QN396" s="21"/>
      <c r="QO396" s="21"/>
      <c r="QP396" s="21"/>
      <c r="QQ396" s="21"/>
      <c r="QR396" s="21"/>
      <c r="QS396" s="21"/>
      <c r="QT396" s="21"/>
      <c r="QU396" s="21"/>
      <c r="QV396" s="21"/>
      <c r="QW396" s="21"/>
      <c r="QX396" s="21"/>
      <c r="QY396" s="21"/>
      <c r="QZ396" s="21"/>
      <c r="RA396" s="21"/>
      <c r="RB396" s="21"/>
      <c r="RC396" s="21"/>
      <c r="RD396" s="21"/>
      <c r="RE396" s="21"/>
      <c r="RF396" s="21"/>
      <c r="RG396" s="21"/>
      <c r="RH396" s="21"/>
      <c r="RI396" s="21"/>
      <c r="RJ396" s="21"/>
      <c r="RK396" s="21"/>
      <c r="RL396" s="21"/>
      <c r="RM396" s="21"/>
      <c r="RN396" s="21"/>
      <c r="RO396" s="21"/>
      <c r="RP396" s="21"/>
      <c r="RQ396" s="21"/>
      <c r="RR396" s="21"/>
      <c r="RS396" s="21"/>
      <c r="RT396" s="21"/>
      <c r="RU396" s="21"/>
      <c r="RV396" s="21"/>
      <c r="RW396" s="21"/>
      <c r="RX396" s="21"/>
      <c r="RY396" s="21"/>
      <c r="RZ396" s="21"/>
      <c r="SA396" s="21"/>
      <c r="SB396" s="21"/>
      <c r="SC396" s="21"/>
      <c r="SD396" s="21"/>
      <c r="SE396" s="21"/>
      <c r="SF396" s="21"/>
      <c r="SG396" s="21"/>
      <c r="SH396" s="21"/>
      <c r="SI396" s="21"/>
      <c r="SJ396" s="21"/>
      <c r="SK396" s="21"/>
      <c r="SL396" s="21"/>
      <c r="SM396" s="21"/>
      <c r="SN396" s="21"/>
      <c r="SO396" s="21"/>
      <c r="SP396" s="21"/>
      <c r="SQ396" s="21"/>
      <c r="SR396" s="21"/>
      <c r="SS396" s="21"/>
      <c r="ST396" s="21"/>
      <c r="SU396" s="21"/>
      <c r="SV396" s="21"/>
      <c r="SW396" s="21"/>
      <c r="SX396" s="21"/>
      <c r="SY396" s="21"/>
      <c r="SZ396" s="21"/>
      <c r="TA396" s="21"/>
      <c r="TB396" s="21"/>
      <c r="TC396" s="21"/>
      <c r="TD396" s="21"/>
      <c r="TE396" s="21"/>
      <c r="TF396" s="21"/>
      <c r="TG396" s="21"/>
      <c r="TH396" s="21"/>
      <c r="TI396" s="21"/>
      <c r="TJ396" s="21"/>
      <c r="TK396" s="21"/>
      <c r="TL396" s="21"/>
      <c r="TM396" s="21"/>
      <c r="TN396" s="21"/>
      <c r="TO396" s="21"/>
      <c r="TP396" s="21"/>
      <c r="TQ396" s="21"/>
      <c r="TR396" s="21"/>
      <c r="TS396" s="21"/>
      <c r="TT396" s="21"/>
      <c r="TU396" s="21"/>
      <c r="TV396" s="21"/>
      <c r="TW396" s="21"/>
      <c r="TX396" s="21"/>
      <c r="TY396" s="21"/>
      <c r="TZ396" s="21"/>
      <c r="UA396" s="21"/>
      <c r="UB396" s="21"/>
      <c r="UC396" s="21"/>
      <c r="UD396" s="21"/>
      <c r="UE396" s="21"/>
      <c r="UF396" s="21"/>
      <c r="UG396" s="21"/>
      <c r="UH396" s="21"/>
      <c r="UI396" s="21"/>
      <c r="UJ396" s="21"/>
      <c r="UK396" s="21"/>
      <c r="UL396" s="21"/>
      <c r="UM396" s="21"/>
      <c r="UN396" s="21"/>
      <c r="UO396" s="21"/>
      <c r="UP396" s="21"/>
      <c r="UQ396" s="21"/>
      <c r="UR396" s="21"/>
      <c r="US396" s="21"/>
      <c r="UT396" s="21"/>
      <c r="UU396" s="21"/>
      <c r="UV396" s="21"/>
      <c r="UW396" s="21"/>
      <c r="UX396" s="21"/>
      <c r="UY396" s="21"/>
      <c r="UZ396" s="21"/>
      <c r="VA396" s="21"/>
      <c r="VB396" s="21"/>
      <c r="VC396" s="21"/>
      <c r="VD396" s="21"/>
      <c r="VE396" s="21"/>
      <c r="VF396" s="21"/>
      <c r="VG396" s="21"/>
      <c r="VH396" s="21"/>
      <c r="VI396" s="21"/>
      <c r="VJ396" s="21"/>
      <c r="VK396" s="21"/>
      <c r="VL396" s="21"/>
      <c r="VM396" s="21"/>
      <c r="VN396" s="21"/>
      <c r="VO396" s="21"/>
      <c r="VP396" s="21"/>
      <c r="VQ396" s="21"/>
      <c r="VR396" s="21"/>
      <c r="VS396" s="21"/>
      <c r="VT396" s="21"/>
      <c r="VU396" s="21"/>
      <c r="VV396" s="21"/>
      <c r="VW396" s="21"/>
      <c r="VX396" s="21"/>
      <c r="VY396" s="21"/>
      <c r="VZ396" s="21"/>
      <c r="WA396" s="21"/>
      <c r="WB396" s="21"/>
      <c r="WC396" s="21"/>
      <c r="WD396" s="21"/>
      <c r="WE396" s="21"/>
      <c r="WF396" s="21"/>
      <c r="WG396" s="21"/>
      <c r="WH396" s="21"/>
      <c r="WI396" s="21"/>
      <c r="WJ396" s="21"/>
      <c r="WK396" s="21"/>
      <c r="WL396" s="21"/>
      <c r="WM396" s="21"/>
      <c r="WN396" s="21"/>
      <c r="WO396" s="21"/>
      <c r="WP396" s="21"/>
      <c r="WQ396" s="21"/>
      <c r="WR396" s="21"/>
      <c r="WS396" s="21"/>
      <c r="WT396" s="21"/>
      <c r="WU396" s="21"/>
      <c r="WV396" s="21"/>
      <c r="WW396" s="21"/>
      <c r="WX396" s="21"/>
      <c r="WY396" s="21"/>
      <c r="WZ396" s="21"/>
      <c r="XA396" s="21"/>
      <c r="XB396" s="21"/>
      <c r="XC396" s="21"/>
      <c r="XD396" s="21"/>
      <c r="XE396" s="21"/>
      <c r="XF396" s="21"/>
      <c r="XG396" s="21"/>
      <c r="XH396" s="21"/>
      <c r="XI396" s="21"/>
      <c r="XJ396" s="21"/>
      <c r="XK396" s="21"/>
      <c r="XL396" s="21"/>
      <c r="XM396" s="21"/>
      <c r="XN396" s="21"/>
      <c r="XO396" s="21"/>
      <c r="XP396" s="21"/>
      <c r="XQ396" s="21"/>
      <c r="XR396" s="21"/>
      <c r="XS396" s="21"/>
      <c r="XT396" s="21"/>
      <c r="XU396" s="21"/>
      <c r="XV396" s="21"/>
      <c r="XW396" s="21"/>
      <c r="XX396" s="21"/>
      <c r="XY396" s="21"/>
      <c r="XZ396" s="21"/>
      <c r="YA396" s="21"/>
      <c r="YB396" s="21"/>
      <c r="YC396" s="21"/>
      <c r="YD396" s="21"/>
      <c r="YE396" s="21"/>
      <c r="YF396" s="21"/>
      <c r="YG396" s="21"/>
      <c r="YH396" s="21"/>
      <c r="YI396" s="21"/>
      <c r="YJ396" s="21"/>
      <c r="YK396" s="21"/>
      <c r="YL396" s="21"/>
      <c r="YM396" s="21"/>
      <c r="YN396" s="21"/>
      <c r="YO396" s="21"/>
      <c r="YP396" s="21"/>
      <c r="YQ396" s="21"/>
      <c r="YR396" s="21"/>
      <c r="YS396" s="21"/>
      <c r="YT396" s="21"/>
      <c r="YU396" s="21"/>
      <c r="YV396" s="21"/>
      <c r="YW396" s="21"/>
      <c r="YX396" s="21"/>
      <c r="YY396" s="21"/>
      <c r="YZ396" s="21"/>
      <c r="ZA396" s="21"/>
      <c r="ZB396" s="21"/>
      <c r="ZC396" s="21"/>
      <c r="ZD396" s="21"/>
      <c r="ZE396" s="21"/>
      <c r="ZF396" s="21"/>
      <c r="ZG396" s="21"/>
      <c r="ZH396" s="21"/>
      <c r="ZI396" s="21"/>
      <c r="ZJ396" s="21"/>
      <c r="ZK396" s="21"/>
      <c r="ZL396" s="21"/>
      <c r="ZM396" s="21"/>
      <c r="ZN396" s="21"/>
      <c r="ZO396" s="21"/>
      <c r="ZP396" s="21"/>
      <c r="ZQ396" s="21"/>
      <c r="ZR396" s="21"/>
      <c r="ZS396" s="21"/>
      <c r="ZT396" s="21"/>
      <c r="ZU396" s="21"/>
      <c r="ZV396" s="21"/>
      <c r="ZW396" s="21"/>
      <c r="ZX396" s="21"/>
      <c r="ZY396" s="21"/>
      <c r="ZZ396" s="21"/>
      <c r="AAA396" s="21"/>
      <c r="AAB396" s="21"/>
      <c r="AAC396" s="21"/>
      <c r="AAD396" s="21"/>
      <c r="AAE396" s="21"/>
      <c r="AAF396" s="21"/>
      <c r="AAG396" s="21"/>
      <c r="AAH396" s="21"/>
      <c r="AAI396" s="21"/>
      <c r="AAJ396" s="21"/>
      <c r="AAK396" s="21"/>
      <c r="AAL396" s="21"/>
      <c r="AAM396" s="21"/>
      <c r="AAN396" s="21"/>
      <c r="AAO396" s="21"/>
      <c r="AAP396" s="21"/>
      <c r="AAQ396" s="21"/>
      <c r="AAR396" s="21"/>
      <c r="AAS396" s="21"/>
      <c r="AAT396" s="21"/>
      <c r="AAU396" s="21"/>
      <c r="AAV396" s="21"/>
      <c r="AAW396" s="21"/>
      <c r="AAX396" s="21"/>
      <c r="AAY396" s="21"/>
      <c r="AAZ396" s="21"/>
      <c r="ABA396" s="21"/>
      <c r="ABB396" s="21"/>
      <c r="ABC396" s="21"/>
      <c r="ABD396" s="21"/>
      <c r="ABE396" s="21"/>
      <c r="ABF396" s="21"/>
      <c r="ABG396" s="21"/>
      <c r="ABH396" s="21"/>
      <c r="ABI396" s="21"/>
      <c r="ABJ396" s="21"/>
      <c r="ABK396" s="21"/>
      <c r="ABL396" s="21"/>
      <c r="ABM396" s="21"/>
      <c r="ABN396" s="21"/>
      <c r="ABO396" s="21"/>
      <c r="ABP396" s="21"/>
      <c r="ABQ396" s="21"/>
      <c r="ABR396" s="21"/>
      <c r="ABS396" s="21"/>
      <c r="ABT396" s="21"/>
      <c r="ABU396" s="21"/>
      <c r="ABV396" s="21"/>
      <c r="ABW396" s="21"/>
      <c r="ABX396" s="21"/>
      <c r="ABY396" s="21"/>
      <c r="ABZ396" s="21"/>
      <c r="ACA396" s="21"/>
      <c r="ACB396" s="21"/>
      <c r="ACC396" s="21"/>
      <c r="ACD396" s="21"/>
      <c r="ACE396" s="21"/>
      <c r="ACF396" s="21"/>
      <c r="ACG396" s="21"/>
      <c r="ACH396" s="21"/>
      <c r="ACI396" s="21"/>
      <c r="ACJ396" s="21"/>
      <c r="ACK396" s="21"/>
      <c r="ACL396" s="21"/>
      <c r="ACM396" s="21"/>
      <c r="ACN396" s="21"/>
      <c r="ACO396" s="21"/>
      <c r="ACP396" s="21"/>
      <c r="ACQ396" s="21"/>
      <c r="ACR396" s="21"/>
      <c r="ACS396" s="21"/>
      <c r="ACT396" s="21"/>
      <c r="ACU396" s="21"/>
      <c r="ACV396" s="21"/>
      <c r="ACW396" s="21"/>
      <c r="ACX396" s="21"/>
      <c r="ACY396" s="21"/>
      <c r="ACZ396" s="21"/>
      <c r="ADA396" s="21"/>
      <c r="ADB396" s="21"/>
      <c r="ADC396" s="21"/>
      <c r="ADD396" s="21"/>
      <c r="ADE396" s="21"/>
      <c r="ADF396" s="21"/>
      <c r="ADG396" s="21"/>
      <c r="ADH396" s="21"/>
      <c r="ADI396" s="21"/>
      <c r="ADJ396" s="21"/>
      <c r="ADK396" s="21"/>
      <c r="ADL396" s="21"/>
      <c r="ADM396" s="21"/>
      <c r="ADN396" s="21"/>
      <c r="ADO396" s="21"/>
      <c r="ADP396" s="21"/>
      <c r="ADQ396" s="21"/>
      <c r="ADR396" s="21"/>
      <c r="ADS396" s="21"/>
      <c r="ADT396" s="21"/>
      <c r="ADU396" s="21"/>
      <c r="ADV396" s="21"/>
      <c r="ADW396" s="21"/>
      <c r="ADX396" s="21"/>
      <c r="ADY396" s="21"/>
      <c r="ADZ396" s="21"/>
      <c r="AEA396" s="21"/>
      <c r="AEB396" s="21"/>
      <c r="AEC396" s="21"/>
      <c r="AED396" s="21"/>
      <c r="AEE396" s="21"/>
      <c r="AEF396" s="21"/>
      <c r="AEG396" s="21"/>
      <c r="AEH396" s="21"/>
      <c r="AEI396" s="21"/>
      <c r="AEJ396" s="21"/>
      <c r="AEK396" s="21"/>
      <c r="AEL396" s="21"/>
      <c r="AEM396" s="21"/>
    </row>
    <row r="397" spans="1:820" s="196" customFormat="1" ht="15" customHeight="1" x14ac:dyDescent="0.25">
      <c r="A397" s="71"/>
      <c r="B397" s="71"/>
      <c r="C397" s="71"/>
      <c r="D397" s="40"/>
      <c r="E397" s="51"/>
      <c r="F397" s="42"/>
      <c r="G397" s="71"/>
      <c r="H397" s="43"/>
      <c r="I397" s="194"/>
      <c r="J397" s="43"/>
      <c r="K397" s="43"/>
      <c r="L397" s="43"/>
      <c r="M397" s="71"/>
      <c r="N397" s="38"/>
      <c r="O397" s="194"/>
      <c r="P397" s="71"/>
      <c r="Q397" s="39"/>
      <c r="R397" s="40"/>
      <c r="S397" s="205"/>
      <c r="T397" s="183"/>
      <c r="U397" s="363"/>
      <c r="V397" s="183"/>
      <c r="W397" s="183"/>
      <c r="X397" s="383"/>
      <c r="Y397" s="320"/>
      <c r="Z397" s="320"/>
      <c r="AA397" s="37"/>
      <c r="AB397" s="37"/>
      <c r="AC397" s="37"/>
      <c r="AD397" s="37"/>
      <c r="AE397" s="37"/>
      <c r="AF397" s="37"/>
      <c r="AG397" s="21"/>
      <c r="AH397" s="21"/>
      <c r="AI397" s="21"/>
      <c r="AJ397" s="21"/>
      <c r="AK397" s="21"/>
      <c r="AL397" s="21"/>
      <c r="AM397" s="21"/>
      <c r="AN397" s="21"/>
      <c r="AO397" s="21"/>
      <c r="AP397" s="21"/>
      <c r="AQ397" s="21"/>
      <c r="AR397" s="21"/>
      <c r="AS397" s="21"/>
      <c r="AT397" s="21"/>
      <c r="AU397" s="21"/>
      <c r="AV397" s="21"/>
      <c r="AW397" s="21"/>
      <c r="AX397" s="21"/>
      <c r="AY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c r="FP397" s="21"/>
      <c r="FQ397" s="21"/>
      <c r="FR397" s="21"/>
      <c r="FS397" s="21"/>
      <c r="FT397" s="21"/>
      <c r="FU397" s="21"/>
      <c r="FV397" s="21"/>
      <c r="FW397" s="21"/>
      <c r="FX397" s="21"/>
      <c r="FY397" s="21"/>
      <c r="FZ397" s="21"/>
      <c r="GA397" s="21"/>
      <c r="GB397" s="21"/>
      <c r="GC397" s="21"/>
      <c r="GD397" s="21"/>
      <c r="GE397" s="21"/>
      <c r="GF397" s="21"/>
      <c r="GG397" s="21"/>
      <c r="GH397" s="21"/>
      <c r="GI397" s="21"/>
      <c r="GJ397" s="21"/>
      <c r="GK397" s="21"/>
      <c r="GL397" s="21"/>
      <c r="GM397" s="21"/>
      <c r="GN397" s="21"/>
      <c r="GO397" s="21"/>
      <c r="GP397" s="21"/>
      <c r="GQ397" s="21"/>
      <c r="GR397" s="21"/>
      <c r="GS397" s="21"/>
      <c r="GT397" s="21"/>
      <c r="GU397" s="21"/>
      <c r="GV397" s="21"/>
      <c r="GW397" s="21"/>
      <c r="GX397" s="21"/>
      <c r="GY397" s="21"/>
      <c r="GZ397" s="21"/>
      <c r="HA397" s="21"/>
      <c r="HB397" s="21"/>
      <c r="HC397" s="21"/>
      <c r="HD397" s="21"/>
      <c r="HE397" s="21"/>
      <c r="HF397" s="21"/>
      <c r="HG397" s="21"/>
      <c r="HH397" s="21"/>
      <c r="HI397" s="21"/>
      <c r="HJ397" s="21"/>
      <c r="HK397" s="21"/>
      <c r="HL397" s="21"/>
      <c r="HM397" s="21"/>
      <c r="HN397" s="21"/>
      <c r="HO397" s="21"/>
      <c r="HP397" s="21"/>
      <c r="HQ397" s="21"/>
      <c r="HR397" s="21"/>
      <c r="HS397" s="21"/>
      <c r="HT397" s="21"/>
      <c r="HU397" s="21"/>
      <c r="HV397" s="21"/>
      <c r="HW397" s="21"/>
      <c r="HX397" s="21"/>
      <c r="HY397" s="21"/>
      <c r="HZ397" s="21"/>
      <c r="IA397" s="21"/>
      <c r="IB397" s="21"/>
      <c r="IC397" s="21"/>
      <c r="ID397" s="21"/>
      <c r="IE397" s="21"/>
      <c r="IF397" s="21"/>
      <c r="IG397" s="21"/>
      <c r="IH397" s="21"/>
      <c r="II397" s="21"/>
      <c r="IJ397" s="21"/>
      <c r="IK397" s="21"/>
      <c r="IL397" s="21"/>
      <c r="IM397" s="21"/>
      <c r="IN397" s="21"/>
      <c r="IO397" s="21"/>
      <c r="IP397" s="21"/>
      <c r="IQ397" s="21"/>
      <c r="IR397" s="21"/>
      <c r="IS397" s="21"/>
      <c r="IT397" s="21"/>
      <c r="IU397" s="21"/>
      <c r="IV397" s="21"/>
      <c r="IW397" s="21"/>
      <c r="IX397" s="21"/>
      <c r="IY397" s="21"/>
      <c r="IZ397" s="21"/>
      <c r="JA397" s="21"/>
      <c r="JB397" s="21"/>
      <c r="JC397" s="21"/>
      <c r="JD397" s="21"/>
      <c r="JE397" s="21"/>
      <c r="JF397" s="21"/>
      <c r="JG397" s="21"/>
      <c r="JH397" s="21"/>
      <c r="JI397" s="21"/>
      <c r="JJ397" s="21"/>
      <c r="JK397" s="21"/>
      <c r="JL397" s="21"/>
      <c r="JM397" s="21"/>
      <c r="JN397" s="21"/>
      <c r="JO397" s="21"/>
      <c r="JP397" s="21"/>
      <c r="JQ397" s="21"/>
      <c r="JR397" s="21"/>
      <c r="JS397" s="21"/>
      <c r="JT397" s="21"/>
      <c r="JU397" s="21"/>
      <c r="JV397" s="21"/>
      <c r="JW397" s="21"/>
      <c r="JX397" s="21"/>
      <c r="JY397" s="21"/>
      <c r="JZ397" s="21"/>
      <c r="KA397" s="21"/>
      <c r="KB397" s="21"/>
      <c r="KC397" s="21"/>
      <c r="KD397" s="21"/>
      <c r="KE397" s="21"/>
      <c r="KF397" s="21"/>
      <c r="KG397" s="21"/>
      <c r="KH397" s="21"/>
      <c r="KI397" s="21"/>
      <c r="KJ397" s="21"/>
      <c r="KK397" s="21"/>
      <c r="KL397" s="21"/>
      <c r="KM397" s="21"/>
      <c r="KN397" s="21"/>
      <c r="KO397" s="21"/>
      <c r="KP397" s="21"/>
      <c r="KQ397" s="21"/>
      <c r="KR397" s="21"/>
      <c r="KS397" s="21"/>
      <c r="KT397" s="21"/>
      <c r="KU397" s="21"/>
      <c r="KV397" s="21"/>
      <c r="KW397" s="21"/>
      <c r="KX397" s="21"/>
      <c r="KY397" s="21"/>
      <c r="KZ397" s="21"/>
      <c r="LA397" s="21"/>
      <c r="LB397" s="21"/>
      <c r="LC397" s="21"/>
      <c r="LD397" s="21"/>
      <c r="LE397" s="21"/>
      <c r="LF397" s="21"/>
      <c r="LG397" s="21"/>
      <c r="LH397" s="21"/>
      <c r="LI397" s="21"/>
      <c r="LJ397" s="21"/>
      <c r="LK397" s="21"/>
      <c r="LL397" s="21"/>
      <c r="LM397" s="21"/>
      <c r="LN397" s="21"/>
      <c r="LO397" s="21"/>
      <c r="LP397" s="21"/>
      <c r="LQ397" s="21"/>
      <c r="LR397" s="21"/>
      <c r="LS397" s="21"/>
      <c r="LT397" s="21"/>
      <c r="LU397" s="21"/>
      <c r="LV397" s="21"/>
      <c r="LW397" s="21"/>
      <c r="LX397" s="21"/>
      <c r="LY397" s="21"/>
      <c r="LZ397" s="21"/>
      <c r="MA397" s="21"/>
      <c r="MB397" s="21"/>
      <c r="MC397" s="21"/>
      <c r="MD397" s="21"/>
      <c r="ME397" s="21"/>
      <c r="MF397" s="21"/>
      <c r="MG397" s="21"/>
      <c r="MH397" s="21"/>
      <c r="MI397" s="21"/>
      <c r="MJ397" s="21"/>
      <c r="MK397" s="21"/>
      <c r="ML397" s="21"/>
      <c r="MM397" s="21"/>
      <c r="MN397" s="21"/>
      <c r="MO397" s="21"/>
      <c r="MP397" s="21"/>
      <c r="MQ397" s="21"/>
      <c r="MR397" s="21"/>
      <c r="MS397" s="21"/>
      <c r="MT397" s="21"/>
      <c r="MU397" s="21"/>
      <c r="MV397" s="21"/>
      <c r="MW397" s="21"/>
      <c r="MX397" s="21"/>
      <c r="MY397" s="21"/>
      <c r="MZ397" s="21"/>
      <c r="NA397" s="21"/>
      <c r="NB397" s="21"/>
      <c r="NC397" s="21"/>
      <c r="ND397" s="21"/>
      <c r="NE397" s="21"/>
      <c r="NF397" s="21"/>
      <c r="NG397" s="21"/>
      <c r="NH397" s="21"/>
      <c r="NI397" s="21"/>
      <c r="NJ397" s="21"/>
      <c r="NK397" s="21"/>
      <c r="NL397" s="21"/>
      <c r="NM397" s="21"/>
      <c r="NN397" s="21"/>
      <c r="NO397" s="21"/>
      <c r="NP397" s="21"/>
      <c r="NQ397" s="21"/>
      <c r="NR397" s="21"/>
      <c r="NS397" s="21"/>
      <c r="NT397" s="21"/>
      <c r="NU397" s="21"/>
      <c r="NV397" s="21"/>
      <c r="NW397" s="21"/>
      <c r="NX397" s="21"/>
      <c r="NY397" s="21"/>
      <c r="NZ397" s="21"/>
      <c r="OA397" s="21"/>
      <c r="OB397" s="21"/>
      <c r="OC397" s="21"/>
      <c r="OD397" s="21"/>
      <c r="OE397" s="21"/>
      <c r="OF397" s="21"/>
      <c r="OG397" s="21"/>
      <c r="OH397" s="21"/>
      <c r="OI397" s="21"/>
      <c r="OJ397" s="21"/>
      <c r="OK397" s="21"/>
      <c r="OL397" s="21"/>
      <c r="OM397" s="21"/>
      <c r="ON397" s="21"/>
      <c r="OO397" s="21"/>
      <c r="OP397" s="21"/>
      <c r="OQ397" s="21"/>
      <c r="OR397" s="21"/>
      <c r="OS397" s="21"/>
      <c r="OT397" s="21"/>
      <c r="OU397" s="21"/>
      <c r="OV397" s="21"/>
      <c r="OW397" s="21"/>
      <c r="OX397" s="21"/>
      <c r="OY397" s="21"/>
      <c r="OZ397" s="21"/>
      <c r="PA397" s="21"/>
      <c r="PB397" s="21"/>
      <c r="PC397" s="21"/>
      <c r="PD397" s="21"/>
      <c r="PE397" s="21"/>
      <c r="PF397" s="21"/>
      <c r="PG397" s="21"/>
      <c r="PH397" s="21"/>
      <c r="PI397" s="21"/>
      <c r="PJ397" s="21"/>
      <c r="PK397" s="21"/>
      <c r="PL397" s="21"/>
      <c r="PM397" s="21"/>
      <c r="PN397" s="21"/>
      <c r="PO397" s="21"/>
      <c r="PP397" s="21"/>
      <c r="PQ397" s="21"/>
      <c r="PR397" s="21"/>
      <c r="PS397" s="21"/>
      <c r="PT397" s="21"/>
      <c r="PU397" s="21"/>
      <c r="PV397" s="21"/>
      <c r="PW397" s="21"/>
      <c r="PX397" s="21"/>
      <c r="PY397" s="21"/>
      <c r="PZ397" s="21"/>
      <c r="QA397" s="21"/>
      <c r="QB397" s="21"/>
      <c r="QC397" s="21"/>
      <c r="QD397" s="21"/>
      <c r="QE397" s="21"/>
      <c r="QF397" s="21"/>
      <c r="QG397" s="21"/>
      <c r="QH397" s="21"/>
      <c r="QI397" s="21"/>
      <c r="QJ397" s="21"/>
      <c r="QK397" s="21"/>
      <c r="QL397" s="21"/>
      <c r="QM397" s="21"/>
      <c r="QN397" s="21"/>
      <c r="QO397" s="21"/>
      <c r="QP397" s="21"/>
      <c r="QQ397" s="21"/>
      <c r="QR397" s="21"/>
      <c r="QS397" s="21"/>
      <c r="QT397" s="21"/>
      <c r="QU397" s="21"/>
      <c r="QV397" s="21"/>
      <c r="QW397" s="21"/>
      <c r="QX397" s="21"/>
      <c r="QY397" s="21"/>
      <c r="QZ397" s="21"/>
      <c r="RA397" s="21"/>
      <c r="RB397" s="21"/>
      <c r="RC397" s="21"/>
      <c r="RD397" s="21"/>
      <c r="RE397" s="21"/>
      <c r="RF397" s="21"/>
      <c r="RG397" s="21"/>
      <c r="RH397" s="21"/>
      <c r="RI397" s="21"/>
      <c r="RJ397" s="21"/>
      <c r="RK397" s="21"/>
      <c r="RL397" s="21"/>
      <c r="RM397" s="21"/>
      <c r="RN397" s="21"/>
      <c r="RO397" s="21"/>
      <c r="RP397" s="21"/>
      <c r="RQ397" s="21"/>
      <c r="RR397" s="21"/>
      <c r="RS397" s="21"/>
      <c r="RT397" s="21"/>
      <c r="RU397" s="21"/>
      <c r="RV397" s="21"/>
      <c r="RW397" s="21"/>
      <c r="RX397" s="21"/>
      <c r="RY397" s="21"/>
      <c r="RZ397" s="21"/>
      <c r="SA397" s="21"/>
      <c r="SB397" s="21"/>
      <c r="SC397" s="21"/>
      <c r="SD397" s="21"/>
      <c r="SE397" s="21"/>
      <c r="SF397" s="21"/>
      <c r="SG397" s="21"/>
      <c r="SH397" s="21"/>
      <c r="SI397" s="21"/>
      <c r="SJ397" s="21"/>
      <c r="SK397" s="21"/>
      <c r="SL397" s="21"/>
      <c r="SM397" s="21"/>
      <c r="SN397" s="21"/>
      <c r="SO397" s="21"/>
      <c r="SP397" s="21"/>
      <c r="SQ397" s="21"/>
      <c r="SR397" s="21"/>
      <c r="SS397" s="21"/>
      <c r="ST397" s="21"/>
      <c r="SU397" s="21"/>
      <c r="SV397" s="21"/>
      <c r="SW397" s="21"/>
      <c r="SX397" s="21"/>
      <c r="SY397" s="21"/>
      <c r="SZ397" s="21"/>
      <c r="TA397" s="21"/>
      <c r="TB397" s="21"/>
      <c r="TC397" s="21"/>
      <c r="TD397" s="21"/>
      <c r="TE397" s="21"/>
      <c r="TF397" s="21"/>
      <c r="TG397" s="21"/>
      <c r="TH397" s="21"/>
      <c r="TI397" s="21"/>
      <c r="TJ397" s="21"/>
      <c r="TK397" s="21"/>
      <c r="TL397" s="21"/>
      <c r="TM397" s="21"/>
      <c r="TN397" s="21"/>
      <c r="TO397" s="21"/>
      <c r="TP397" s="21"/>
      <c r="TQ397" s="21"/>
      <c r="TR397" s="21"/>
      <c r="TS397" s="21"/>
      <c r="TT397" s="21"/>
      <c r="TU397" s="21"/>
      <c r="TV397" s="21"/>
      <c r="TW397" s="21"/>
      <c r="TX397" s="21"/>
      <c r="TY397" s="21"/>
      <c r="TZ397" s="21"/>
      <c r="UA397" s="21"/>
      <c r="UB397" s="21"/>
      <c r="UC397" s="21"/>
      <c r="UD397" s="21"/>
      <c r="UE397" s="21"/>
      <c r="UF397" s="21"/>
      <c r="UG397" s="21"/>
      <c r="UH397" s="21"/>
      <c r="UI397" s="21"/>
      <c r="UJ397" s="21"/>
      <c r="UK397" s="21"/>
      <c r="UL397" s="21"/>
      <c r="UM397" s="21"/>
      <c r="UN397" s="21"/>
      <c r="UO397" s="21"/>
      <c r="UP397" s="21"/>
      <c r="UQ397" s="21"/>
      <c r="UR397" s="21"/>
      <c r="US397" s="21"/>
      <c r="UT397" s="21"/>
      <c r="UU397" s="21"/>
      <c r="UV397" s="21"/>
      <c r="UW397" s="21"/>
      <c r="UX397" s="21"/>
      <c r="UY397" s="21"/>
      <c r="UZ397" s="21"/>
      <c r="VA397" s="21"/>
      <c r="VB397" s="21"/>
      <c r="VC397" s="21"/>
      <c r="VD397" s="21"/>
      <c r="VE397" s="21"/>
      <c r="VF397" s="21"/>
      <c r="VG397" s="21"/>
      <c r="VH397" s="21"/>
      <c r="VI397" s="21"/>
      <c r="VJ397" s="21"/>
      <c r="VK397" s="21"/>
      <c r="VL397" s="21"/>
      <c r="VM397" s="21"/>
      <c r="VN397" s="21"/>
      <c r="VO397" s="21"/>
      <c r="VP397" s="21"/>
      <c r="VQ397" s="21"/>
      <c r="VR397" s="21"/>
      <c r="VS397" s="21"/>
      <c r="VT397" s="21"/>
      <c r="VU397" s="21"/>
      <c r="VV397" s="21"/>
      <c r="VW397" s="21"/>
      <c r="VX397" s="21"/>
      <c r="VY397" s="21"/>
      <c r="VZ397" s="21"/>
      <c r="WA397" s="21"/>
      <c r="WB397" s="21"/>
      <c r="WC397" s="21"/>
      <c r="WD397" s="21"/>
      <c r="WE397" s="21"/>
      <c r="WF397" s="21"/>
      <c r="WG397" s="21"/>
      <c r="WH397" s="21"/>
      <c r="WI397" s="21"/>
      <c r="WJ397" s="21"/>
      <c r="WK397" s="21"/>
      <c r="WL397" s="21"/>
      <c r="WM397" s="21"/>
      <c r="WN397" s="21"/>
      <c r="WO397" s="21"/>
      <c r="WP397" s="21"/>
      <c r="WQ397" s="21"/>
      <c r="WR397" s="21"/>
      <c r="WS397" s="21"/>
      <c r="WT397" s="21"/>
      <c r="WU397" s="21"/>
      <c r="WV397" s="21"/>
      <c r="WW397" s="21"/>
      <c r="WX397" s="21"/>
      <c r="WY397" s="21"/>
      <c r="WZ397" s="21"/>
      <c r="XA397" s="21"/>
      <c r="XB397" s="21"/>
      <c r="XC397" s="21"/>
      <c r="XD397" s="21"/>
      <c r="XE397" s="21"/>
      <c r="XF397" s="21"/>
      <c r="XG397" s="21"/>
      <c r="XH397" s="21"/>
      <c r="XI397" s="21"/>
      <c r="XJ397" s="21"/>
      <c r="XK397" s="21"/>
      <c r="XL397" s="21"/>
      <c r="XM397" s="21"/>
      <c r="XN397" s="21"/>
      <c r="XO397" s="21"/>
      <c r="XP397" s="21"/>
      <c r="XQ397" s="21"/>
      <c r="XR397" s="21"/>
      <c r="XS397" s="21"/>
      <c r="XT397" s="21"/>
      <c r="XU397" s="21"/>
      <c r="XV397" s="21"/>
      <c r="XW397" s="21"/>
      <c r="XX397" s="21"/>
      <c r="XY397" s="21"/>
      <c r="XZ397" s="21"/>
      <c r="YA397" s="21"/>
      <c r="YB397" s="21"/>
      <c r="YC397" s="21"/>
      <c r="YD397" s="21"/>
      <c r="YE397" s="21"/>
      <c r="YF397" s="21"/>
      <c r="YG397" s="21"/>
      <c r="YH397" s="21"/>
      <c r="YI397" s="21"/>
      <c r="YJ397" s="21"/>
      <c r="YK397" s="21"/>
      <c r="YL397" s="21"/>
      <c r="YM397" s="21"/>
      <c r="YN397" s="21"/>
      <c r="YO397" s="21"/>
      <c r="YP397" s="21"/>
      <c r="YQ397" s="21"/>
      <c r="YR397" s="21"/>
      <c r="YS397" s="21"/>
      <c r="YT397" s="21"/>
      <c r="YU397" s="21"/>
      <c r="YV397" s="21"/>
      <c r="YW397" s="21"/>
      <c r="YX397" s="21"/>
      <c r="YY397" s="21"/>
      <c r="YZ397" s="21"/>
      <c r="ZA397" s="21"/>
      <c r="ZB397" s="21"/>
      <c r="ZC397" s="21"/>
      <c r="ZD397" s="21"/>
      <c r="ZE397" s="21"/>
      <c r="ZF397" s="21"/>
      <c r="ZG397" s="21"/>
      <c r="ZH397" s="21"/>
      <c r="ZI397" s="21"/>
      <c r="ZJ397" s="21"/>
      <c r="ZK397" s="21"/>
      <c r="ZL397" s="21"/>
      <c r="ZM397" s="21"/>
      <c r="ZN397" s="21"/>
      <c r="ZO397" s="21"/>
      <c r="ZP397" s="21"/>
      <c r="ZQ397" s="21"/>
      <c r="ZR397" s="21"/>
      <c r="ZS397" s="21"/>
      <c r="ZT397" s="21"/>
      <c r="ZU397" s="21"/>
      <c r="ZV397" s="21"/>
      <c r="ZW397" s="21"/>
      <c r="ZX397" s="21"/>
      <c r="ZY397" s="21"/>
      <c r="ZZ397" s="21"/>
      <c r="AAA397" s="21"/>
      <c r="AAB397" s="21"/>
      <c r="AAC397" s="21"/>
      <c r="AAD397" s="21"/>
      <c r="AAE397" s="21"/>
      <c r="AAF397" s="21"/>
      <c r="AAG397" s="21"/>
      <c r="AAH397" s="21"/>
      <c r="AAI397" s="21"/>
      <c r="AAJ397" s="21"/>
      <c r="AAK397" s="21"/>
      <c r="AAL397" s="21"/>
      <c r="AAM397" s="21"/>
      <c r="AAN397" s="21"/>
      <c r="AAO397" s="21"/>
      <c r="AAP397" s="21"/>
      <c r="AAQ397" s="21"/>
      <c r="AAR397" s="21"/>
      <c r="AAS397" s="21"/>
      <c r="AAT397" s="21"/>
      <c r="AAU397" s="21"/>
      <c r="AAV397" s="21"/>
      <c r="AAW397" s="21"/>
      <c r="AAX397" s="21"/>
      <c r="AAY397" s="21"/>
      <c r="AAZ397" s="21"/>
      <c r="ABA397" s="21"/>
      <c r="ABB397" s="21"/>
      <c r="ABC397" s="21"/>
      <c r="ABD397" s="21"/>
      <c r="ABE397" s="21"/>
      <c r="ABF397" s="21"/>
      <c r="ABG397" s="21"/>
      <c r="ABH397" s="21"/>
      <c r="ABI397" s="21"/>
      <c r="ABJ397" s="21"/>
      <c r="ABK397" s="21"/>
      <c r="ABL397" s="21"/>
      <c r="ABM397" s="21"/>
      <c r="ABN397" s="21"/>
      <c r="ABO397" s="21"/>
      <c r="ABP397" s="21"/>
      <c r="ABQ397" s="21"/>
      <c r="ABR397" s="21"/>
      <c r="ABS397" s="21"/>
      <c r="ABT397" s="21"/>
      <c r="ABU397" s="21"/>
      <c r="ABV397" s="21"/>
      <c r="ABW397" s="21"/>
      <c r="ABX397" s="21"/>
      <c r="ABY397" s="21"/>
      <c r="ABZ397" s="21"/>
      <c r="ACA397" s="21"/>
      <c r="ACB397" s="21"/>
      <c r="ACC397" s="21"/>
      <c r="ACD397" s="21"/>
      <c r="ACE397" s="21"/>
      <c r="ACF397" s="21"/>
      <c r="ACG397" s="21"/>
      <c r="ACH397" s="21"/>
      <c r="ACI397" s="21"/>
      <c r="ACJ397" s="21"/>
      <c r="ACK397" s="21"/>
      <c r="ACL397" s="21"/>
      <c r="ACM397" s="21"/>
      <c r="ACN397" s="21"/>
      <c r="ACO397" s="21"/>
      <c r="ACP397" s="21"/>
      <c r="ACQ397" s="21"/>
      <c r="ACR397" s="21"/>
      <c r="ACS397" s="21"/>
      <c r="ACT397" s="21"/>
      <c r="ACU397" s="21"/>
      <c r="ACV397" s="21"/>
      <c r="ACW397" s="21"/>
      <c r="ACX397" s="21"/>
      <c r="ACY397" s="21"/>
      <c r="ACZ397" s="21"/>
      <c r="ADA397" s="21"/>
      <c r="ADB397" s="21"/>
      <c r="ADC397" s="21"/>
      <c r="ADD397" s="21"/>
      <c r="ADE397" s="21"/>
      <c r="ADF397" s="21"/>
      <c r="ADG397" s="21"/>
      <c r="ADH397" s="21"/>
      <c r="ADI397" s="21"/>
      <c r="ADJ397" s="21"/>
      <c r="ADK397" s="21"/>
      <c r="ADL397" s="21"/>
      <c r="ADM397" s="21"/>
      <c r="ADN397" s="21"/>
      <c r="ADO397" s="21"/>
      <c r="ADP397" s="21"/>
      <c r="ADQ397" s="21"/>
      <c r="ADR397" s="21"/>
      <c r="ADS397" s="21"/>
      <c r="ADT397" s="21"/>
      <c r="ADU397" s="21"/>
      <c r="ADV397" s="21"/>
      <c r="ADW397" s="21"/>
      <c r="ADX397" s="21"/>
      <c r="ADY397" s="21"/>
      <c r="ADZ397" s="21"/>
      <c r="AEA397" s="21"/>
      <c r="AEB397" s="21"/>
      <c r="AEC397" s="21"/>
      <c r="AED397" s="21"/>
      <c r="AEE397" s="21"/>
      <c r="AEF397" s="21"/>
      <c r="AEG397" s="21"/>
      <c r="AEH397" s="21"/>
      <c r="AEI397" s="21"/>
      <c r="AEJ397" s="21"/>
      <c r="AEK397" s="21"/>
      <c r="AEL397" s="21"/>
      <c r="AEM397" s="21"/>
    </row>
    <row r="398" spans="1:820" s="196" customFormat="1" ht="15" customHeight="1" x14ac:dyDescent="0.25">
      <c r="A398" s="71"/>
      <c r="B398" s="71"/>
      <c r="C398" s="71"/>
      <c r="D398" s="40"/>
      <c r="E398" s="51"/>
      <c r="F398" s="42"/>
      <c r="G398" s="71"/>
      <c r="H398" s="43"/>
      <c r="I398" s="194"/>
      <c r="J398" s="43"/>
      <c r="K398" s="43"/>
      <c r="L398" s="43"/>
      <c r="M398" s="71"/>
      <c r="N398" s="38"/>
      <c r="O398" s="194"/>
      <c r="P398" s="71"/>
      <c r="Q398" s="39"/>
      <c r="R398" s="40"/>
      <c r="S398" s="205"/>
      <c r="T398" s="205"/>
      <c r="U398" s="364"/>
      <c r="V398" s="205"/>
      <c r="W398" s="205"/>
      <c r="X398" s="328"/>
      <c r="Y398" s="21"/>
      <c r="Z398" s="320"/>
      <c r="AA398" s="37"/>
      <c r="AB398" s="37"/>
      <c r="AC398" s="37"/>
      <c r="AD398" s="37"/>
      <c r="AE398" s="37"/>
      <c r="AF398" s="37"/>
      <c r="AG398" s="21"/>
      <c r="AH398" s="21"/>
      <c r="AI398" s="21"/>
      <c r="AJ398" s="21"/>
      <c r="AK398" s="21"/>
      <c r="AL398" s="21"/>
      <c r="AM398" s="21"/>
      <c r="AN398" s="21"/>
      <c r="AO398" s="21"/>
      <c r="AP398" s="21"/>
      <c r="AQ398" s="21"/>
      <c r="AR398" s="21"/>
      <c r="AS398" s="21"/>
      <c r="AT398" s="21"/>
      <c r="AU398" s="21"/>
      <c r="AV398" s="21"/>
      <c r="AW398" s="21"/>
      <c r="AX398" s="21"/>
      <c r="AY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c r="FP398" s="21"/>
      <c r="FQ398" s="21"/>
      <c r="FR398" s="21"/>
      <c r="FS398" s="21"/>
      <c r="FT398" s="21"/>
      <c r="FU398" s="21"/>
      <c r="FV398" s="21"/>
      <c r="FW398" s="21"/>
      <c r="FX398" s="21"/>
      <c r="FY398" s="21"/>
      <c r="FZ398" s="21"/>
      <c r="GA398" s="21"/>
      <c r="GB398" s="21"/>
      <c r="GC398" s="21"/>
      <c r="GD398" s="21"/>
      <c r="GE398" s="21"/>
      <c r="GF398" s="21"/>
      <c r="GG398" s="21"/>
      <c r="GH398" s="21"/>
      <c r="GI398" s="21"/>
      <c r="GJ398" s="21"/>
      <c r="GK398" s="21"/>
      <c r="GL398" s="21"/>
      <c r="GM398" s="21"/>
      <c r="GN398" s="21"/>
      <c r="GO398" s="21"/>
      <c r="GP398" s="21"/>
      <c r="GQ398" s="21"/>
      <c r="GR398" s="21"/>
      <c r="GS398" s="21"/>
      <c r="GT398" s="21"/>
      <c r="GU398" s="21"/>
      <c r="GV398" s="21"/>
      <c r="GW398" s="21"/>
      <c r="GX398" s="21"/>
      <c r="GY398" s="21"/>
      <c r="GZ398" s="21"/>
      <c r="HA398" s="21"/>
      <c r="HB398" s="21"/>
      <c r="HC398" s="21"/>
      <c r="HD398" s="21"/>
      <c r="HE398" s="21"/>
      <c r="HF398" s="21"/>
      <c r="HG398" s="21"/>
      <c r="HH398" s="21"/>
      <c r="HI398" s="21"/>
      <c r="HJ398" s="21"/>
      <c r="HK398" s="21"/>
      <c r="HL398" s="21"/>
      <c r="HM398" s="21"/>
      <c r="HN398" s="21"/>
      <c r="HO398" s="21"/>
      <c r="HP398" s="21"/>
      <c r="HQ398" s="21"/>
      <c r="HR398" s="21"/>
      <c r="HS398" s="21"/>
      <c r="HT398" s="21"/>
      <c r="HU398" s="21"/>
      <c r="HV398" s="21"/>
      <c r="HW398" s="21"/>
      <c r="HX398" s="21"/>
      <c r="HY398" s="21"/>
      <c r="HZ398" s="21"/>
      <c r="IA398" s="21"/>
      <c r="IB398" s="21"/>
      <c r="IC398" s="21"/>
      <c r="ID398" s="21"/>
      <c r="IE398" s="21"/>
      <c r="IF398" s="21"/>
      <c r="IG398" s="21"/>
      <c r="IH398" s="21"/>
      <c r="II398" s="21"/>
      <c r="IJ398" s="21"/>
      <c r="IK398" s="21"/>
      <c r="IL398" s="21"/>
      <c r="IM398" s="21"/>
      <c r="IN398" s="21"/>
      <c r="IO398" s="21"/>
      <c r="IP398" s="21"/>
      <c r="IQ398" s="21"/>
      <c r="IR398" s="21"/>
      <c r="IS398" s="21"/>
      <c r="IT398" s="21"/>
      <c r="IU398" s="21"/>
      <c r="IV398" s="21"/>
      <c r="IW398" s="21"/>
      <c r="IX398" s="21"/>
      <c r="IY398" s="21"/>
      <c r="IZ398" s="21"/>
      <c r="JA398" s="21"/>
      <c r="JB398" s="21"/>
      <c r="JC398" s="21"/>
      <c r="JD398" s="21"/>
      <c r="JE398" s="21"/>
      <c r="JF398" s="21"/>
      <c r="JG398" s="21"/>
      <c r="JH398" s="21"/>
      <c r="JI398" s="21"/>
      <c r="JJ398" s="21"/>
      <c r="JK398" s="21"/>
      <c r="JL398" s="21"/>
      <c r="JM398" s="21"/>
      <c r="JN398" s="21"/>
      <c r="JO398" s="21"/>
      <c r="JP398" s="21"/>
      <c r="JQ398" s="21"/>
      <c r="JR398" s="21"/>
      <c r="JS398" s="21"/>
      <c r="JT398" s="21"/>
      <c r="JU398" s="21"/>
      <c r="JV398" s="21"/>
      <c r="JW398" s="21"/>
      <c r="JX398" s="21"/>
      <c r="JY398" s="21"/>
      <c r="JZ398" s="21"/>
      <c r="KA398" s="21"/>
      <c r="KB398" s="21"/>
      <c r="KC398" s="21"/>
      <c r="KD398" s="21"/>
      <c r="KE398" s="21"/>
      <c r="KF398" s="21"/>
      <c r="KG398" s="21"/>
      <c r="KH398" s="21"/>
      <c r="KI398" s="21"/>
      <c r="KJ398" s="21"/>
      <c r="KK398" s="21"/>
      <c r="KL398" s="21"/>
      <c r="KM398" s="21"/>
      <c r="KN398" s="21"/>
      <c r="KO398" s="21"/>
      <c r="KP398" s="21"/>
      <c r="KQ398" s="21"/>
      <c r="KR398" s="21"/>
      <c r="KS398" s="21"/>
      <c r="KT398" s="21"/>
      <c r="KU398" s="21"/>
      <c r="KV398" s="21"/>
      <c r="KW398" s="21"/>
      <c r="KX398" s="21"/>
      <c r="KY398" s="21"/>
      <c r="KZ398" s="21"/>
      <c r="LA398" s="21"/>
      <c r="LB398" s="21"/>
      <c r="LC398" s="21"/>
      <c r="LD398" s="21"/>
      <c r="LE398" s="21"/>
      <c r="LF398" s="21"/>
      <c r="LG398" s="21"/>
      <c r="LH398" s="21"/>
      <c r="LI398" s="21"/>
      <c r="LJ398" s="21"/>
      <c r="LK398" s="21"/>
      <c r="LL398" s="21"/>
      <c r="LM398" s="21"/>
      <c r="LN398" s="21"/>
      <c r="LO398" s="21"/>
      <c r="LP398" s="21"/>
      <c r="LQ398" s="21"/>
      <c r="LR398" s="21"/>
      <c r="LS398" s="21"/>
      <c r="LT398" s="21"/>
      <c r="LU398" s="21"/>
      <c r="LV398" s="21"/>
      <c r="LW398" s="21"/>
      <c r="LX398" s="21"/>
      <c r="LY398" s="21"/>
      <c r="LZ398" s="21"/>
      <c r="MA398" s="21"/>
      <c r="MB398" s="21"/>
      <c r="MC398" s="21"/>
      <c r="MD398" s="21"/>
      <c r="ME398" s="21"/>
      <c r="MF398" s="21"/>
      <c r="MG398" s="21"/>
      <c r="MH398" s="21"/>
      <c r="MI398" s="21"/>
      <c r="MJ398" s="21"/>
      <c r="MK398" s="21"/>
      <c r="ML398" s="21"/>
      <c r="MM398" s="21"/>
      <c r="MN398" s="21"/>
      <c r="MO398" s="21"/>
      <c r="MP398" s="21"/>
      <c r="MQ398" s="21"/>
      <c r="MR398" s="21"/>
      <c r="MS398" s="21"/>
      <c r="MT398" s="21"/>
      <c r="MU398" s="21"/>
      <c r="MV398" s="21"/>
      <c r="MW398" s="21"/>
      <c r="MX398" s="21"/>
      <c r="MY398" s="21"/>
      <c r="MZ398" s="21"/>
      <c r="NA398" s="21"/>
      <c r="NB398" s="21"/>
      <c r="NC398" s="21"/>
      <c r="ND398" s="21"/>
      <c r="NE398" s="21"/>
      <c r="NF398" s="21"/>
      <c r="NG398" s="21"/>
      <c r="NH398" s="21"/>
      <c r="NI398" s="21"/>
      <c r="NJ398" s="21"/>
      <c r="NK398" s="21"/>
      <c r="NL398" s="21"/>
      <c r="NM398" s="21"/>
      <c r="NN398" s="21"/>
      <c r="NO398" s="21"/>
      <c r="NP398" s="21"/>
      <c r="NQ398" s="21"/>
      <c r="NR398" s="21"/>
      <c r="NS398" s="21"/>
      <c r="NT398" s="21"/>
      <c r="NU398" s="21"/>
      <c r="NV398" s="21"/>
      <c r="NW398" s="21"/>
      <c r="NX398" s="21"/>
      <c r="NY398" s="21"/>
      <c r="NZ398" s="21"/>
      <c r="OA398" s="21"/>
      <c r="OB398" s="21"/>
      <c r="OC398" s="21"/>
      <c r="OD398" s="21"/>
      <c r="OE398" s="21"/>
      <c r="OF398" s="21"/>
      <c r="OG398" s="21"/>
      <c r="OH398" s="21"/>
      <c r="OI398" s="21"/>
      <c r="OJ398" s="21"/>
      <c r="OK398" s="21"/>
      <c r="OL398" s="21"/>
      <c r="OM398" s="21"/>
      <c r="ON398" s="21"/>
      <c r="OO398" s="21"/>
      <c r="OP398" s="21"/>
      <c r="OQ398" s="21"/>
      <c r="OR398" s="21"/>
      <c r="OS398" s="21"/>
      <c r="OT398" s="21"/>
      <c r="OU398" s="21"/>
      <c r="OV398" s="21"/>
      <c r="OW398" s="21"/>
      <c r="OX398" s="21"/>
      <c r="OY398" s="21"/>
      <c r="OZ398" s="21"/>
      <c r="PA398" s="21"/>
      <c r="PB398" s="21"/>
      <c r="PC398" s="21"/>
      <c r="PD398" s="21"/>
      <c r="PE398" s="21"/>
      <c r="PF398" s="21"/>
      <c r="PG398" s="21"/>
      <c r="PH398" s="21"/>
      <c r="PI398" s="21"/>
      <c r="PJ398" s="21"/>
      <c r="PK398" s="21"/>
      <c r="PL398" s="21"/>
      <c r="PM398" s="21"/>
      <c r="PN398" s="21"/>
      <c r="PO398" s="21"/>
      <c r="PP398" s="21"/>
      <c r="PQ398" s="21"/>
      <c r="PR398" s="21"/>
      <c r="PS398" s="21"/>
      <c r="PT398" s="21"/>
      <c r="PU398" s="21"/>
      <c r="PV398" s="21"/>
      <c r="PW398" s="21"/>
      <c r="PX398" s="21"/>
      <c r="PY398" s="21"/>
      <c r="PZ398" s="21"/>
      <c r="QA398" s="21"/>
      <c r="QB398" s="21"/>
      <c r="QC398" s="21"/>
      <c r="QD398" s="21"/>
      <c r="QE398" s="21"/>
      <c r="QF398" s="21"/>
      <c r="QG398" s="21"/>
      <c r="QH398" s="21"/>
      <c r="QI398" s="21"/>
      <c r="QJ398" s="21"/>
      <c r="QK398" s="21"/>
      <c r="QL398" s="21"/>
      <c r="QM398" s="21"/>
      <c r="QN398" s="21"/>
      <c r="QO398" s="21"/>
      <c r="QP398" s="21"/>
      <c r="QQ398" s="21"/>
      <c r="QR398" s="21"/>
      <c r="QS398" s="21"/>
      <c r="QT398" s="21"/>
      <c r="QU398" s="21"/>
      <c r="QV398" s="21"/>
      <c r="QW398" s="21"/>
      <c r="QX398" s="21"/>
      <c r="QY398" s="21"/>
      <c r="QZ398" s="21"/>
      <c r="RA398" s="21"/>
      <c r="RB398" s="21"/>
      <c r="RC398" s="21"/>
      <c r="RD398" s="21"/>
      <c r="RE398" s="21"/>
      <c r="RF398" s="21"/>
      <c r="RG398" s="21"/>
      <c r="RH398" s="21"/>
      <c r="RI398" s="21"/>
      <c r="RJ398" s="21"/>
      <c r="RK398" s="21"/>
      <c r="RL398" s="21"/>
      <c r="RM398" s="21"/>
      <c r="RN398" s="21"/>
      <c r="RO398" s="21"/>
      <c r="RP398" s="21"/>
      <c r="RQ398" s="21"/>
      <c r="RR398" s="21"/>
      <c r="RS398" s="21"/>
      <c r="RT398" s="21"/>
      <c r="RU398" s="21"/>
      <c r="RV398" s="21"/>
      <c r="RW398" s="21"/>
      <c r="RX398" s="21"/>
      <c r="RY398" s="21"/>
      <c r="RZ398" s="21"/>
      <c r="SA398" s="21"/>
      <c r="SB398" s="21"/>
      <c r="SC398" s="21"/>
      <c r="SD398" s="21"/>
      <c r="SE398" s="21"/>
      <c r="SF398" s="21"/>
      <c r="SG398" s="21"/>
      <c r="SH398" s="21"/>
      <c r="SI398" s="21"/>
      <c r="SJ398" s="21"/>
      <c r="SK398" s="21"/>
      <c r="SL398" s="21"/>
      <c r="SM398" s="21"/>
      <c r="SN398" s="21"/>
      <c r="SO398" s="21"/>
      <c r="SP398" s="21"/>
      <c r="SQ398" s="21"/>
      <c r="SR398" s="21"/>
      <c r="SS398" s="21"/>
      <c r="ST398" s="21"/>
      <c r="SU398" s="21"/>
      <c r="SV398" s="21"/>
      <c r="SW398" s="21"/>
      <c r="SX398" s="21"/>
      <c r="SY398" s="21"/>
      <c r="SZ398" s="21"/>
      <c r="TA398" s="21"/>
      <c r="TB398" s="21"/>
      <c r="TC398" s="21"/>
      <c r="TD398" s="21"/>
      <c r="TE398" s="21"/>
      <c r="TF398" s="21"/>
      <c r="TG398" s="21"/>
      <c r="TH398" s="21"/>
      <c r="TI398" s="21"/>
      <c r="TJ398" s="21"/>
      <c r="TK398" s="21"/>
      <c r="TL398" s="21"/>
      <c r="TM398" s="21"/>
      <c r="TN398" s="21"/>
      <c r="TO398" s="21"/>
      <c r="TP398" s="21"/>
      <c r="TQ398" s="21"/>
      <c r="TR398" s="21"/>
      <c r="TS398" s="21"/>
      <c r="TT398" s="21"/>
      <c r="TU398" s="21"/>
      <c r="TV398" s="21"/>
      <c r="TW398" s="21"/>
      <c r="TX398" s="21"/>
      <c r="TY398" s="21"/>
      <c r="TZ398" s="21"/>
      <c r="UA398" s="21"/>
      <c r="UB398" s="21"/>
      <c r="UC398" s="21"/>
      <c r="UD398" s="21"/>
      <c r="UE398" s="21"/>
      <c r="UF398" s="21"/>
      <c r="UG398" s="21"/>
      <c r="UH398" s="21"/>
      <c r="UI398" s="21"/>
      <c r="UJ398" s="21"/>
      <c r="UK398" s="21"/>
      <c r="UL398" s="21"/>
      <c r="UM398" s="21"/>
      <c r="UN398" s="21"/>
      <c r="UO398" s="21"/>
      <c r="UP398" s="21"/>
      <c r="UQ398" s="21"/>
      <c r="UR398" s="21"/>
      <c r="US398" s="21"/>
      <c r="UT398" s="21"/>
      <c r="UU398" s="21"/>
      <c r="UV398" s="21"/>
      <c r="UW398" s="21"/>
      <c r="UX398" s="21"/>
      <c r="UY398" s="21"/>
      <c r="UZ398" s="21"/>
      <c r="VA398" s="21"/>
      <c r="VB398" s="21"/>
      <c r="VC398" s="21"/>
      <c r="VD398" s="21"/>
      <c r="VE398" s="21"/>
      <c r="VF398" s="21"/>
      <c r="VG398" s="21"/>
      <c r="VH398" s="21"/>
      <c r="VI398" s="21"/>
      <c r="VJ398" s="21"/>
      <c r="VK398" s="21"/>
      <c r="VL398" s="21"/>
      <c r="VM398" s="21"/>
      <c r="VN398" s="21"/>
      <c r="VO398" s="21"/>
      <c r="VP398" s="21"/>
      <c r="VQ398" s="21"/>
      <c r="VR398" s="21"/>
      <c r="VS398" s="21"/>
      <c r="VT398" s="21"/>
      <c r="VU398" s="21"/>
      <c r="VV398" s="21"/>
      <c r="VW398" s="21"/>
      <c r="VX398" s="21"/>
      <c r="VY398" s="21"/>
      <c r="VZ398" s="21"/>
      <c r="WA398" s="21"/>
      <c r="WB398" s="21"/>
      <c r="WC398" s="21"/>
      <c r="WD398" s="21"/>
      <c r="WE398" s="21"/>
      <c r="WF398" s="21"/>
      <c r="WG398" s="21"/>
      <c r="WH398" s="21"/>
      <c r="WI398" s="21"/>
      <c r="WJ398" s="21"/>
      <c r="WK398" s="21"/>
      <c r="WL398" s="21"/>
      <c r="WM398" s="21"/>
      <c r="WN398" s="21"/>
      <c r="WO398" s="21"/>
      <c r="WP398" s="21"/>
      <c r="WQ398" s="21"/>
      <c r="WR398" s="21"/>
      <c r="WS398" s="21"/>
      <c r="WT398" s="21"/>
      <c r="WU398" s="21"/>
      <c r="WV398" s="21"/>
      <c r="WW398" s="21"/>
      <c r="WX398" s="21"/>
      <c r="WY398" s="21"/>
      <c r="WZ398" s="21"/>
      <c r="XA398" s="21"/>
      <c r="XB398" s="21"/>
      <c r="XC398" s="21"/>
      <c r="XD398" s="21"/>
      <c r="XE398" s="21"/>
      <c r="XF398" s="21"/>
      <c r="XG398" s="21"/>
      <c r="XH398" s="21"/>
      <c r="XI398" s="21"/>
      <c r="XJ398" s="21"/>
      <c r="XK398" s="21"/>
      <c r="XL398" s="21"/>
      <c r="XM398" s="21"/>
      <c r="XN398" s="21"/>
      <c r="XO398" s="21"/>
      <c r="XP398" s="21"/>
      <c r="XQ398" s="21"/>
      <c r="XR398" s="21"/>
      <c r="XS398" s="21"/>
      <c r="XT398" s="21"/>
      <c r="XU398" s="21"/>
      <c r="XV398" s="21"/>
      <c r="XW398" s="21"/>
      <c r="XX398" s="21"/>
      <c r="XY398" s="21"/>
      <c r="XZ398" s="21"/>
      <c r="YA398" s="21"/>
      <c r="YB398" s="21"/>
      <c r="YC398" s="21"/>
      <c r="YD398" s="21"/>
      <c r="YE398" s="21"/>
      <c r="YF398" s="21"/>
      <c r="YG398" s="21"/>
      <c r="YH398" s="21"/>
      <c r="YI398" s="21"/>
      <c r="YJ398" s="21"/>
      <c r="YK398" s="21"/>
      <c r="YL398" s="21"/>
      <c r="YM398" s="21"/>
      <c r="YN398" s="21"/>
      <c r="YO398" s="21"/>
      <c r="YP398" s="21"/>
      <c r="YQ398" s="21"/>
      <c r="YR398" s="21"/>
      <c r="YS398" s="21"/>
      <c r="YT398" s="21"/>
      <c r="YU398" s="21"/>
      <c r="YV398" s="21"/>
      <c r="YW398" s="21"/>
      <c r="YX398" s="21"/>
      <c r="YY398" s="21"/>
      <c r="YZ398" s="21"/>
      <c r="ZA398" s="21"/>
      <c r="ZB398" s="21"/>
      <c r="ZC398" s="21"/>
      <c r="ZD398" s="21"/>
      <c r="ZE398" s="21"/>
      <c r="ZF398" s="21"/>
      <c r="ZG398" s="21"/>
      <c r="ZH398" s="21"/>
      <c r="ZI398" s="21"/>
      <c r="ZJ398" s="21"/>
      <c r="ZK398" s="21"/>
      <c r="ZL398" s="21"/>
      <c r="ZM398" s="21"/>
      <c r="ZN398" s="21"/>
      <c r="ZO398" s="21"/>
      <c r="ZP398" s="21"/>
      <c r="ZQ398" s="21"/>
      <c r="ZR398" s="21"/>
      <c r="ZS398" s="21"/>
      <c r="ZT398" s="21"/>
      <c r="ZU398" s="21"/>
      <c r="ZV398" s="21"/>
      <c r="ZW398" s="21"/>
      <c r="ZX398" s="21"/>
      <c r="ZY398" s="21"/>
      <c r="ZZ398" s="21"/>
      <c r="AAA398" s="21"/>
      <c r="AAB398" s="21"/>
      <c r="AAC398" s="21"/>
      <c r="AAD398" s="21"/>
      <c r="AAE398" s="21"/>
      <c r="AAF398" s="21"/>
      <c r="AAG398" s="21"/>
      <c r="AAH398" s="21"/>
      <c r="AAI398" s="21"/>
      <c r="AAJ398" s="21"/>
      <c r="AAK398" s="21"/>
      <c r="AAL398" s="21"/>
      <c r="AAM398" s="21"/>
      <c r="AAN398" s="21"/>
      <c r="AAO398" s="21"/>
      <c r="AAP398" s="21"/>
      <c r="AAQ398" s="21"/>
      <c r="AAR398" s="21"/>
      <c r="AAS398" s="21"/>
      <c r="AAT398" s="21"/>
      <c r="AAU398" s="21"/>
      <c r="AAV398" s="21"/>
      <c r="AAW398" s="21"/>
      <c r="AAX398" s="21"/>
      <c r="AAY398" s="21"/>
      <c r="AAZ398" s="21"/>
      <c r="ABA398" s="21"/>
      <c r="ABB398" s="21"/>
      <c r="ABC398" s="21"/>
      <c r="ABD398" s="21"/>
      <c r="ABE398" s="21"/>
      <c r="ABF398" s="21"/>
      <c r="ABG398" s="21"/>
      <c r="ABH398" s="21"/>
      <c r="ABI398" s="21"/>
      <c r="ABJ398" s="21"/>
      <c r="ABK398" s="21"/>
      <c r="ABL398" s="21"/>
      <c r="ABM398" s="21"/>
      <c r="ABN398" s="21"/>
      <c r="ABO398" s="21"/>
      <c r="ABP398" s="21"/>
      <c r="ABQ398" s="21"/>
      <c r="ABR398" s="21"/>
      <c r="ABS398" s="21"/>
      <c r="ABT398" s="21"/>
      <c r="ABU398" s="21"/>
      <c r="ABV398" s="21"/>
      <c r="ABW398" s="21"/>
      <c r="ABX398" s="21"/>
      <c r="ABY398" s="21"/>
      <c r="ABZ398" s="21"/>
      <c r="ACA398" s="21"/>
      <c r="ACB398" s="21"/>
      <c r="ACC398" s="21"/>
      <c r="ACD398" s="21"/>
      <c r="ACE398" s="21"/>
      <c r="ACF398" s="21"/>
      <c r="ACG398" s="21"/>
      <c r="ACH398" s="21"/>
      <c r="ACI398" s="21"/>
      <c r="ACJ398" s="21"/>
      <c r="ACK398" s="21"/>
      <c r="ACL398" s="21"/>
      <c r="ACM398" s="21"/>
      <c r="ACN398" s="21"/>
      <c r="ACO398" s="21"/>
      <c r="ACP398" s="21"/>
      <c r="ACQ398" s="21"/>
      <c r="ACR398" s="21"/>
      <c r="ACS398" s="21"/>
      <c r="ACT398" s="21"/>
      <c r="ACU398" s="21"/>
      <c r="ACV398" s="21"/>
      <c r="ACW398" s="21"/>
      <c r="ACX398" s="21"/>
      <c r="ACY398" s="21"/>
      <c r="ACZ398" s="21"/>
      <c r="ADA398" s="21"/>
      <c r="ADB398" s="21"/>
      <c r="ADC398" s="21"/>
      <c r="ADD398" s="21"/>
      <c r="ADE398" s="21"/>
      <c r="ADF398" s="21"/>
      <c r="ADG398" s="21"/>
      <c r="ADH398" s="21"/>
      <c r="ADI398" s="21"/>
      <c r="ADJ398" s="21"/>
      <c r="ADK398" s="21"/>
      <c r="ADL398" s="21"/>
      <c r="ADM398" s="21"/>
      <c r="ADN398" s="21"/>
      <c r="ADO398" s="21"/>
      <c r="ADP398" s="21"/>
      <c r="ADQ398" s="21"/>
      <c r="ADR398" s="21"/>
      <c r="ADS398" s="21"/>
      <c r="ADT398" s="21"/>
      <c r="ADU398" s="21"/>
      <c r="ADV398" s="21"/>
      <c r="ADW398" s="21"/>
      <c r="ADX398" s="21"/>
      <c r="ADY398" s="21"/>
      <c r="ADZ398" s="21"/>
      <c r="AEA398" s="21"/>
      <c r="AEB398" s="21"/>
      <c r="AEC398" s="21"/>
      <c r="AED398" s="21"/>
      <c r="AEE398" s="21"/>
      <c r="AEF398" s="21"/>
      <c r="AEG398" s="21"/>
      <c r="AEH398" s="21"/>
      <c r="AEI398" s="21"/>
      <c r="AEJ398" s="21"/>
      <c r="AEK398" s="21"/>
      <c r="AEL398" s="21"/>
      <c r="AEM398" s="21"/>
    </row>
    <row r="399" spans="1:820" s="196" customFormat="1" ht="15" customHeight="1" x14ac:dyDescent="0.25">
      <c r="A399" s="71"/>
      <c r="B399" s="71"/>
      <c r="C399" s="71"/>
      <c r="D399" s="40"/>
      <c r="E399" s="51"/>
      <c r="F399" s="42"/>
      <c r="G399" s="71"/>
      <c r="H399" s="43"/>
      <c r="I399" s="194"/>
      <c r="J399" s="43"/>
      <c r="K399" s="43"/>
      <c r="L399" s="43"/>
      <c r="M399" s="71"/>
      <c r="N399" s="38"/>
      <c r="O399" s="194"/>
      <c r="P399" s="71"/>
      <c r="Q399" s="39"/>
      <c r="R399" s="40"/>
      <c r="T399" s="183"/>
      <c r="U399" s="363"/>
      <c r="V399" s="183"/>
      <c r="W399" s="183"/>
      <c r="X399" s="320"/>
      <c r="Y399" s="320"/>
      <c r="Z399" s="320"/>
      <c r="AA399" s="37"/>
      <c r="AB399" s="37"/>
      <c r="AC399" s="37"/>
      <c r="AD399" s="37"/>
      <c r="AE399" s="37"/>
      <c r="AF399" s="37"/>
      <c r="AG399" s="37"/>
      <c r="AH399" s="21"/>
      <c r="AI399" s="21"/>
      <c r="AJ399" s="21"/>
      <c r="AK399" s="21"/>
      <c r="AL399" s="21"/>
      <c r="AM399" s="21"/>
      <c r="AN399" s="21"/>
      <c r="AO399" s="21"/>
      <c r="AP399" s="21"/>
      <c r="AQ399" s="184"/>
      <c r="AR399" s="184"/>
      <c r="AS399" s="184"/>
      <c r="AT399" s="184"/>
      <c r="AU399" s="184"/>
      <c r="AV399" s="184"/>
      <c r="AW399" s="184"/>
      <c r="AX399" s="184"/>
      <c r="AY399" s="184"/>
      <c r="AZ399" s="21"/>
      <c r="BA399" s="21"/>
      <c r="BB399" s="21"/>
      <c r="BC399" s="21"/>
      <c r="BD399" s="21"/>
      <c r="BQ399" s="21"/>
      <c r="BR399" s="21"/>
      <c r="BS399" s="21"/>
      <c r="BT399" s="21"/>
      <c r="BU399" s="21"/>
      <c r="BV399" s="21"/>
      <c r="BW399" s="21"/>
      <c r="BX399" s="21"/>
      <c r="BY399" s="21"/>
      <c r="BZ399" s="195"/>
      <c r="CA399" s="195"/>
      <c r="CB399" s="195"/>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c r="FP399" s="21"/>
      <c r="FQ399" s="21"/>
      <c r="FR399" s="21"/>
      <c r="FS399" s="21"/>
      <c r="FT399" s="21"/>
      <c r="FU399" s="21"/>
      <c r="FV399" s="21"/>
      <c r="FW399" s="21"/>
      <c r="FX399" s="21"/>
      <c r="FY399" s="21"/>
      <c r="FZ399" s="21"/>
      <c r="GA399" s="21"/>
      <c r="GB399" s="21"/>
      <c r="GC399" s="21"/>
      <c r="GD399" s="21"/>
      <c r="GE399" s="21"/>
      <c r="GF399" s="21"/>
      <c r="GG399" s="21"/>
      <c r="GH399" s="21"/>
      <c r="GI399" s="21"/>
      <c r="GJ399" s="21"/>
      <c r="GK399" s="21"/>
      <c r="GL399" s="21"/>
      <c r="GM399" s="21"/>
      <c r="GN399" s="21"/>
      <c r="GO399" s="21"/>
      <c r="GP399" s="21"/>
      <c r="GQ399" s="21"/>
      <c r="GR399" s="21"/>
      <c r="GS399" s="21"/>
      <c r="GT399" s="21"/>
      <c r="GU399" s="21"/>
      <c r="GV399" s="21"/>
      <c r="GW399" s="21"/>
      <c r="GX399" s="21"/>
      <c r="GY399" s="21"/>
      <c r="GZ399" s="21"/>
      <c r="HA399" s="21"/>
      <c r="HB399" s="21"/>
      <c r="HC399" s="21"/>
      <c r="HD399" s="21"/>
      <c r="HE399" s="21"/>
      <c r="HF399" s="21"/>
      <c r="HG399" s="21"/>
      <c r="HH399" s="21"/>
      <c r="HI399" s="21"/>
      <c r="HJ399" s="21"/>
      <c r="HK399" s="21"/>
      <c r="HL399" s="21"/>
      <c r="HM399" s="21"/>
      <c r="HN399" s="21"/>
      <c r="HO399" s="21"/>
      <c r="HP399" s="21"/>
      <c r="HQ399" s="21"/>
      <c r="HR399" s="21"/>
      <c r="HS399" s="21"/>
      <c r="HT399" s="21"/>
      <c r="HU399" s="21"/>
      <c r="HV399" s="21"/>
      <c r="HW399" s="21"/>
      <c r="HX399" s="21"/>
      <c r="HY399" s="21"/>
      <c r="HZ399" s="21"/>
      <c r="IA399" s="21"/>
      <c r="IB399" s="21"/>
      <c r="IC399" s="21"/>
      <c r="ID399" s="21"/>
      <c r="IE399" s="21"/>
      <c r="IF399" s="21"/>
      <c r="IG399" s="21"/>
      <c r="IH399" s="21"/>
      <c r="II399" s="21"/>
      <c r="IJ399" s="21"/>
      <c r="IK399" s="21"/>
      <c r="IL399" s="21"/>
      <c r="IM399" s="21"/>
      <c r="IN399" s="21"/>
      <c r="IO399" s="21"/>
      <c r="IP399" s="21"/>
      <c r="IQ399" s="21"/>
      <c r="IR399" s="21"/>
      <c r="IS399" s="21"/>
      <c r="IT399" s="21"/>
      <c r="IU399" s="21"/>
      <c r="IV399" s="21"/>
      <c r="IW399" s="21"/>
      <c r="IX399" s="21"/>
      <c r="IY399" s="21"/>
      <c r="IZ399" s="21"/>
      <c r="JA399" s="21"/>
      <c r="JB399" s="21"/>
      <c r="JC399" s="21"/>
      <c r="JD399" s="21"/>
      <c r="JE399" s="21"/>
      <c r="JF399" s="21"/>
      <c r="JG399" s="21"/>
      <c r="JH399" s="21"/>
      <c r="JI399" s="21"/>
      <c r="JJ399" s="21"/>
      <c r="JK399" s="21"/>
      <c r="JL399" s="21"/>
      <c r="JM399" s="21"/>
      <c r="JN399" s="21"/>
      <c r="JO399" s="21"/>
      <c r="JP399" s="21"/>
      <c r="JQ399" s="21"/>
      <c r="JR399" s="21"/>
      <c r="JS399" s="21"/>
      <c r="JT399" s="21"/>
      <c r="JU399" s="21"/>
      <c r="JV399" s="21"/>
      <c r="JW399" s="21"/>
      <c r="JX399" s="21"/>
      <c r="JY399" s="21"/>
      <c r="JZ399" s="21"/>
      <c r="KA399" s="21"/>
      <c r="KB399" s="21"/>
      <c r="KC399" s="21"/>
      <c r="KD399" s="21"/>
      <c r="KE399" s="21"/>
      <c r="KF399" s="21"/>
      <c r="KG399" s="21"/>
      <c r="KH399" s="21"/>
      <c r="KI399" s="21"/>
      <c r="KJ399" s="21"/>
      <c r="KK399" s="21"/>
      <c r="KL399" s="21"/>
      <c r="KM399" s="21"/>
      <c r="KN399" s="21"/>
      <c r="KO399" s="21"/>
      <c r="KP399" s="21"/>
      <c r="KQ399" s="21"/>
      <c r="KR399" s="21"/>
      <c r="KS399" s="21"/>
      <c r="KT399" s="21"/>
      <c r="KU399" s="21"/>
      <c r="KV399" s="21"/>
      <c r="KW399" s="21"/>
      <c r="KX399" s="21"/>
      <c r="KY399" s="21"/>
      <c r="KZ399" s="21"/>
      <c r="LA399" s="21"/>
      <c r="LB399" s="21"/>
      <c r="LC399" s="21"/>
      <c r="LD399" s="21"/>
      <c r="LE399" s="21"/>
      <c r="LF399" s="21"/>
      <c r="LG399" s="21"/>
      <c r="LH399" s="21"/>
      <c r="LI399" s="21"/>
      <c r="LJ399" s="21"/>
      <c r="LK399" s="21"/>
      <c r="LL399" s="21"/>
      <c r="LM399" s="21"/>
      <c r="LN399" s="21"/>
      <c r="LO399" s="21"/>
      <c r="LP399" s="21"/>
      <c r="LQ399" s="21"/>
      <c r="LR399" s="21"/>
      <c r="LS399" s="21"/>
      <c r="LT399" s="21"/>
      <c r="LU399" s="21"/>
      <c r="LV399" s="21"/>
      <c r="LW399" s="21"/>
      <c r="LX399" s="21"/>
      <c r="LY399" s="21"/>
      <c r="LZ399" s="21"/>
      <c r="MA399" s="21"/>
      <c r="MB399" s="21"/>
      <c r="MC399" s="21"/>
      <c r="MD399" s="21"/>
      <c r="ME399" s="21"/>
      <c r="MF399" s="21"/>
      <c r="MG399" s="21"/>
      <c r="MH399" s="21"/>
      <c r="MI399" s="21"/>
      <c r="MJ399" s="21"/>
      <c r="MK399" s="21"/>
      <c r="ML399" s="21"/>
      <c r="MM399" s="21"/>
      <c r="MN399" s="21"/>
      <c r="MO399" s="21"/>
      <c r="MP399" s="21"/>
      <c r="MQ399" s="21"/>
      <c r="MR399" s="21"/>
      <c r="MS399" s="21"/>
      <c r="MT399" s="21"/>
      <c r="MU399" s="21"/>
      <c r="MV399" s="21"/>
      <c r="MW399" s="21"/>
      <c r="MX399" s="21"/>
      <c r="MY399" s="21"/>
      <c r="MZ399" s="21"/>
      <c r="NA399" s="21"/>
      <c r="NB399" s="21"/>
      <c r="NC399" s="21"/>
      <c r="ND399" s="21"/>
      <c r="NE399" s="21"/>
      <c r="NF399" s="21"/>
      <c r="NG399" s="21"/>
      <c r="NH399" s="21"/>
      <c r="NI399" s="21"/>
      <c r="NJ399" s="21"/>
      <c r="NK399" s="21"/>
      <c r="NL399" s="21"/>
      <c r="NM399" s="21"/>
      <c r="NN399" s="21"/>
      <c r="NO399" s="21"/>
      <c r="NP399" s="21"/>
      <c r="NQ399" s="21"/>
      <c r="NR399" s="21"/>
      <c r="NS399" s="21"/>
      <c r="NT399" s="21"/>
      <c r="NU399" s="21"/>
      <c r="NV399" s="21"/>
      <c r="NW399" s="21"/>
      <c r="NX399" s="21"/>
      <c r="NY399" s="21"/>
      <c r="NZ399" s="21"/>
      <c r="OA399" s="21"/>
      <c r="OB399" s="21"/>
      <c r="OC399" s="21"/>
      <c r="OD399" s="21"/>
      <c r="OE399" s="21"/>
      <c r="OF399" s="21"/>
      <c r="OG399" s="21"/>
      <c r="OH399" s="21"/>
      <c r="OI399" s="21"/>
      <c r="OJ399" s="21"/>
      <c r="OK399" s="21"/>
      <c r="OL399" s="21"/>
      <c r="OM399" s="21"/>
      <c r="ON399" s="21"/>
      <c r="OO399" s="21"/>
      <c r="OP399" s="21"/>
      <c r="OQ399" s="21"/>
      <c r="OR399" s="21"/>
      <c r="OS399" s="21"/>
      <c r="OT399" s="21"/>
      <c r="OU399" s="21"/>
      <c r="OV399" s="21"/>
      <c r="OW399" s="21"/>
      <c r="OX399" s="21"/>
      <c r="OY399" s="21"/>
      <c r="OZ399" s="21"/>
      <c r="PA399" s="21"/>
      <c r="PB399" s="21"/>
      <c r="PC399" s="21"/>
      <c r="PD399" s="21"/>
      <c r="PE399" s="21"/>
      <c r="PF399" s="21"/>
      <c r="PG399" s="21"/>
      <c r="PH399" s="21"/>
      <c r="PI399" s="21"/>
      <c r="PJ399" s="21"/>
      <c r="PK399" s="21"/>
      <c r="PL399" s="21"/>
      <c r="PM399" s="21"/>
      <c r="PN399" s="21"/>
      <c r="PO399" s="21"/>
      <c r="PP399" s="21"/>
      <c r="PQ399" s="21"/>
      <c r="PR399" s="21"/>
      <c r="PS399" s="21"/>
      <c r="PT399" s="21"/>
      <c r="PU399" s="21"/>
      <c r="PV399" s="21"/>
      <c r="PW399" s="21"/>
      <c r="PX399" s="21"/>
      <c r="PY399" s="21"/>
      <c r="PZ399" s="21"/>
      <c r="QA399" s="21"/>
      <c r="QB399" s="21"/>
      <c r="QC399" s="21"/>
      <c r="QD399" s="21"/>
      <c r="QE399" s="21"/>
      <c r="QF399" s="21"/>
      <c r="QG399" s="21"/>
      <c r="QH399" s="21"/>
      <c r="QI399" s="21"/>
      <c r="QJ399" s="21"/>
      <c r="QK399" s="21"/>
      <c r="QL399" s="21"/>
      <c r="QM399" s="21"/>
      <c r="QN399" s="21"/>
      <c r="QO399" s="21"/>
      <c r="QP399" s="21"/>
      <c r="QQ399" s="21"/>
      <c r="QR399" s="21"/>
      <c r="QS399" s="21"/>
      <c r="QT399" s="21"/>
      <c r="QU399" s="21"/>
      <c r="QV399" s="21"/>
      <c r="QW399" s="21"/>
      <c r="QX399" s="21"/>
      <c r="QY399" s="21"/>
      <c r="QZ399" s="21"/>
      <c r="RA399" s="21"/>
      <c r="RB399" s="21"/>
      <c r="RC399" s="21"/>
      <c r="RD399" s="21"/>
      <c r="RE399" s="21"/>
      <c r="RF399" s="21"/>
      <c r="RG399" s="21"/>
      <c r="RH399" s="21"/>
      <c r="RI399" s="21"/>
      <c r="RJ399" s="21"/>
      <c r="RK399" s="21"/>
      <c r="RL399" s="21"/>
      <c r="RM399" s="21"/>
      <c r="RN399" s="21"/>
      <c r="RO399" s="21"/>
      <c r="RP399" s="21"/>
      <c r="RQ399" s="21"/>
      <c r="RR399" s="21"/>
      <c r="RS399" s="21"/>
      <c r="RT399" s="21"/>
      <c r="RU399" s="21"/>
      <c r="RV399" s="21"/>
      <c r="RW399" s="21"/>
      <c r="RX399" s="21"/>
      <c r="RY399" s="21"/>
      <c r="RZ399" s="21"/>
      <c r="SA399" s="21"/>
      <c r="SB399" s="21"/>
      <c r="SC399" s="21"/>
      <c r="SD399" s="21"/>
      <c r="SE399" s="21"/>
      <c r="SF399" s="21"/>
      <c r="SG399" s="21"/>
      <c r="SH399" s="21"/>
      <c r="SI399" s="21"/>
      <c r="SJ399" s="21"/>
      <c r="SK399" s="21"/>
      <c r="SL399" s="21"/>
      <c r="SM399" s="21"/>
      <c r="SN399" s="21"/>
      <c r="SO399" s="21"/>
      <c r="SP399" s="21"/>
      <c r="SQ399" s="21"/>
      <c r="SR399" s="21"/>
      <c r="SS399" s="21"/>
      <c r="ST399" s="21"/>
      <c r="SU399" s="21"/>
      <c r="SV399" s="21"/>
      <c r="SW399" s="21"/>
      <c r="SX399" s="21"/>
      <c r="SY399" s="21"/>
      <c r="SZ399" s="21"/>
      <c r="TA399" s="21"/>
      <c r="TB399" s="21"/>
      <c r="TC399" s="21"/>
      <c r="TD399" s="21"/>
      <c r="TE399" s="21"/>
      <c r="TF399" s="21"/>
      <c r="TG399" s="21"/>
      <c r="TH399" s="21"/>
      <c r="TI399" s="21"/>
      <c r="TJ399" s="21"/>
      <c r="TK399" s="21"/>
      <c r="TL399" s="21"/>
      <c r="TM399" s="21"/>
      <c r="TN399" s="21"/>
      <c r="TO399" s="21"/>
      <c r="TP399" s="21"/>
      <c r="TQ399" s="21"/>
      <c r="TR399" s="21"/>
      <c r="TS399" s="21"/>
      <c r="TT399" s="21"/>
      <c r="TU399" s="21"/>
      <c r="TV399" s="21"/>
      <c r="TW399" s="21"/>
      <c r="TX399" s="21"/>
      <c r="TY399" s="21"/>
      <c r="TZ399" s="21"/>
      <c r="UA399" s="21"/>
      <c r="UB399" s="21"/>
      <c r="UC399" s="21"/>
      <c r="UD399" s="21"/>
      <c r="UE399" s="21"/>
      <c r="UF399" s="21"/>
      <c r="UG399" s="21"/>
      <c r="UH399" s="21"/>
      <c r="UI399" s="21"/>
      <c r="UJ399" s="21"/>
      <c r="UK399" s="21"/>
      <c r="UL399" s="21"/>
      <c r="UM399" s="21"/>
      <c r="UN399" s="21"/>
      <c r="UO399" s="21"/>
      <c r="UP399" s="21"/>
      <c r="UQ399" s="21"/>
      <c r="UR399" s="21"/>
      <c r="US399" s="21"/>
      <c r="UT399" s="21"/>
      <c r="UU399" s="21"/>
      <c r="UV399" s="21"/>
      <c r="UW399" s="21"/>
      <c r="UX399" s="21"/>
      <c r="UY399" s="21"/>
      <c r="UZ399" s="21"/>
      <c r="VA399" s="21"/>
      <c r="VB399" s="21"/>
      <c r="VC399" s="21"/>
      <c r="VD399" s="21"/>
      <c r="VE399" s="21"/>
      <c r="VF399" s="21"/>
      <c r="VG399" s="21"/>
      <c r="VH399" s="21"/>
      <c r="VI399" s="21"/>
      <c r="VJ399" s="21"/>
      <c r="VK399" s="21"/>
      <c r="VL399" s="21"/>
      <c r="VM399" s="21"/>
      <c r="VN399" s="21"/>
      <c r="VO399" s="21"/>
      <c r="VP399" s="21"/>
      <c r="VQ399" s="21"/>
      <c r="VR399" s="21"/>
      <c r="VS399" s="21"/>
      <c r="VT399" s="21"/>
      <c r="VU399" s="21"/>
      <c r="VV399" s="21"/>
      <c r="VW399" s="21"/>
      <c r="VX399" s="21"/>
      <c r="VY399" s="21"/>
      <c r="VZ399" s="21"/>
      <c r="WA399" s="21"/>
      <c r="WB399" s="21"/>
      <c r="WC399" s="21"/>
      <c r="WD399" s="21"/>
      <c r="WE399" s="21"/>
      <c r="WF399" s="21"/>
      <c r="WG399" s="21"/>
      <c r="WH399" s="21"/>
      <c r="WI399" s="21"/>
      <c r="WJ399" s="21"/>
      <c r="WK399" s="21"/>
      <c r="WL399" s="21"/>
      <c r="WM399" s="21"/>
      <c r="WN399" s="21"/>
      <c r="WO399" s="21"/>
      <c r="WP399" s="21"/>
      <c r="WQ399" s="21"/>
      <c r="WR399" s="21"/>
      <c r="WS399" s="21"/>
      <c r="WT399" s="21"/>
      <c r="WU399" s="21"/>
      <c r="WV399" s="21"/>
      <c r="WW399" s="21"/>
      <c r="WX399" s="21"/>
      <c r="WY399" s="21"/>
      <c r="WZ399" s="21"/>
      <c r="XA399" s="21"/>
      <c r="XB399" s="21"/>
      <c r="XC399" s="21"/>
      <c r="XD399" s="21"/>
      <c r="XE399" s="21"/>
      <c r="XF399" s="21"/>
      <c r="XG399" s="21"/>
      <c r="XH399" s="21"/>
      <c r="XI399" s="21"/>
      <c r="XJ399" s="21"/>
      <c r="XK399" s="21"/>
      <c r="XL399" s="21"/>
      <c r="XM399" s="21"/>
      <c r="XN399" s="21"/>
      <c r="XO399" s="21"/>
      <c r="XP399" s="21"/>
      <c r="XQ399" s="21"/>
      <c r="XR399" s="21"/>
      <c r="XS399" s="21"/>
      <c r="XT399" s="21"/>
      <c r="XU399" s="21"/>
      <c r="XV399" s="21"/>
      <c r="XW399" s="21"/>
      <c r="XX399" s="21"/>
      <c r="XY399" s="21"/>
      <c r="XZ399" s="21"/>
      <c r="YA399" s="21"/>
      <c r="YB399" s="21"/>
      <c r="YC399" s="21"/>
      <c r="YD399" s="21"/>
      <c r="YE399" s="21"/>
      <c r="YF399" s="21"/>
      <c r="YG399" s="21"/>
      <c r="YH399" s="21"/>
      <c r="YI399" s="21"/>
      <c r="YJ399" s="21"/>
      <c r="YK399" s="21"/>
      <c r="YL399" s="21"/>
      <c r="YM399" s="21"/>
      <c r="YN399" s="21"/>
      <c r="YO399" s="21"/>
      <c r="YP399" s="21"/>
      <c r="YQ399" s="21"/>
      <c r="YR399" s="21"/>
      <c r="YS399" s="21"/>
      <c r="YT399" s="21"/>
      <c r="YU399" s="21"/>
      <c r="YV399" s="21"/>
      <c r="YW399" s="21"/>
      <c r="YX399" s="21"/>
      <c r="YY399" s="21"/>
      <c r="YZ399" s="21"/>
      <c r="ZA399" s="21"/>
      <c r="ZB399" s="21"/>
      <c r="ZC399" s="21"/>
      <c r="ZD399" s="21"/>
      <c r="ZE399" s="21"/>
      <c r="ZF399" s="21"/>
      <c r="ZG399" s="21"/>
      <c r="ZH399" s="21"/>
      <c r="ZI399" s="21"/>
      <c r="ZJ399" s="21"/>
      <c r="ZK399" s="21"/>
      <c r="ZL399" s="21"/>
      <c r="ZM399" s="21"/>
      <c r="ZN399" s="21"/>
      <c r="ZO399" s="21"/>
      <c r="ZP399" s="21"/>
      <c r="ZQ399" s="21"/>
      <c r="ZR399" s="21"/>
      <c r="ZS399" s="21"/>
      <c r="ZT399" s="21"/>
      <c r="ZU399" s="21"/>
      <c r="ZV399" s="21"/>
      <c r="ZW399" s="21"/>
      <c r="ZX399" s="21"/>
      <c r="ZY399" s="21"/>
      <c r="ZZ399" s="21"/>
      <c r="AAA399" s="21"/>
      <c r="AAB399" s="21"/>
      <c r="AAC399" s="21"/>
      <c r="AAD399" s="21"/>
      <c r="AAE399" s="21"/>
      <c r="AAF399" s="21"/>
      <c r="AAG399" s="21"/>
      <c r="AAH399" s="21"/>
      <c r="AAI399" s="21"/>
      <c r="AAJ399" s="21"/>
      <c r="AAK399" s="21"/>
      <c r="AAL399" s="21"/>
      <c r="AAM399" s="21"/>
      <c r="AAN399" s="21"/>
      <c r="AAO399" s="21"/>
      <c r="AAP399" s="21"/>
      <c r="AAQ399" s="21"/>
      <c r="AAR399" s="21"/>
      <c r="AAS399" s="21"/>
      <c r="AAT399" s="21"/>
      <c r="AAU399" s="21"/>
      <c r="AAV399" s="21"/>
      <c r="AAW399" s="21"/>
      <c r="AAX399" s="21"/>
      <c r="AAY399" s="21"/>
      <c r="AAZ399" s="21"/>
      <c r="ABA399" s="21"/>
      <c r="ABB399" s="21"/>
      <c r="ABC399" s="21"/>
      <c r="ABD399" s="21"/>
      <c r="ABE399" s="21"/>
      <c r="ABF399" s="21"/>
      <c r="ABG399" s="21"/>
      <c r="ABH399" s="21"/>
      <c r="ABI399" s="21"/>
      <c r="ABJ399" s="21"/>
      <c r="ABK399" s="21"/>
      <c r="ABL399" s="21"/>
      <c r="ABM399" s="21"/>
      <c r="ABN399" s="21"/>
      <c r="ABO399" s="21"/>
      <c r="ABP399" s="21"/>
      <c r="ABQ399" s="21"/>
      <c r="ABR399" s="21"/>
      <c r="ABS399" s="21"/>
      <c r="ABT399" s="21"/>
      <c r="ABU399" s="21"/>
      <c r="ABV399" s="21"/>
      <c r="ABW399" s="21"/>
      <c r="ABX399" s="21"/>
      <c r="ABY399" s="21"/>
      <c r="ABZ399" s="21"/>
      <c r="ACA399" s="21"/>
      <c r="ACB399" s="21"/>
      <c r="ACC399" s="21"/>
      <c r="ACD399" s="21"/>
      <c r="ACE399" s="21"/>
      <c r="ACF399" s="21"/>
      <c r="ACG399" s="21"/>
      <c r="ACH399" s="21"/>
      <c r="ACI399" s="21"/>
      <c r="ACJ399" s="21"/>
      <c r="ACK399" s="21"/>
      <c r="ACL399" s="21"/>
      <c r="ACM399" s="21"/>
      <c r="ACN399" s="21"/>
      <c r="ACO399" s="21"/>
      <c r="ACP399" s="21"/>
      <c r="ACQ399" s="21"/>
      <c r="ACR399" s="21"/>
      <c r="ACS399" s="21"/>
      <c r="ACT399" s="21"/>
      <c r="ACU399" s="21"/>
      <c r="ACV399" s="21"/>
      <c r="ACW399" s="21"/>
      <c r="ACX399" s="21"/>
      <c r="ACY399" s="21"/>
      <c r="ACZ399" s="21"/>
      <c r="ADA399" s="21"/>
      <c r="ADB399" s="21"/>
      <c r="ADC399" s="21"/>
      <c r="ADD399" s="21"/>
      <c r="ADE399" s="21"/>
      <c r="ADF399" s="21"/>
      <c r="ADG399" s="21"/>
      <c r="ADH399" s="21"/>
      <c r="ADI399" s="21"/>
      <c r="ADJ399" s="21"/>
      <c r="ADK399" s="21"/>
      <c r="ADL399" s="21"/>
      <c r="ADM399" s="21"/>
      <c r="ADN399" s="21"/>
      <c r="ADO399" s="21"/>
      <c r="ADP399" s="21"/>
      <c r="ADQ399" s="21"/>
      <c r="ADR399" s="21"/>
      <c r="ADS399" s="21"/>
      <c r="ADT399" s="21"/>
      <c r="ADU399" s="21"/>
      <c r="ADV399" s="21"/>
      <c r="ADW399" s="21"/>
      <c r="ADX399" s="21"/>
      <c r="ADY399" s="21"/>
      <c r="ADZ399" s="21"/>
      <c r="AEA399" s="21"/>
      <c r="AEB399" s="21"/>
      <c r="AEC399" s="21"/>
      <c r="AED399" s="21"/>
      <c r="AEE399" s="21"/>
      <c r="AEF399" s="21"/>
      <c r="AEG399" s="21"/>
      <c r="AEH399" s="21"/>
      <c r="AEI399" s="21"/>
      <c r="AEJ399" s="21"/>
      <c r="AEK399" s="21"/>
      <c r="AEL399" s="21"/>
      <c r="AEM399" s="21"/>
    </row>
    <row r="400" spans="1:820" s="196" customFormat="1" ht="15" customHeight="1" x14ac:dyDescent="0.25">
      <c r="A400" s="71"/>
      <c r="B400" s="71"/>
      <c r="C400" s="71"/>
      <c r="D400" s="40"/>
      <c r="E400" s="51"/>
      <c r="F400" s="42"/>
      <c r="G400" s="71"/>
      <c r="H400" s="43"/>
      <c r="I400" s="194"/>
      <c r="J400" s="43"/>
      <c r="K400" s="43"/>
      <c r="L400" s="43"/>
      <c r="M400" s="71"/>
      <c r="N400" s="38"/>
      <c r="O400" s="194"/>
      <c r="P400" s="71"/>
      <c r="Q400" s="39"/>
      <c r="R400" s="40"/>
      <c r="S400" s="205"/>
      <c r="T400" s="205"/>
      <c r="U400" s="364"/>
      <c r="V400" s="205"/>
      <c r="W400" s="205"/>
      <c r="X400" s="320"/>
      <c r="Y400" s="21"/>
      <c r="Z400" s="384"/>
      <c r="AA400" s="320"/>
      <c r="AB400" s="21"/>
      <c r="AC400" s="37"/>
      <c r="AD400" s="37"/>
      <c r="AE400" s="37"/>
      <c r="AF400" s="37"/>
      <c r="AG400" s="21"/>
      <c r="AH400" s="21"/>
      <c r="AI400" s="21"/>
      <c r="AJ400" s="21"/>
      <c r="AK400" s="21"/>
      <c r="AL400" s="21"/>
      <c r="AM400" s="21"/>
      <c r="AN400" s="21"/>
      <c r="AO400" s="21"/>
      <c r="AP400" s="184"/>
      <c r="AQ400" s="184"/>
      <c r="AR400" s="184"/>
      <c r="AS400" s="184"/>
      <c r="AT400" s="184"/>
      <c r="AU400" s="184"/>
      <c r="AV400" s="184"/>
      <c r="AW400" s="21"/>
      <c r="AX400" s="21"/>
      <c r="AY400" s="21"/>
      <c r="AZ400" s="21"/>
      <c r="BA400" s="21"/>
      <c r="BB400" s="21"/>
      <c r="BC400" s="21"/>
      <c r="BD400" s="21"/>
      <c r="BE400" s="21"/>
      <c r="BF400" s="21"/>
      <c r="BG400" s="21"/>
      <c r="BH400" s="21"/>
      <c r="BI400" s="21"/>
      <c r="BJ400" s="21"/>
      <c r="BK400" s="390"/>
      <c r="BL400" s="390"/>
      <c r="BM400" s="390"/>
      <c r="BN400" s="390"/>
      <c r="BO400" s="390"/>
      <c r="BP400" s="390"/>
      <c r="BQ400" s="390"/>
      <c r="BR400" s="390"/>
      <c r="BS400" s="390"/>
      <c r="BT400" s="390"/>
      <c r="BU400" s="390"/>
      <c r="BV400" s="390"/>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c r="FP400" s="21"/>
      <c r="FQ400" s="21"/>
      <c r="FR400" s="21"/>
      <c r="FS400" s="21"/>
      <c r="FT400" s="21"/>
      <c r="FU400" s="21"/>
      <c r="FV400" s="21"/>
      <c r="FW400" s="21"/>
      <c r="FX400" s="21"/>
      <c r="FY400" s="21"/>
      <c r="FZ400" s="21"/>
      <c r="GA400" s="21"/>
      <c r="GB400" s="21"/>
      <c r="GC400" s="21"/>
      <c r="GD400" s="21"/>
      <c r="GE400" s="21"/>
      <c r="GF400" s="21"/>
      <c r="GG400" s="21"/>
      <c r="GH400" s="21"/>
      <c r="GI400" s="21"/>
      <c r="GJ400" s="21"/>
      <c r="GK400" s="21"/>
      <c r="GL400" s="21"/>
      <c r="GM400" s="21"/>
      <c r="GN400" s="21"/>
      <c r="GO400" s="21"/>
      <c r="GP400" s="21"/>
      <c r="GQ400" s="21"/>
      <c r="GR400" s="21"/>
      <c r="GS400" s="21"/>
      <c r="GT400" s="21"/>
      <c r="GU400" s="21"/>
      <c r="GV400" s="21"/>
      <c r="GW400" s="21"/>
      <c r="GX400" s="21"/>
      <c r="GY400" s="21"/>
      <c r="GZ400" s="21"/>
      <c r="HA400" s="21"/>
      <c r="HB400" s="21"/>
      <c r="HC400" s="21"/>
      <c r="HD400" s="21"/>
      <c r="HE400" s="21"/>
      <c r="HF400" s="21"/>
      <c r="HG400" s="21"/>
      <c r="HH400" s="21"/>
      <c r="HI400" s="21"/>
      <c r="HJ400" s="21"/>
      <c r="HK400" s="21"/>
      <c r="HL400" s="21"/>
      <c r="HM400" s="21"/>
      <c r="HN400" s="21"/>
      <c r="HO400" s="21"/>
      <c r="HP400" s="21"/>
      <c r="HQ400" s="21"/>
      <c r="HR400" s="21"/>
      <c r="HS400" s="21"/>
      <c r="HT400" s="21"/>
      <c r="HU400" s="21"/>
      <c r="HV400" s="21"/>
      <c r="HW400" s="21"/>
      <c r="HX400" s="21"/>
      <c r="HY400" s="21"/>
      <c r="HZ400" s="21"/>
      <c r="IA400" s="21"/>
      <c r="IB400" s="21"/>
      <c r="IC400" s="21"/>
      <c r="ID400" s="21"/>
      <c r="IE400" s="21"/>
      <c r="IF400" s="21"/>
      <c r="IG400" s="21"/>
      <c r="IH400" s="21"/>
      <c r="II400" s="21"/>
      <c r="IJ400" s="21"/>
      <c r="IK400" s="21"/>
      <c r="IL400" s="21"/>
      <c r="IM400" s="21"/>
      <c r="IN400" s="21"/>
      <c r="IO400" s="21"/>
      <c r="IP400" s="21"/>
      <c r="IQ400" s="21"/>
      <c r="IR400" s="21"/>
      <c r="IS400" s="21"/>
      <c r="IT400" s="21"/>
      <c r="IU400" s="21"/>
      <c r="IV400" s="21"/>
      <c r="IW400" s="21"/>
      <c r="IX400" s="21"/>
      <c r="IY400" s="21"/>
      <c r="IZ400" s="21"/>
      <c r="JA400" s="21"/>
      <c r="JB400" s="21"/>
      <c r="JC400" s="21"/>
      <c r="JD400" s="21"/>
      <c r="JE400" s="21"/>
      <c r="JF400" s="21"/>
      <c r="JG400" s="21"/>
      <c r="JH400" s="21"/>
      <c r="JI400" s="21"/>
      <c r="JJ400" s="21"/>
      <c r="JK400" s="21"/>
      <c r="JL400" s="21"/>
      <c r="JM400" s="21"/>
      <c r="JN400" s="21"/>
      <c r="JO400" s="21"/>
      <c r="JP400" s="21"/>
      <c r="JQ400" s="21"/>
      <c r="JR400" s="21"/>
      <c r="JS400" s="21"/>
      <c r="JT400" s="21"/>
      <c r="JU400" s="21"/>
      <c r="JV400" s="21"/>
      <c r="JW400" s="21"/>
      <c r="JX400" s="21"/>
      <c r="JY400" s="21"/>
      <c r="JZ400" s="21"/>
      <c r="KA400" s="21"/>
      <c r="KB400" s="21"/>
      <c r="KC400" s="21"/>
      <c r="KD400" s="21"/>
      <c r="KE400" s="21"/>
      <c r="KF400" s="21"/>
      <c r="KG400" s="21"/>
      <c r="KH400" s="21"/>
      <c r="KI400" s="21"/>
      <c r="KJ400" s="21"/>
      <c r="KK400" s="21"/>
      <c r="KL400" s="21"/>
      <c r="KM400" s="21"/>
      <c r="KN400" s="21"/>
      <c r="KO400" s="21"/>
      <c r="KP400" s="21"/>
      <c r="KQ400" s="21"/>
      <c r="KR400" s="21"/>
      <c r="KS400" s="21"/>
      <c r="KT400" s="21"/>
      <c r="KU400" s="21"/>
      <c r="KV400" s="21"/>
      <c r="KW400" s="21"/>
      <c r="KX400" s="21"/>
      <c r="KY400" s="21"/>
      <c r="KZ400" s="21"/>
      <c r="LA400" s="21"/>
      <c r="LB400" s="21"/>
      <c r="LC400" s="21"/>
      <c r="LD400" s="21"/>
      <c r="LE400" s="21"/>
      <c r="LF400" s="21"/>
      <c r="LG400" s="21"/>
      <c r="LH400" s="21"/>
      <c r="LI400" s="21"/>
      <c r="LJ400" s="21"/>
      <c r="LK400" s="21"/>
      <c r="LL400" s="21"/>
      <c r="LM400" s="21"/>
      <c r="LN400" s="21"/>
      <c r="LO400" s="21"/>
      <c r="LP400" s="21"/>
      <c r="LQ400" s="21"/>
      <c r="LR400" s="21"/>
      <c r="LS400" s="21"/>
      <c r="LT400" s="21"/>
      <c r="LU400" s="21"/>
      <c r="LV400" s="21"/>
      <c r="LW400" s="21"/>
      <c r="LX400" s="21"/>
      <c r="LY400" s="21"/>
      <c r="LZ400" s="21"/>
      <c r="MA400" s="21"/>
      <c r="MB400" s="21"/>
      <c r="MC400" s="21"/>
      <c r="MD400" s="21"/>
      <c r="ME400" s="21"/>
      <c r="MF400" s="21"/>
      <c r="MG400" s="21"/>
      <c r="MH400" s="21"/>
      <c r="MI400" s="21"/>
      <c r="MJ400" s="21"/>
      <c r="MK400" s="21"/>
      <c r="ML400" s="21"/>
      <c r="MM400" s="21"/>
      <c r="MN400" s="21"/>
      <c r="MO400" s="21"/>
      <c r="MP400" s="21"/>
      <c r="MQ400" s="21"/>
      <c r="MR400" s="21"/>
      <c r="MS400" s="21"/>
      <c r="MT400" s="21"/>
      <c r="MU400" s="21"/>
      <c r="MV400" s="21"/>
      <c r="MW400" s="21"/>
      <c r="MX400" s="21"/>
      <c r="MY400" s="21"/>
      <c r="MZ400" s="21"/>
      <c r="NA400" s="21"/>
      <c r="NB400" s="21"/>
      <c r="NC400" s="21"/>
      <c r="ND400" s="21"/>
      <c r="NE400" s="21"/>
      <c r="NF400" s="21"/>
      <c r="NG400" s="21"/>
      <c r="NH400" s="21"/>
      <c r="NI400" s="21"/>
      <c r="NJ400" s="21"/>
      <c r="NK400" s="21"/>
      <c r="NL400" s="21"/>
      <c r="NM400" s="21"/>
      <c r="NN400" s="21"/>
      <c r="NO400" s="21"/>
      <c r="NP400" s="21"/>
      <c r="NQ400" s="21"/>
      <c r="NR400" s="21"/>
      <c r="NS400" s="21"/>
      <c r="NT400" s="21"/>
      <c r="NU400" s="21"/>
      <c r="NV400" s="21"/>
      <c r="NW400" s="21"/>
      <c r="NX400" s="21"/>
      <c r="NY400" s="21"/>
      <c r="NZ400" s="21"/>
      <c r="OA400" s="21"/>
      <c r="OB400" s="21"/>
      <c r="OC400" s="21"/>
      <c r="OD400" s="21"/>
      <c r="OE400" s="21"/>
      <c r="OF400" s="21"/>
      <c r="OG400" s="21"/>
      <c r="OH400" s="21"/>
      <c r="OI400" s="21"/>
      <c r="OJ400" s="21"/>
      <c r="OK400" s="21"/>
      <c r="OL400" s="21"/>
      <c r="OM400" s="21"/>
      <c r="ON400" s="21"/>
      <c r="OO400" s="21"/>
      <c r="OP400" s="21"/>
      <c r="OQ400" s="21"/>
      <c r="OR400" s="21"/>
      <c r="OS400" s="21"/>
      <c r="OT400" s="21"/>
      <c r="OU400" s="21"/>
      <c r="OV400" s="21"/>
      <c r="OW400" s="21"/>
      <c r="OX400" s="21"/>
      <c r="OY400" s="21"/>
      <c r="OZ400" s="21"/>
      <c r="PA400" s="21"/>
      <c r="PB400" s="21"/>
      <c r="PC400" s="21"/>
      <c r="PD400" s="21"/>
      <c r="PE400" s="21"/>
      <c r="PF400" s="21"/>
      <c r="PG400" s="21"/>
      <c r="PH400" s="21"/>
      <c r="PI400" s="21"/>
      <c r="PJ400" s="21"/>
      <c r="PK400" s="21"/>
      <c r="PL400" s="21"/>
      <c r="PM400" s="21"/>
      <c r="PN400" s="21"/>
      <c r="PO400" s="21"/>
      <c r="PP400" s="21"/>
      <c r="PQ400" s="21"/>
      <c r="PR400" s="21"/>
      <c r="PS400" s="21"/>
      <c r="PT400" s="21"/>
      <c r="PU400" s="21"/>
      <c r="PV400" s="21"/>
      <c r="PW400" s="21"/>
      <c r="PX400" s="21"/>
      <c r="PY400" s="21"/>
      <c r="PZ400" s="21"/>
      <c r="QA400" s="21"/>
      <c r="QB400" s="21"/>
      <c r="QC400" s="21"/>
      <c r="QD400" s="21"/>
      <c r="QE400" s="21"/>
      <c r="QF400" s="21"/>
      <c r="QG400" s="21"/>
      <c r="QH400" s="21"/>
      <c r="QI400" s="21"/>
      <c r="QJ400" s="21"/>
      <c r="QK400" s="21"/>
      <c r="QL400" s="21"/>
      <c r="QM400" s="21"/>
      <c r="QN400" s="21"/>
      <c r="QO400" s="21"/>
      <c r="QP400" s="21"/>
      <c r="QQ400" s="21"/>
      <c r="QR400" s="21"/>
      <c r="QS400" s="21"/>
      <c r="QT400" s="21"/>
      <c r="QU400" s="21"/>
      <c r="QV400" s="21"/>
      <c r="QW400" s="21"/>
      <c r="QX400" s="21"/>
      <c r="QY400" s="21"/>
      <c r="QZ400" s="21"/>
      <c r="RA400" s="21"/>
      <c r="RB400" s="21"/>
      <c r="RC400" s="21"/>
      <c r="RD400" s="21"/>
      <c r="RE400" s="21"/>
      <c r="RF400" s="21"/>
      <c r="RG400" s="21"/>
      <c r="RH400" s="21"/>
      <c r="RI400" s="21"/>
      <c r="RJ400" s="21"/>
      <c r="RK400" s="21"/>
      <c r="RL400" s="21"/>
      <c r="RM400" s="21"/>
      <c r="RN400" s="21"/>
      <c r="RO400" s="21"/>
      <c r="RP400" s="21"/>
      <c r="RQ400" s="21"/>
      <c r="RR400" s="21"/>
      <c r="RS400" s="21"/>
      <c r="RT400" s="21"/>
      <c r="RU400" s="21"/>
      <c r="RV400" s="21"/>
      <c r="RW400" s="21"/>
      <c r="RX400" s="21"/>
      <c r="RY400" s="21"/>
      <c r="RZ400" s="21"/>
      <c r="SA400" s="21"/>
      <c r="SB400" s="21"/>
      <c r="SC400" s="21"/>
      <c r="SD400" s="21"/>
      <c r="SE400" s="21"/>
      <c r="SF400" s="21"/>
      <c r="SG400" s="21"/>
      <c r="SH400" s="21"/>
      <c r="SI400" s="21"/>
      <c r="SJ400" s="21"/>
      <c r="SK400" s="21"/>
      <c r="SL400" s="21"/>
      <c r="SM400" s="21"/>
      <c r="SN400" s="21"/>
      <c r="SO400" s="21"/>
      <c r="SP400" s="21"/>
      <c r="SQ400" s="21"/>
      <c r="SR400" s="21"/>
      <c r="SS400" s="21"/>
      <c r="ST400" s="21"/>
      <c r="SU400" s="21"/>
      <c r="SV400" s="21"/>
      <c r="SW400" s="21"/>
      <c r="SX400" s="21"/>
      <c r="SY400" s="21"/>
      <c r="SZ400" s="21"/>
      <c r="TA400" s="21"/>
      <c r="TB400" s="21"/>
      <c r="TC400" s="21"/>
      <c r="TD400" s="21"/>
      <c r="TE400" s="21"/>
      <c r="TF400" s="21"/>
      <c r="TG400" s="21"/>
      <c r="TH400" s="21"/>
      <c r="TI400" s="21"/>
      <c r="TJ400" s="21"/>
      <c r="TK400" s="21"/>
      <c r="TL400" s="21"/>
      <c r="TM400" s="21"/>
      <c r="TN400" s="21"/>
      <c r="TO400" s="21"/>
      <c r="TP400" s="21"/>
      <c r="TQ400" s="21"/>
      <c r="TR400" s="21"/>
      <c r="TS400" s="21"/>
      <c r="TT400" s="21"/>
      <c r="TU400" s="21"/>
      <c r="TV400" s="21"/>
      <c r="TW400" s="21"/>
      <c r="TX400" s="21"/>
      <c r="TY400" s="21"/>
      <c r="TZ400" s="21"/>
      <c r="UA400" s="21"/>
      <c r="UB400" s="21"/>
      <c r="UC400" s="21"/>
      <c r="UD400" s="21"/>
      <c r="UE400" s="21"/>
      <c r="UF400" s="21"/>
      <c r="UG400" s="21"/>
      <c r="UH400" s="21"/>
      <c r="UI400" s="21"/>
      <c r="UJ400" s="21"/>
      <c r="UK400" s="21"/>
      <c r="UL400" s="21"/>
      <c r="UM400" s="21"/>
      <c r="UN400" s="21"/>
      <c r="UO400" s="21"/>
      <c r="UP400" s="21"/>
      <c r="UQ400" s="21"/>
      <c r="UR400" s="21"/>
      <c r="US400" s="21"/>
      <c r="UT400" s="21"/>
      <c r="UU400" s="21"/>
      <c r="UV400" s="21"/>
      <c r="UW400" s="21"/>
      <c r="UX400" s="21"/>
      <c r="UY400" s="21"/>
      <c r="UZ400" s="21"/>
      <c r="VA400" s="21"/>
      <c r="VB400" s="21"/>
      <c r="VC400" s="21"/>
      <c r="VD400" s="21"/>
      <c r="VE400" s="21"/>
      <c r="VF400" s="21"/>
      <c r="VG400" s="21"/>
      <c r="VH400" s="21"/>
      <c r="VI400" s="21"/>
      <c r="VJ400" s="21"/>
      <c r="VK400" s="21"/>
      <c r="VL400" s="21"/>
      <c r="VM400" s="21"/>
      <c r="VN400" s="21"/>
      <c r="VO400" s="21"/>
      <c r="VP400" s="21"/>
      <c r="VQ400" s="21"/>
      <c r="VR400" s="21"/>
      <c r="VS400" s="21"/>
      <c r="VT400" s="21"/>
      <c r="VU400" s="21"/>
      <c r="VV400" s="21"/>
      <c r="VW400" s="21"/>
      <c r="VX400" s="21"/>
      <c r="VY400" s="21"/>
      <c r="VZ400" s="21"/>
      <c r="WA400" s="21"/>
      <c r="WB400" s="21"/>
      <c r="WC400" s="21"/>
      <c r="WD400" s="21"/>
      <c r="WE400" s="21"/>
      <c r="WF400" s="21"/>
      <c r="WG400" s="21"/>
      <c r="WH400" s="21"/>
      <c r="WI400" s="21"/>
      <c r="WJ400" s="21"/>
      <c r="WK400" s="21"/>
      <c r="WL400" s="21"/>
      <c r="WM400" s="21"/>
      <c r="WN400" s="21"/>
      <c r="WO400" s="21"/>
      <c r="WP400" s="21"/>
      <c r="WQ400" s="21"/>
      <c r="WR400" s="21"/>
      <c r="WS400" s="21"/>
      <c r="WT400" s="21"/>
      <c r="WU400" s="21"/>
      <c r="WV400" s="21"/>
      <c r="WW400" s="21"/>
      <c r="WX400" s="21"/>
      <c r="WY400" s="21"/>
      <c r="WZ400" s="21"/>
      <c r="XA400" s="21"/>
      <c r="XB400" s="21"/>
      <c r="XC400" s="21"/>
      <c r="XD400" s="21"/>
      <c r="XE400" s="21"/>
      <c r="XF400" s="21"/>
      <c r="XG400" s="21"/>
      <c r="XH400" s="21"/>
      <c r="XI400" s="21"/>
      <c r="XJ400" s="21"/>
      <c r="XK400" s="21"/>
      <c r="XL400" s="21"/>
      <c r="XM400" s="21"/>
      <c r="XN400" s="21"/>
      <c r="XO400" s="21"/>
      <c r="XP400" s="21"/>
      <c r="XQ400" s="21"/>
      <c r="XR400" s="21"/>
      <c r="XS400" s="21"/>
      <c r="XT400" s="21"/>
      <c r="XU400" s="21"/>
      <c r="XV400" s="21"/>
      <c r="XW400" s="21"/>
      <c r="XX400" s="21"/>
      <c r="XY400" s="21"/>
      <c r="XZ400" s="21"/>
      <c r="YA400" s="21"/>
      <c r="YB400" s="21"/>
      <c r="YC400" s="21"/>
      <c r="YD400" s="21"/>
      <c r="YE400" s="21"/>
      <c r="YF400" s="21"/>
      <c r="YG400" s="21"/>
      <c r="YH400" s="21"/>
      <c r="YI400" s="21"/>
      <c r="YJ400" s="21"/>
      <c r="YK400" s="21"/>
      <c r="YL400" s="21"/>
      <c r="YM400" s="21"/>
      <c r="YN400" s="21"/>
      <c r="YO400" s="21"/>
      <c r="YP400" s="21"/>
      <c r="YQ400" s="21"/>
      <c r="YR400" s="21"/>
      <c r="YS400" s="21"/>
      <c r="YT400" s="21"/>
      <c r="YU400" s="21"/>
      <c r="YV400" s="21"/>
      <c r="YW400" s="21"/>
      <c r="YX400" s="21"/>
      <c r="YY400" s="21"/>
      <c r="YZ400" s="21"/>
      <c r="ZA400" s="21"/>
      <c r="ZB400" s="21"/>
      <c r="ZC400" s="21"/>
      <c r="ZD400" s="21"/>
      <c r="ZE400" s="21"/>
      <c r="ZF400" s="21"/>
      <c r="ZG400" s="21"/>
      <c r="ZH400" s="21"/>
      <c r="ZI400" s="21"/>
      <c r="ZJ400" s="21"/>
      <c r="ZK400" s="21"/>
      <c r="ZL400" s="21"/>
      <c r="ZM400" s="21"/>
      <c r="ZN400" s="21"/>
      <c r="ZO400" s="21"/>
      <c r="ZP400" s="21"/>
      <c r="ZQ400" s="21"/>
      <c r="ZR400" s="21"/>
      <c r="ZS400" s="21"/>
      <c r="ZT400" s="21"/>
      <c r="ZU400" s="21"/>
      <c r="ZV400" s="21"/>
      <c r="ZW400" s="21"/>
      <c r="ZX400" s="21"/>
      <c r="ZY400" s="21"/>
      <c r="ZZ400" s="21"/>
      <c r="AAA400" s="21"/>
      <c r="AAB400" s="21"/>
      <c r="AAC400" s="21"/>
      <c r="AAD400" s="21"/>
      <c r="AAE400" s="21"/>
      <c r="AAF400" s="21"/>
      <c r="AAG400" s="21"/>
      <c r="AAH400" s="21"/>
      <c r="AAI400" s="21"/>
      <c r="AAJ400" s="21"/>
      <c r="AAK400" s="21"/>
      <c r="AAL400" s="21"/>
      <c r="AAM400" s="21"/>
      <c r="AAN400" s="21"/>
      <c r="AAO400" s="21"/>
      <c r="AAP400" s="21"/>
      <c r="AAQ400" s="21"/>
      <c r="AAR400" s="21"/>
      <c r="AAS400" s="21"/>
      <c r="AAT400" s="21"/>
      <c r="AAU400" s="21"/>
      <c r="AAV400" s="21"/>
      <c r="AAW400" s="21"/>
      <c r="AAX400" s="21"/>
      <c r="AAY400" s="21"/>
      <c r="AAZ400" s="21"/>
      <c r="ABA400" s="21"/>
      <c r="ABB400" s="21"/>
      <c r="ABC400" s="21"/>
      <c r="ABD400" s="21"/>
      <c r="ABE400" s="21"/>
      <c r="ABF400" s="21"/>
      <c r="ABG400" s="21"/>
      <c r="ABH400" s="21"/>
      <c r="ABI400" s="21"/>
      <c r="ABJ400" s="21"/>
      <c r="ABK400" s="21"/>
      <c r="ABL400" s="21"/>
      <c r="ABM400" s="21"/>
      <c r="ABN400" s="21"/>
      <c r="ABO400" s="21"/>
      <c r="ABP400" s="21"/>
      <c r="ABQ400" s="21"/>
      <c r="ABR400" s="21"/>
      <c r="ABS400" s="21"/>
      <c r="ABT400" s="21"/>
      <c r="ABU400" s="21"/>
      <c r="ABV400" s="21"/>
      <c r="ABW400" s="21"/>
      <c r="ABX400" s="21"/>
      <c r="ABY400" s="21"/>
      <c r="ABZ400" s="21"/>
      <c r="ACA400" s="21"/>
      <c r="ACB400" s="21"/>
      <c r="ACC400" s="21"/>
      <c r="ACD400" s="21"/>
      <c r="ACE400" s="21"/>
      <c r="ACF400" s="21"/>
      <c r="ACG400" s="21"/>
      <c r="ACH400" s="21"/>
      <c r="ACI400" s="21"/>
      <c r="ACJ400" s="21"/>
      <c r="ACK400" s="21"/>
      <c r="ACL400" s="21"/>
      <c r="ACM400" s="21"/>
      <c r="ACN400" s="21"/>
      <c r="ACO400" s="21"/>
      <c r="ACP400" s="21"/>
      <c r="ACQ400" s="21"/>
      <c r="ACR400" s="21"/>
      <c r="ACS400" s="21"/>
      <c r="ACT400" s="21"/>
      <c r="ACU400" s="21"/>
      <c r="ACV400" s="21"/>
      <c r="ACW400" s="21"/>
      <c r="ACX400" s="21"/>
      <c r="ACY400" s="21"/>
      <c r="ACZ400" s="21"/>
      <c r="ADA400" s="21"/>
      <c r="ADB400" s="21"/>
      <c r="ADC400" s="21"/>
      <c r="ADD400" s="21"/>
      <c r="ADE400" s="21"/>
      <c r="ADF400" s="21"/>
      <c r="ADG400" s="21"/>
      <c r="ADH400" s="21"/>
      <c r="ADI400" s="21"/>
      <c r="ADJ400" s="21"/>
      <c r="ADK400" s="21"/>
      <c r="ADL400" s="21"/>
      <c r="ADM400" s="21"/>
      <c r="ADN400" s="21"/>
      <c r="ADO400" s="21"/>
      <c r="ADP400" s="21"/>
      <c r="ADQ400" s="21"/>
      <c r="ADR400" s="21"/>
      <c r="ADS400" s="21"/>
      <c r="ADT400" s="21"/>
      <c r="ADU400" s="21"/>
      <c r="ADV400" s="21"/>
      <c r="ADW400" s="21"/>
      <c r="ADX400" s="21"/>
      <c r="ADY400" s="21"/>
      <c r="ADZ400" s="21"/>
      <c r="AEA400" s="21"/>
      <c r="AEB400" s="21"/>
      <c r="AEC400" s="21"/>
      <c r="AED400" s="21"/>
      <c r="AEE400" s="21"/>
      <c r="AEF400" s="21"/>
      <c r="AEG400" s="21"/>
    </row>
    <row r="401" spans="1:813" s="196" customFormat="1" ht="15" customHeight="1" x14ac:dyDescent="0.25">
      <c r="A401" s="71"/>
      <c r="B401" s="71"/>
      <c r="C401" s="71"/>
      <c r="D401" s="40"/>
      <c r="E401" s="51"/>
      <c r="F401" s="42"/>
      <c r="G401" s="71"/>
      <c r="H401" s="43"/>
      <c r="I401" s="194"/>
      <c r="J401" s="43"/>
      <c r="K401" s="43"/>
      <c r="L401" s="43"/>
      <c r="M401" s="71"/>
      <c r="N401" s="38"/>
      <c r="O401" s="194"/>
      <c r="P401" s="71"/>
      <c r="Q401" s="39"/>
      <c r="R401" s="40"/>
      <c r="S401" s="205"/>
      <c r="T401" s="205"/>
      <c r="U401" s="364"/>
      <c r="V401" s="205"/>
      <c r="W401" s="205"/>
      <c r="X401" s="328"/>
      <c r="Y401" s="328"/>
      <c r="Z401" s="320"/>
      <c r="AA401" s="21"/>
      <c r="AB401" s="37"/>
      <c r="AC401" s="37"/>
      <c r="AD401" s="37"/>
      <c r="AE401" s="37"/>
      <c r="AF401" s="37"/>
      <c r="AG401" s="21"/>
      <c r="AH401" s="21"/>
      <c r="AI401" s="21"/>
      <c r="AJ401" s="21"/>
      <c r="AK401" s="21"/>
      <c r="AL401" s="21"/>
      <c r="AM401" s="21"/>
      <c r="AN401" s="21"/>
      <c r="AO401" s="21"/>
      <c r="AP401" s="184"/>
      <c r="AQ401" s="184"/>
      <c r="AR401" s="184"/>
      <c r="AS401" s="184"/>
      <c r="AT401" s="184"/>
      <c r="AU401" s="184"/>
      <c r="AV401" s="184"/>
      <c r="AW401" s="184"/>
      <c r="AX401" s="184"/>
      <c r="AY401" s="390"/>
      <c r="AZ401" s="21"/>
      <c r="BA401" s="21"/>
      <c r="BB401" s="21"/>
      <c r="BC401" s="21"/>
      <c r="BD401" s="21"/>
      <c r="BE401" s="21"/>
      <c r="BF401" s="21"/>
      <c r="BG401" s="21"/>
      <c r="BH401" s="21"/>
      <c r="BI401" s="21"/>
      <c r="BJ401" s="21"/>
      <c r="BK401" s="21"/>
      <c r="BL401" s="21"/>
      <c r="BM401" s="21"/>
      <c r="BN401" s="21"/>
      <c r="BO401" s="21"/>
      <c r="BP401" s="21"/>
      <c r="BQ401" s="390"/>
      <c r="BR401" s="390"/>
      <c r="BS401" s="390"/>
      <c r="BT401" s="390"/>
      <c r="BU401" s="390"/>
      <c r="BV401" s="390"/>
      <c r="BW401" s="195"/>
      <c r="BX401" s="195"/>
      <c r="BY401" s="195"/>
      <c r="BZ401" s="195"/>
      <c r="CA401" s="195"/>
      <c r="CB401" s="195"/>
      <c r="CC401" s="195"/>
      <c r="CD401" s="195"/>
      <c r="CE401" s="195"/>
      <c r="CF401" s="195"/>
      <c r="CG401" s="195"/>
      <c r="CH401" s="195"/>
      <c r="CI401" s="195"/>
      <c r="CJ401" s="195"/>
      <c r="CK401" s="195"/>
      <c r="CL401" s="195"/>
      <c r="CM401" s="195"/>
      <c r="CN401" s="195"/>
      <c r="CO401" s="195"/>
      <c r="CP401" s="195"/>
      <c r="CQ401" s="195"/>
      <c r="CR401" s="195"/>
      <c r="CS401" s="195"/>
      <c r="CT401" s="195"/>
      <c r="CU401" s="195"/>
      <c r="CV401" s="195"/>
      <c r="CW401" s="195"/>
      <c r="CX401" s="195"/>
      <c r="CY401" s="195"/>
      <c r="CZ401" s="195"/>
      <c r="DA401" s="195"/>
      <c r="DB401" s="195"/>
      <c r="DC401" s="195"/>
      <c r="DD401" s="195"/>
      <c r="DE401" s="195"/>
      <c r="DF401" s="195"/>
      <c r="DG401" s="195"/>
      <c r="DH401" s="195"/>
      <c r="DI401" s="195"/>
      <c r="DJ401" s="195"/>
      <c r="DK401" s="195"/>
      <c r="DL401" s="195"/>
      <c r="DM401" s="195"/>
      <c r="DN401" s="195"/>
      <c r="DO401" s="195"/>
      <c r="DP401" s="195"/>
      <c r="DQ401" s="195"/>
      <c r="DR401" s="195"/>
      <c r="DS401" s="195"/>
      <c r="DT401" s="195"/>
      <c r="DU401" s="195"/>
      <c r="DV401" s="195"/>
      <c r="DW401" s="195"/>
      <c r="DX401" s="195"/>
      <c r="DY401" s="195"/>
      <c r="DZ401" s="195"/>
      <c r="EA401" s="195"/>
      <c r="EB401" s="195"/>
      <c r="EC401" s="195"/>
      <c r="ED401" s="195"/>
      <c r="EE401" s="195"/>
      <c r="EF401" s="195"/>
      <c r="EG401" s="195"/>
      <c r="EH401" s="195"/>
      <c r="EI401" s="195"/>
      <c r="EJ401" s="195"/>
      <c r="EK401" s="195"/>
      <c r="EL401" s="195"/>
      <c r="EM401" s="195"/>
      <c r="EN401" s="195"/>
      <c r="EO401" s="195"/>
      <c r="EP401" s="195"/>
      <c r="EQ401" s="195"/>
      <c r="ER401" s="195"/>
      <c r="ES401" s="195"/>
      <c r="ET401" s="195"/>
      <c r="EU401" s="195"/>
      <c r="EV401" s="195"/>
      <c r="EW401" s="195"/>
      <c r="EX401" s="195"/>
      <c r="EY401" s="195"/>
      <c r="EZ401" s="195"/>
      <c r="FA401" s="195"/>
      <c r="FB401" s="195"/>
      <c r="FC401" s="195"/>
      <c r="FD401" s="195"/>
      <c r="FE401" s="195"/>
      <c r="FF401" s="195"/>
      <c r="FG401" s="195"/>
      <c r="FH401" s="195"/>
      <c r="FI401" s="195"/>
      <c r="FJ401" s="21"/>
      <c r="FK401" s="21"/>
      <c r="FL401" s="21"/>
      <c r="FM401" s="21"/>
      <c r="FN401" s="21"/>
      <c r="FO401" s="21"/>
      <c r="FP401" s="21"/>
      <c r="FQ401" s="21"/>
      <c r="FR401" s="21"/>
      <c r="FS401" s="21"/>
      <c r="FT401" s="21"/>
      <c r="FU401" s="21"/>
      <c r="FV401" s="21"/>
      <c r="FW401" s="21"/>
      <c r="FX401" s="21"/>
      <c r="FY401" s="21"/>
      <c r="FZ401" s="21"/>
      <c r="GA401" s="21"/>
      <c r="GB401" s="21"/>
      <c r="GC401" s="21"/>
      <c r="GD401" s="21"/>
      <c r="GE401" s="21"/>
      <c r="GF401" s="21"/>
      <c r="GG401" s="21"/>
      <c r="GH401" s="21"/>
      <c r="GI401" s="21"/>
      <c r="GJ401" s="21"/>
      <c r="GK401" s="21"/>
      <c r="GL401" s="21"/>
      <c r="GM401" s="21"/>
      <c r="GN401" s="21"/>
      <c r="GO401" s="21"/>
      <c r="GP401" s="21"/>
      <c r="GQ401" s="21"/>
      <c r="GR401" s="21"/>
      <c r="GS401" s="21"/>
      <c r="GT401" s="21"/>
      <c r="GU401" s="21"/>
      <c r="GV401" s="21"/>
      <c r="GW401" s="21"/>
      <c r="GX401" s="21"/>
      <c r="GY401" s="21"/>
      <c r="GZ401" s="21"/>
      <c r="HA401" s="21"/>
      <c r="HB401" s="21"/>
      <c r="HC401" s="21"/>
      <c r="HD401" s="21"/>
      <c r="HE401" s="21"/>
      <c r="HF401" s="21"/>
      <c r="HG401" s="21"/>
      <c r="HH401" s="21"/>
      <c r="HI401" s="21"/>
      <c r="HJ401" s="21"/>
      <c r="HK401" s="21"/>
      <c r="HL401" s="21"/>
      <c r="HM401" s="21"/>
      <c r="HN401" s="21"/>
      <c r="HO401" s="21"/>
      <c r="HP401" s="21"/>
      <c r="HQ401" s="21"/>
      <c r="HR401" s="21"/>
      <c r="HS401" s="21"/>
      <c r="HT401" s="21"/>
      <c r="HU401" s="21"/>
      <c r="HV401" s="21"/>
      <c r="HW401" s="21"/>
      <c r="HX401" s="21"/>
      <c r="HY401" s="21"/>
      <c r="HZ401" s="21"/>
      <c r="IA401" s="21"/>
      <c r="IB401" s="21"/>
      <c r="IC401" s="21"/>
      <c r="ID401" s="21"/>
      <c r="IE401" s="21"/>
      <c r="IF401" s="21"/>
      <c r="IG401" s="21"/>
      <c r="IH401" s="21"/>
      <c r="II401" s="21"/>
      <c r="IJ401" s="21"/>
      <c r="IK401" s="21"/>
      <c r="IL401" s="21"/>
      <c r="IM401" s="21"/>
      <c r="IN401" s="21"/>
      <c r="IO401" s="21"/>
      <c r="IP401" s="21"/>
      <c r="IQ401" s="21"/>
      <c r="IR401" s="21"/>
      <c r="IS401" s="21"/>
      <c r="IT401" s="21"/>
      <c r="IU401" s="21"/>
      <c r="IV401" s="21"/>
      <c r="IW401" s="21"/>
      <c r="IX401" s="21"/>
      <c r="IY401" s="21"/>
      <c r="IZ401" s="21"/>
      <c r="JA401" s="21"/>
      <c r="JB401" s="21"/>
      <c r="JC401" s="21"/>
      <c r="JD401" s="21"/>
      <c r="JE401" s="21"/>
      <c r="JF401" s="21"/>
      <c r="JG401" s="21"/>
      <c r="JH401" s="21"/>
      <c r="JI401" s="21"/>
      <c r="JJ401" s="21"/>
      <c r="JK401" s="21"/>
      <c r="JL401" s="21"/>
      <c r="JM401" s="21"/>
      <c r="JN401" s="21"/>
      <c r="JO401" s="21"/>
      <c r="JP401" s="21"/>
      <c r="JQ401" s="21"/>
      <c r="JR401" s="21"/>
      <c r="JS401" s="21"/>
      <c r="JT401" s="21"/>
      <c r="JU401" s="21"/>
      <c r="JV401" s="21"/>
      <c r="JW401" s="21"/>
      <c r="JX401" s="21"/>
      <c r="JY401" s="21"/>
      <c r="JZ401" s="21"/>
      <c r="KA401" s="21"/>
      <c r="KB401" s="21"/>
      <c r="KC401" s="21"/>
      <c r="KD401" s="21"/>
      <c r="KE401" s="21"/>
      <c r="KF401" s="21"/>
      <c r="KG401" s="21"/>
      <c r="KH401" s="21"/>
      <c r="KI401" s="21"/>
      <c r="KJ401" s="21"/>
      <c r="KK401" s="21"/>
      <c r="KL401" s="21"/>
      <c r="KM401" s="21"/>
      <c r="KN401" s="21"/>
      <c r="KO401" s="21"/>
      <c r="KP401" s="21"/>
      <c r="KQ401" s="21"/>
      <c r="KR401" s="21"/>
      <c r="KS401" s="21"/>
      <c r="KT401" s="21"/>
      <c r="KU401" s="21"/>
      <c r="KV401" s="21"/>
      <c r="KW401" s="21"/>
      <c r="KX401" s="21"/>
      <c r="KY401" s="21"/>
      <c r="KZ401" s="21"/>
      <c r="LA401" s="21"/>
      <c r="LB401" s="21"/>
      <c r="LC401" s="21"/>
      <c r="LD401" s="21"/>
      <c r="LE401" s="21"/>
      <c r="LF401" s="21"/>
      <c r="LG401" s="21"/>
      <c r="LH401" s="21"/>
      <c r="LI401" s="21"/>
      <c r="LJ401" s="21"/>
      <c r="LK401" s="21"/>
      <c r="LL401" s="21"/>
      <c r="LM401" s="21"/>
      <c r="LN401" s="21"/>
      <c r="LO401" s="21"/>
      <c r="LP401" s="21"/>
      <c r="LQ401" s="21"/>
      <c r="LR401" s="21"/>
      <c r="LS401" s="21"/>
      <c r="LT401" s="21"/>
      <c r="LU401" s="21"/>
      <c r="LV401" s="21"/>
      <c r="LW401" s="21"/>
      <c r="LX401" s="21"/>
      <c r="LY401" s="21"/>
      <c r="LZ401" s="21"/>
      <c r="MA401" s="21"/>
      <c r="MB401" s="21"/>
      <c r="MC401" s="21"/>
      <c r="MD401" s="21"/>
      <c r="ME401" s="21"/>
      <c r="MF401" s="21"/>
      <c r="MG401" s="21"/>
      <c r="MH401" s="21"/>
      <c r="MI401" s="21"/>
      <c r="MJ401" s="21"/>
      <c r="MK401" s="21"/>
      <c r="ML401" s="21"/>
      <c r="MM401" s="21"/>
      <c r="MN401" s="21"/>
      <c r="MO401" s="21"/>
      <c r="MP401" s="21"/>
      <c r="MQ401" s="21"/>
      <c r="MR401" s="21"/>
      <c r="MS401" s="21"/>
      <c r="MT401" s="21"/>
      <c r="MU401" s="21"/>
      <c r="MV401" s="21"/>
      <c r="MW401" s="21"/>
      <c r="MX401" s="21"/>
      <c r="MY401" s="21"/>
      <c r="MZ401" s="21"/>
      <c r="NA401" s="21"/>
      <c r="NB401" s="21"/>
      <c r="NC401" s="21"/>
      <c r="ND401" s="21"/>
      <c r="NE401" s="21"/>
      <c r="NF401" s="21"/>
      <c r="NG401" s="21"/>
      <c r="NH401" s="21"/>
      <c r="NI401" s="21"/>
      <c r="NJ401" s="21"/>
      <c r="NK401" s="21"/>
      <c r="NL401" s="21"/>
      <c r="NM401" s="21"/>
      <c r="NN401" s="21"/>
      <c r="NO401" s="21"/>
      <c r="NP401" s="21"/>
      <c r="NQ401" s="21"/>
      <c r="NR401" s="21"/>
      <c r="NS401" s="21"/>
      <c r="NT401" s="21"/>
      <c r="NU401" s="21"/>
      <c r="NV401" s="21"/>
      <c r="NW401" s="21"/>
      <c r="NX401" s="21"/>
      <c r="NY401" s="21"/>
      <c r="NZ401" s="21"/>
      <c r="OA401" s="21"/>
      <c r="OB401" s="21"/>
      <c r="OC401" s="21"/>
      <c r="OD401" s="21"/>
      <c r="OE401" s="21"/>
      <c r="OF401" s="21"/>
      <c r="OG401" s="21"/>
      <c r="OH401" s="21"/>
      <c r="OI401" s="21"/>
      <c r="OJ401" s="21"/>
      <c r="OK401" s="21"/>
      <c r="OL401" s="21"/>
      <c r="OM401" s="21"/>
      <c r="ON401" s="21"/>
      <c r="OO401" s="21"/>
      <c r="OP401" s="21"/>
      <c r="OQ401" s="21"/>
      <c r="OR401" s="21"/>
      <c r="OS401" s="21"/>
      <c r="OT401" s="21"/>
      <c r="OU401" s="21"/>
      <c r="OV401" s="21"/>
      <c r="OW401" s="21"/>
      <c r="OX401" s="21"/>
      <c r="OY401" s="21"/>
      <c r="OZ401" s="21"/>
      <c r="PA401" s="21"/>
      <c r="PB401" s="21"/>
      <c r="PC401" s="21"/>
      <c r="PD401" s="21"/>
      <c r="PE401" s="21"/>
      <c r="PF401" s="21"/>
      <c r="PG401" s="21"/>
      <c r="PH401" s="21"/>
      <c r="PI401" s="21"/>
      <c r="PJ401" s="21"/>
      <c r="PK401" s="21"/>
      <c r="PL401" s="21"/>
      <c r="PM401" s="21"/>
      <c r="PN401" s="21"/>
      <c r="PO401" s="21"/>
      <c r="PP401" s="21"/>
      <c r="PQ401" s="21"/>
      <c r="PR401" s="21"/>
      <c r="PS401" s="21"/>
      <c r="PT401" s="21"/>
      <c r="PU401" s="21"/>
      <c r="PV401" s="21"/>
      <c r="PW401" s="21"/>
      <c r="PX401" s="21"/>
      <c r="PY401" s="21"/>
      <c r="PZ401" s="21"/>
      <c r="QA401" s="21"/>
      <c r="QB401" s="21"/>
      <c r="QC401" s="21"/>
      <c r="QD401" s="21"/>
      <c r="QE401" s="21"/>
      <c r="QF401" s="21"/>
      <c r="QG401" s="21"/>
      <c r="QH401" s="21"/>
      <c r="QI401" s="21"/>
      <c r="QJ401" s="21"/>
      <c r="QK401" s="21"/>
      <c r="QL401" s="21"/>
      <c r="QM401" s="21"/>
      <c r="QN401" s="21"/>
      <c r="QO401" s="21"/>
      <c r="QP401" s="21"/>
      <c r="QQ401" s="21"/>
      <c r="QR401" s="21"/>
      <c r="QS401" s="21"/>
      <c r="QT401" s="21"/>
      <c r="QU401" s="21"/>
      <c r="QV401" s="21"/>
      <c r="QW401" s="21"/>
      <c r="QX401" s="21"/>
      <c r="QY401" s="21"/>
      <c r="QZ401" s="21"/>
      <c r="RA401" s="21"/>
      <c r="RB401" s="21"/>
      <c r="RC401" s="21"/>
      <c r="RD401" s="21"/>
      <c r="RE401" s="21"/>
      <c r="RF401" s="21"/>
      <c r="RG401" s="21"/>
      <c r="RH401" s="21"/>
      <c r="RI401" s="21"/>
      <c r="RJ401" s="21"/>
      <c r="RK401" s="21"/>
      <c r="RL401" s="21"/>
      <c r="RM401" s="21"/>
      <c r="RN401" s="21"/>
      <c r="RO401" s="21"/>
      <c r="RP401" s="21"/>
      <c r="RQ401" s="21"/>
      <c r="RR401" s="21"/>
      <c r="RS401" s="21"/>
      <c r="RT401" s="21"/>
      <c r="RU401" s="21"/>
      <c r="RV401" s="21"/>
      <c r="RW401" s="21"/>
      <c r="RX401" s="21"/>
      <c r="RY401" s="21"/>
      <c r="RZ401" s="21"/>
      <c r="SA401" s="21"/>
      <c r="SB401" s="21"/>
      <c r="SC401" s="21"/>
      <c r="SD401" s="21"/>
      <c r="SE401" s="21"/>
      <c r="SF401" s="21"/>
      <c r="SG401" s="21"/>
      <c r="SH401" s="21"/>
      <c r="SI401" s="21"/>
      <c r="SJ401" s="21"/>
      <c r="SK401" s="21"/>
      <c r="SL401" s="21"/>
      <c r="SM401" s="21"/>
      <c r="SN401" s="21"/>
      <c r="SO401" s="21"/>
      <c r="SP401" s="21"/>
      <c r="SQ401" s="21"/>
      <c r="SR401" s="21"/>
      <c r="SS401" s="21"/>
      <c r="ST401" s="21"/>
      <c r="SU401" s="21"/>
      <c r="SV401" s="21"/>
      <c r="SW401" s="21"/>
      <c r="SX401" s="21"/>
      <c r="SY401" s="21"/>
      <c r="SZ401" s="21"/>
      <c r="TA401" s="21"/>
      <c r="TB401" s="21"/>
      <c r="TC401" s="21"/>
      <c r="TD401" s="21"/>
      <c r="TE401" s="21"/>
      <c r="TF401" s="21"/>
      <c r="TG401" s="21"/>
      <c r="TH401" s="21"/>
      <c r="TI401" s="21"/>
      <c r="TJ401" s="21"/>
      <c r="TK401" s="21"/>
      <c r="TL401" s="21"/>
      <c r="TM401" s="21"/>
      <c r="TN401" s="21"/>
      <c r="TO401" s="21"/>
      <c r="TP401" s="21"/>
      <c r="TQ401" s="21"/>
      <c r="TR401" s="21"/>
      <c r="TS401" s="21"/>
      <c r="TT401" s="21"/>
      <c r="TU401" s="21"/>
      <c r="TV401" s="21"/>
      <c r="TW401" s="21"/>
      <c r="TX401" s="21"/>
      <c r="TY401" s="21"/>
      <c r="TZ401" s="21"/>
      <c r="UA401" s="21"/>
      <c r="UB401" s="21"/>
      <c r="UC401" s="21"/>
      <c r="UD401" s="21"/>
      <c r="UE401" s="21"/>
      <c r="UF401" s="21"/>
      <c r="UG401" s="21"/>
      <c r="UH401" s="21"/>
      <c r="UI401" s="21"/>
      <c r="UJ401" s="21"/>
      <c r="UK401" s="21"/>
      <c r="UL401" s="21"/>
      <c r="UM401" s="21"/>
      <c r="UN401" s="21"/>
      <c r="UO401" s="21"/>
      <c r="UP401" s="21"/>
      <c r="UQ401" s="21"/>
      <c r="UR401" s="21"/>
      <c r="US401" s="21"/>
      <c r="UT401" s="21"/>
      <c r="UU401" s="21"/>
      <c r="UV401" s="21"/>
      <c r="UW401" s="21"/>
      <c r="UX401" s="21"/>
      <c r="UY401" s="21"/>
      <c r="UZ401" s="21"/>
      <c r="VA401" s="21"/>
      <c r="VB401" s="21"/>
      <c r="VC401" s="21"/>
      <c r="VD401" s="21"/>
      <c r="VE401" s="21"/>
      <c r="VF401" s="21"/>
      <c r="VG401" s="21"/>
      <c r="VH401" s="21"/>
      <c r="VI401" s="21"/>
      <c r="VJ401" s="21"/>
      <c r="VK401" s="21"/>
      <c r="VL401" s="21"/>
      <c r="VM401" s="21"/>
      <c r="VN401" s="21"/>
      <c r="VO401" s="21"/>
      <c r="VP401" s="21"/>
      <c r="VQ401" s="21"/>
      <c r="VR401" s="21"/>
      <c r="VS401" s="21"/>
      <c r="VT401" s="21"/>
      <c r="VU401" s="21"/>
      <c r="VV401" s="21"/>
      <c r="VW401" s="21"/>
      <c r="VX401" s="21"/>
      <c r="VY401" s="21"/>
      <c r="VZ401" s="21"/>
      <c r="WA401" s="21"/>
      <c r="WB401" s="21"/>
      <c r="WC401" s="21"/>
      <c r="WD401" s="21"/>
      <c r="WE401" s="21"/>
      <c r="WF401" s="21"/>
      <c r="WG401" s="21"/>
      <c r="WH401" s="21"/>
      <c r="WI401" s="21"/>
      <c r="WJ401" s="21"/>
      <c r="WK401" s="21"/>
      <c r="WL401" s="21"/>
      <c r="WM401" s="21"/>
      <c r="WN401" s="21"/>
      <c r="WO401" s="21"/>
      <c r="WP401" s="21"/>
      <c r="WQ401" s="21"/>
      <c r="WR401" s="21"/>
      <c r="WS401" s="21"/>
      <c r="WT401" s="21"/>
      <c r="WU401" s="21"/>
      <c r="WV401" s="21"/>
      <c r="WW401" s="21"/>
      <c r="WX401" s="21"/>
      <c r="WY401" s="21"/>
      <c r="WZ401" s="21"/>
      <c r="XA401" s="21"/>
      <c r="XB401" s="21"/>
      <c r="XC401" s="21"/>
      <c r="XD401" s="21"/>
      <c r="XE401" s="21"/>
      <c r="XF401" s="21"/>
      <c r="XG401" s="21"/>
      <c r="XH401" s="21"/>
      <c r="XI401" s="21"/>
      <c r="XJ401" s="21"/>
      <c r="XK401" s="21"/>
      <c r="XL401" s="21"/>
      <c r="XM401" s="21"/>
      <c r="XN401" s="21"/>
      <c r="XO401" s="21"/>
      <c r="XP401" s="21"/>
      <c r="XQ401" s="21"/>
      <c r="XR401" s="21"/>
      <c r="XS401" s="21"/>
      <c r="XT401" s="21"/>
      <c r="XU401" s="21"/>
      <c r="XV401" s="21"/>
      <c r="XW401" s="21"/>
      <c r="XX401" s="21"/>
      <c r="XY401" s="21"/>
      <c r="XZ401" s="21"/>
      <c r="YA401" s="21"/>
      <c r="YB401" s="21"/>
      <c r="YC401" s="21"/>
      <c r="YD401" s="21"/>
      <c r="YE401" s="21"/>
      <c r="YF401" s="21"/>
      <c r="YG401" s="21"/>
      <c r="YH401" s="21"/>
      <c r="YI401" s="21"/>
      <c r="YJ401" s="21"/>
      <c r="YK401" s="21"/>
      <c r="YL401" s="21"/>
      <c r="YM401" s="21"/>
      <c r="YN401" s="21"/>
      <c r="YO401" s="21"/>
      <c r="YP401" s="21"/>
      <c r="YQ401" s="21"/>
      <c r="YR401" s="21"/>
      <c r="YS401" s="21"/>
      <c r="YT401" s="21"/>
      <c r="YU401" s="21"/>
      <c r="YV401" s="21"/>
      <c r="YW401" s="21"/>
      <c r="YX401" s="21"/>
      <c r="YY401" s="21"/>
      <c r="YZ401" s="21"/>
      <c r="ZA401" s="21"/>
      <c r="ZB401" s="21"/>
      <c r="ZC401" s="21"/>
      <c r="ZD401" s="21"/>
      <c r="ZE401" s="21"/>
      <c r="ZF401" s="21"/>
      <c r="ZG401" s="21"/>
      <c r="ZH401" s="21"/>
      <c r="ZI401" s="21"/>
      <c r="ZJ401" s="21"/>
      <c r="ZK401" s="21"/>
      <c r="ZL401" s="21"/>
      <c r="ZM401" s="21"/>
      <c r="ZN401" s="21"/>
      <c r="ZO401" s="21"/>
      <c r="ZP401" s="21"/>
      <c r="ZQ401" s="21"/>
      <c r="ZR401" s="21"/>
      <c r="ZS401" s="21"/>
      <c r="ZT401" s="21"/>
      <c r="ZU401" s="21"/>
      <c r="ZV401" s="21"/>
      <c r="ZW401" s="21"/>
      <c r="ZX401" s="21"/>
      <c r="ZY401" s="21"/>
      <c r="ZZ401" s="21"/>
      <c r="AAA401" s="21"/>
      <c r="AAB401" s="21"/>
      <c r="AAC401" s="21"/>
      <c r="AAD401" s="21"/>
      <c r="AAE401" s="21"/>
      <c r="AAF401" s="21"/>
      <c r="AAG401" s="21"/>
      <c r="AAH401" s="21"/>
      <c r="AAI401" s="21"/>
      <c r="AAJ401" s="21"/>
      <c r="AAK401" s="21"/>
      <c r="AAL401" s="21"/>
      <c r="AAM401" s="21"/>
      <c r="AAN401" s="21"/>
      <c r="AAO401" s="21"/>
      <c r="AAP401" s="21"/>
      <c r="AAQ401" s="21"/>
      <c r="AAR401" s="21"/>
      <c r="AAS401" s="21"/>
      <c r="AAT401" s="21"/>
      <c r="AAU401" s="21"/>
      <c r="AAV401" s="21"/>
      <c r="AAW401" s="21"/>
      <c r="AAX401" s="21"/>
      <c r="AAY401" s="21"/>
      <c r="AAZ401" s="21"/>
      <c r="ABA401" s="21"/>
      <c r="ABB401" s="21"/>
      <c r="ABC401" s="21"/>
      <c r="ABD401" s="21"/>
      <c r="ABE401" s="21"/>
      <c r="ABF401" s="21"/>
      <c r="ABG401" s="21"/>
      <c r="ABH401" s="21"/>
      <c r="ABI401" s="21"/>
      <c r="ABJ401" s="21"/>
      <c r="ABK401" s="21"/>
      <c r="ABL401" s="21"/>
      <c r="ABM401" s="21"/>
      <c r="ABN401" s="21"/>
      <c r="ABO401" s="21"/>
      <c r="ABP401" s="21"/>
      <c r="ABQ401" s="21"/>
      <c r="ABR401" s="21"/>
      <c r="ABS401" s="21"/>
      <c r="ABT401" s="21"/>
      <c r="ABU401" s="21"/>
      <c r="ABV401" s="21"/>
      <c r="ABW401" s="21"/>
      <c r="ABX401" s="21"/>
      <c r="ABY401" s="21"/>
      <c r="ABZ401" s="21"/>
      <c r="ACA401" s="21"/>
      <c r="ACB401" s="21"/>
      <c r="ACC401" s="21"/>
      <c r="ACD401" s="21"/>
      <c r="ACE401" s="21"/>
      <c r="ACF401" s="21"/>
      <c r="ACG401" s="21"/>
      <c r="ACH401" s="21"/>
      <c r="ACI401" s="21"/>
      <c r="ACJ401" s="21"/>
      <c r="ACK401" s="21"/>
      <c r="ACL401" s="21"/>
      <c r="ACM401" s="21"/>
      <c r="ACN401" s="21"/>
      <c r="ACO401" s="21"/>
      <c r="ACP401" s="21"/>
      <c r="ACQ401" s="21"/>
      <c r="ACR401" s="21"/>
      <c r="ACS401" s="21"/>
      <c r="ACT401" s="21"/>
      <c r="ACU401" s="21"/>
      <c r="ACV401" s="21"/>
      <c r="ACW401" s="21"/>
      <c r="ACX401" s="21"/>
      <c r="ACY401" s="21"/>
      <c r="ACZ401" s="21"/>
      <c r="ADA401" s="21"/>
      <c r="ADB401" s="21"/>
      <c r="ADC401" s="21"/>
      <c r="ADD401" s="21"/>
      <c r="ADE401" s="21"/>
      <c r="ADF401" s="21"/>
      <c r="ADG401" s="21"/>
      <c r="ADH401" s="21"/>
      <c r="ADI401" s="21"/>
      <c r="ADJ401" s="21"/>
      <c r="ADK401" s="21"/>
      <c r="ADL401" s="21"/>
      <c r="ADM401" s="21"/>
      <c r="ADN401" s="21"/>
      <c r="ADO401" s="21"/>
      <c r="ADP401" s="21"/>
      <c r="ADQ401" s="21"/>
      <c r="ADR401" s="21"/>
      <c r="ADS401" s="21"/>
      <c r="ADT401" s="21"/>
      <c r="ADU401" s="21"/>
      <c r="ADV401" s="21"/>
      <c r="ADW401" s="21"/>
      <c r="ADX401" s="21"/>
      <c r="ADY401" s="21"/>
      <c r="ADZ401" s="21"/>
      <c r="AEA401" s="21"/>
      <c r="AEB401" s="21"/>
      <c r="AEC401" s="21"/>
      <c r="AED401" s="21"/>
      <c r="AEE401" s="21"/>
      <c r="AEF401" s="21"/>
      <c r="AEG401" s="21"/>
    </row>
    <row r="402" spans="1:813" s="183" customFormat="1" ht="15" customHeight="1" x14ac:dyDescent="0.25">
      <c r="A402" s="71"/>
      <c r="B402" s="71"/>
      <c r="C402" s="71"/>
      <c r="D402" s="40"/>
      <c r="E402" s="52"/>
      <c r="F402" s="42"/>
      <c r="G402" s="71"/>
      <c r="H402" s="43"/>
      <c r="I402" s="194"/>
      <c r="J402" s="43"/>
      <c r="K402" s="43"/>
      <c r="L402" s="43"/>
      <c r="M402" s="71"/>
      <c r="N402" s="38"/>
      <c r="O402" s="194"/>
      <c r="P402" s="71"/>
      <c r="Q402" s="39"/>
      <c r="R402" s="40"/>
      <c r="S402" s="196"/>
      <c r="T402" s="196"/>
      <c r="U402" s="365"/>
      <c r="V402" s="196"/>
      <c r="X402" s="328"/>
      <c r="Y402" s="328"/>
      <c r="Z402" s="320"/>
      <c r="AA402" s="21"/>
      <c r="AB402" s="37"/>
      <c r="AC402" s="37"/>
      <c r="AD402" s="37"/>
      <c r="AE402" s="37"/>
      <c r="AF402" s="37"/>
      <c r="AG402" s="21"/>
      <c r="AH402" s="21"/>
      <c r="AI402" s="21"/>
      <c r="AJ402" s="21"/>
      <c r="AK402" s="21"/>
      <c r="AL402" s="21"/>
      <c r="AM402" s="21"/>
      <c r="AN402" s="21"/>
      <c r="AO402" s="21"/>
      <c r="AP402" s="184"/>
      <c r="AQ402" s="184"/>
      <c r="AR402" s="184"/>
      <c r="AS402" s="184"/>
      <c r="AT402" s="184"/>
      <c r="AU402" s="184"/>
      <c r="AV402" s="184"/>
      <c r="AW402" s="184"/>
      <c r="AX402" s="184"/>
      <c r="AY402" s="390"/>
      <c r="AZ402" s="21"/>
      <c r="BA402" s="21"/>
      <c r="BB402" s="21"/>
      <c r="BC402" s="21"/>
      <c r="BD402" s="21"/>
      <c r="BE402" s="21"/>
      <c r="BF402" s="21"/>
      <c r="BG402" s="21"/>
      <c r="BH402" s="21"/>
      <c r="BI402" s="21"/>
      <c r="BJ402" s="21"/>
      <c r="BK402" s="21"/>
      <c r="BL402" s="21"/>
      <c r="BM402" s="21"/>
      <c r="BN402" s="21"/>
      <c r="BO402" s="21"/>
      <c r="BP402" s="21"/>
      <c r="BQ402" s="390"/>
      <c r="BR402" s="390"/>
      <c r="BS402" s="390"/>
      <c r="BT402" s="390"/>
      <c r="BU402" s="390"/>
      <c r="BV402" s="390"/>
    </row>
    <row r="403" spans="1:813" s="183" customFormat="1" ht="15" customHeight="1" x14ac:dyDescent="0.25">
      <c r="A403" s="71"/>
      <c r="B403" s="71"/>
      <c r="D403" s="40"/>
      <c r="E403" s="52"/>
      <c r="F403" s="42"/>
      <c r="G403" s="71"/>
      <c r="H403" s="43"/>
      <c r="I403" s="194"/>
      <c r="J403" s="43"/>
      <c r="K403" s="43"/>
      <c r="L403" s="43"/>
      <c r="M403" s="71"/>
      <c r="N403" s="38"/>
      <c r="O403" s="194"/>
      <c r="P403" s="71"/>
      <c r="Q403" s="39"/>
      <c r="R403" s="40"/>
      <c r="S403" s="196"/>
      <c r="T403" s="196"/>
      <c r="U403" s="365"/>
      <c r="V403" s="196"/>
      <c r="W403" s="41"/>
      <c r="X403" s="328"/>
      <c r="Y403" s="328"/>
      <c r="Z403" s="320"/>
      <c r="AA403" s="21"/>
      <c r="AB403" s="37"/>
      <c r="AC403" s="37"/>
      <c r="AD403" s="37"/>
      <c r="AE403" s="37"/>
      <c r="AF403" s="37"/>
      <c r="AG403" s="21"/>
      <c r="AH403" s="21"/>
      <c r="AI403" s="21"/>
      <c r="AJ403" s="21"/>
      <c r="AK403" s="21"/>
      <c r="AL403" s="21"/>
      <c r="AM403" s="21"/>
      <c r="AN403" s="21"/>
      <c r="AO403" s="21"/>
      <c r="AP403" s="184"/>
      <c r="AQ403" s="184"/>
      <c r="AR403" s="184"/>
      <c r="AS403" s="184"/>
      <c r="AT403" s="184"/>
      <c r="AU403" s="184"/>
      <c r="AV403" s="184"/>
      <c r="AW403" s="184"/>
      <c r="AX403" s="184"/>
      <c r="AY403" s="390"/>
      <c r="AZ403" s="21"/>
      <c r="BA403" s="21"/>
      <c r="BB403" s="21"/>
      <c r="BC403" s="21"/>
      <c r="BD403" s="21"/>
      <c r="BE403" s="21"/>
      <c r="BF403" s="21"/>
      <c r="BG403" s="21"/>
      <c r="BH403" s="21"/>
      <c r="BI403" s="21"/>
      <c r="BJ403" s="21"/>
      <c r="BK403" s="21"/>
      <c r="BL403" s="21"/>
      <c r="BM403" s="21"/>
      <c r="BN403" s="21"/>
      <c r="BO403" s="21"/>
      <c r="BP403" s="21"/>
      <c r="BQ403" s="390"/>
      <c r="BR403" s="390"/>
      <c r="BS403" s="390"/>
      <c r="BT403" s="390"/>
      <c r="BU403" s="390"/>
      <c r="BV403" s="390"/>
    </row>
    <row r="404" spans="1:813" s="183" customFormat="1" ht="15" customHeight="1" x14ac:dyDescent="0.25">
      <c r="A404" s="71"/>
      <c r="D404" s="208"/>
      <c r="E404" s="52"/>
      <c r="F404" s="196"/>
      <c r="G404" s="196"/>
      <c r="H404" s="196"/>
      <c r="I404" s="196"/>
      <c r="J404" s="43"/>
      <c r="K404" s="43"/>
      <c r="L404" s="43"/>
      <c r="M404" s="71"/>
      <c r="N404" s="38"/>
      <c r="O404" s="194"/>
      <c r="P404" s="71"/>
      <c r="Q404" s="196"/>
      <c r="R404" s="40"/>
      <c r="S404" s="196"/>
      <c r="T404" s="196"/>
      <c r="U404" s="365"/>
      <c r="V404" s="196"/>
      <c r="W404" s="41"/>
      <c r="X404" s="328"/>
      <c r="Y404" s="328"/>
      <c r="Z404" s="320"/>
      <c r="AA404" s="21"/>
      <c r="AB404" s="37"/>
      <c r="AC404" s="37"/>
      <c r="AD404" s="37"/>
      <c r="AE404" s="37"/>
      <c r="AF404" s="37"/>
      <c r="AG404" s="21"/>
      <c r="AH404" s="21"/>
      <c r="AI404" s="21"/>
      <c r="AJ404" s="184"/>
      <c r="AK404" s="184"/>
      <c r="AL404" s="21"/>
      <c r="AM404" s="21"/>
      <c r="AN404" s="21"/>
      <c r="AO404" s="21"/>
      <c r="AP404" s="184"/>
      <c r="AQ404" s="184"/>
      <c r="AR404" s="184"/>
      <c r="AS404" s="184"/>
      <c r="AT404" s="184"/>
      <c r="AU404" s="184"/>
      <c r="AV404" s="184"/>
      <c r="AW404" s="184"/>
      <c r="AX404" s="184"/>
      <c r="AY404" s="390"/>
      <c r="AZ404" s="21"/>
      <c r="BA404" s="21"/>
      <c r="BB404" s="21"/>
      <c r="BC404" s="21"/>
      <c r="BD404" s="21"/>
      <c r="BE404" s="21"/>
      <c r="BF404" s="21"/>
      <c r="BG404" s="21"/>
      <c r="BH404" s="21"/>
      <c r="BI404" s="21"/>
      <c r="BJ404" s="21"/>
      <c r="BK404" s="21"/>
      <c r="BL404" s="21"/>
      <c r="BM404" s="21"/>
      <c r="BN404" s="21"/>
      <c r="BO404" s="21"/>
      <c r="BP404" s="21"/>
      <c r="BQ404" s="390"/>
      <c r="BR404" s="390"/>
      <c r="BS404" s="390"/>
      <c r="BT404" s="390"/>
      <c r="BU404" s="390"/>
      <c r="BV404" s="390"/>
    </row>
    <row r="405" spans="1:813" s="183" customFormat="1" ht="15" customHeight="1" x14ac:dyDescent="0.25">
      <c r="D405" s="208"/>
      <c r="E405" s="52"/>
      <c r="F405" s="71"/>
      <c r="G405" s="71"/>
      <c r="H405" s="71"/>
      <c r="I405" s="194"/>
      <c r="J405" s="196"/>
      <c r="K405" s="196"/>
      <c r="L405" s="196"/>
      <c r="M405" s="196"/>
      <c r="N405" s="196"/>
      <c r="O405" s="196"/>
      <c r="P405" s="196"/>
      <c r="Q405" s="324"/>
      <c r="R405" s="196"/>
      <c r="S405" s="196"/>
      <c r="T405" s="196"/>
      <c r="U405" s="365"/>
      <c r="V405" s="196"/>
      <c r="W405" s="41"/>
      <c r="X405" s="328"/>
      <c r="Y405" s="328"/>
      <c r="Z405" s="21"/>
      <c r="AA405" s="320"/>
      <c r="AB405" s="37"/>
      <c r="AC405" s="37"/>
      <c r="AD405" s="37"/>
      <c r="AE405" s="37"/>
      <c r="AF405" s="37"/>
      <c r="AG405" s="385"/>
      <c r="AH405" s="184"/>
      <c r="AI405" s="184"/>
      <c r="AJ405" s="66"/>
      <c r="AK405" s="66"/>
      <c r="AL405" s="184"/>
      <c r="AM405" s="184"/>
      <c r="AN405" s="184"/>
      <c r="AO405" s="21"/>
      <c r="AP405" s="184"/>
      <c r="AQ405" s="184"/>
      <c r="AR405" s="184"/>
      <c r="AS405" s="184"/>
      <c r="AT405" s="184"/>
      <c r="AU405" s="184"/>
      <c r="AV405" s="184"/>
      <c r="AW405" s="184"/>
      <c r="AX405" s="184"/>
      <c r="AY405" s="390"/>
      <c r="AZ405" s="21"/>
      <c r="BA405" s="21"/>
      <c r="BB405" s="21"/>
      <c r="BC405" s="21"/>
      <c r="BD405" s="21"/>
      <c r="BE405" s="21"/>
      <c r="BF405" s="21"/>
      <c r="BG405" s="21"/>
      <c r="BH405" s="21"/>
      <c r="BI405" s="21"/>
      <c r="BJ405" s="21"/>
      <c r="BK405" s="21"/>
      <c r="BL405" s="21"/>
      <c r="BM405" s="21"/>
      <c r="BN405" s="21"/>
      <c r="BO405" s="21"/>
      <c r="BP405" s="21"/>
      <c r="BQ405" s="390"/>
      <c r="BR405" s="390"/>
      <c r="BS405" s="390"/>
      <c r="BT405" s="390"/>
      <c r="BU405" s="390"/>
      <c r="BV405" s="390"/>
    </row>
    <row r="406" spans="1:813" s="183" customFormat="1" ht="15" customHeight="1" x14ac:dyDescent="0.25">
      <c r="D406" s="208"/>
      <c r="E406" s="52"/>
      <c r="F406" s="71"/>
      <c r="G406" s="71"/>
      <c r="H406" s="71"/>
      <c r="I406" s="194"/>
      <c r="J406" s="71"/>
      <c r="K406" s="71"/>
      <c r="L406" s="71"/>
      <c r="M406" s="71"/>
      <c r="N406" s="71"/>
      <c r="O406" s="323"/>
      <c r="P406" s="194"/>
      <c r="Q406" s="324"/>
      <c r="R406" s="325"/>
      <c r="S406" s="321"/>
      <c r="T406" s="321"/>
      <c r="U406" s="366"/>
      <c r="V406" s="321"/>
      <c r="W406" s="41"/>
      <c r="X406" s="328"/>
      <c r="Y406" s="328"/>
      <c r="Z406" s="37"/>
      <c r="AA406" s="184"/>
      <c r="AB406" s="326"/>
      <c r="AC406" s="326"/>
      <c r="AD406" s="326"/>
      <c r="AE406" s="326"/>
      <c r="AF406" s="326"/>
      <c r="AG406" s="66"/>
      <c r="AH406" s="66"/>
      <c r="AI406" s="66"/>
      <c r="AJ406" s="386"/>
      <c r="AK406" s="320"/>
      <c r="AL406" s="66"/>
      <c r="AM406" s="386"/>
      <c r="AN406" s="320"/>
      <c r="AO406" s="184"/>
      <c r="AP406" s="184"/>
      <c r="AQ406" s="184"/>
      <c r="AR406" s="184"/>
      <c r="AS406" s="184"/>
      <c r="AT406" s="184"/>
      <c r="AU406" s="184"/>
      <c r="AV406" s="184"/>
      <c r="AW406" s="184"/>
      <c r="AX406" s="184"/>
      <c r="AY406" s="390"/>
      <c r="AZ406" s="21"/>
      <c r="BA406" s="21"/>
      <c r="BB406" s="21"/>
      <c r="BC406" s="21"/>
      <c r="BD406" s="21"/>
      <c r="BE406" s="21"/>
      <c r="BF406" s="21"/>
      <c r="BG406" s="21"/>
      <c r="BH406" s="21"/>
      <c r="BI406" s="21"/>
      <c r="BJ406" s="21"/>
      <c r="BK406" s="21"/>
      <c r="BL406" s="21"/>
      <c r="BM406" s="21"/>
      <c r="BN406" s="21"/>
      <c r="BO406" s="21"/>
      <c r="BP406" s="21"/>
      <c r="BQ406" s="390"/>
      <c r="BR406" s="390"/>
      <c r="BS406" s="390"/>
      <c r="BT406" s="390"/>
      <c r="BU406" s="390"/>
      <c r="BV406" s="390"/>
    </row>
    <row r="407" spans="1:813" s="183" customFormat="1" ht="15" customHeight="1" x14ac:dyDescent="0.25">
      <c r="D407" s="208"/>
      <c r="E407" s="52"/>
      <c r="F407" s="71"/>
      <c r="G407" s="71"/>
      <c r="H407" s="71"/>
      <c r="I407" s="194"/>
      <c r="J407" s="71"/>
      <c r="K407" s="71"/>
      <c r="L407" s="71"/>
      <c r="M407" s="71"/>
      <c r="N407" s="71"/>
      <c r="O407" s="323"/>
      <c r="P407" s="194"/>
      <c r="Q407" s="324"/>
      <c r="R407" s="325"/>
      <c r="S407" s="321"/>
      <c r="T407" s="41"/>
      <c r="U407" s="356"/>
      <c r="V407" s="37"/>
      <c r="W407" s="37"/>
      <c r="X407" s="328"/>
      <c r="Y407" s="328"/>
      <c r="Z407" s="320"/>
      <c r="AA407" s="66"/>
      <c r="AB407" s="66"/>
      <c r="AC407" s="66"/>
      <c r="AD407" s="66"/>
      <c r="AE407" s="66"/>
      <c r="AF407" s="66"/>
      <c r="AG407" s="386"/>
      <c r="AH407" s="320"/>
      <c r="AI407" s="184"/>
      <c r="AJ407" s="184"/>
      <c r="AK407" s="184"/>
      <c r="AL407" s="184"/>
      <c r="AM407" s="184"/>
      <c r="AN407" s="184"/>
      <c r="AO407" s="184"/>
      <c r="AP407" s="184"/>
      <c r="AQ407" s="184"/>
      <c r="AR407" s="184"/>
      <c r="AS407" s="184"/>
      <c r="AT407" s="184"/>
      <c r="AU407" s="184"/>
      <c r="AV407" s="184"/>
      <c r="AW407" s="184"/>
      <c r="AX407" s="184"/>
      <c r="AY407" s="390"/>
      <c r="AZ407" s="21"/>
      <c r="BA407" s="21"/>
      <c r="BB407" s="21"/>
      <c r="BC407" s="21"/>
      <c r="BD407" s="21"/>
      <c r="BE407" s="21"/>
      <c r="BF407" s="21"/>
      <c r="BG407" s="21"/>
      <c r="BH407" s="21"/>
      <c r="BI407" s="21"/>
      <c r="BJ407" s="21"/>
      <c r="BK407" s="21"/>
      <c r="BL407" s="21"/>
      <c r="BM407" s="21"/>
      <c r="BN407" s="21"/>
      <c r="BO407" s="21"/>
      <c r="BP407" s="21"/>
      <c r="BQ407" s="390"/>
      <c r="BR407" s="390"/>
      <c r="BS407" s="390"/>
      <c r="BT407" s="390"/>
      <c r="BU407" s="390"/>
      <c r="BV407" s="390"/>
    </row>
    <row r="408" spans="1:813" s="183" customFormat="1" ht="15" customHeight="1" x14ac:dyDescent="0.25">
      <c r="D408" s="208"/>
      <c r="E408" s="52"/>
      <c r="F408" s="71"/>
      <c r="G408" s="71"/>
      <c r="H408" s="71"/>
      <c r="I408" s="194"/>
      <c r="J408" s="71"/>
      <c r="K408" s="71"/>
      <c r="L408" s="71"/>
      <c r="M408" s="71"/>
      <c r="N408" s="71"/>
      <c r="O408" s="323"/>
      <c r="P408" s="194"/>
      <c r="Q408" s="324"/>
      <c r="R408" s="325"/>
      <c r="S408" s="321"/>
      <c r="T408" s="41"/>
      <c r="U408" s="356"/>
      <c r="V408" s="37"/>
      <c r="W408" s="37"/>
      <c r="X408" s="328"/>
      <c r="Y408" s="328"/>
      <c r="Z408" s="320"/>
      <c r="AA408" s="66"/>
      <c r="AB408" s="66"/>
      <c r="AC408" s="66"/>
      <c r="AD408" s="66"/>
      <c r="AE408" s="66"/>
      <c r="AF408" s="66"/>
      <c r="AG408" s="386"/>
      <c r="AH408" s="320"/>
      <c r="AI408" s="184"/>
      <c r="AJ408" s="184"/>
      <c r="AK408" s="184"/>
      <c r="AL408" s="184"/>
      <c r="AM408" s="184"/>
      <c r="AN408" s="184"/>
      <c r="AO408" s="184"/>
      <c r="AP408" s="184"/>
      <c r="AQ408" s="184"/>
      <c r="AR408" s="184"/>
      <c r="AS408" s="184"/>
      <c r="AT408" s="184"/>
      <c r="AU408" s="184"/>
      <c r="AV408" s="184"/>
      <c r="AW408" s="184"/>
      <c r="AX408" s="184"/>
      <c r="AY408" s="390"/>
      <c r="AZ408" s="21"/>
      <c r="BA408" s="21"/>
      <c r="BB408" s="21"/>
      <c r="BC408" s="21"/>
      <c r="BD408" s="21"/>
      <c r="BE408" s="21"/>
      <c r="BF408" s="21"/>
      <c r="BG408" s="21"/>
      <c r="BH408" s="21"/>
      <c r="BI408" s="21"/>
      <c r="BJ408" s="21"/>
      <c r="BK408" s="21"/>
      <c r="BL408" s="21"/>
      <c r="BM408" s="21"/>
      <c r="BN408" s="21"/>
      <c r="BO408" s="21"/>
      <c r="BP408" s="21"/>
      <c r="BQ408" s="390"/>
      <c r="BR408" s="390"/>
      <c r="BS408" s="390"/>
      <c r="BT408" s="390"/>
      <c r="BU408" s="390"/>
      <c r="BV408" s="390"/>
    </row>
    <row r="409" spans="1:813" s="183" customFormat="1" ht="15" customHeight="1" x14ac:dyDescent="0.25">
      <c r="D409" s="208"/>
      <c r="E409" s="52"/>
      <c r="F409" s="71"/>
      <c r="G409" s="71"/>
      <c r="H409" s="71"/>
      <c r="I409" s="194"/>
      <c r="J409" s="71"/>
      <c r="K409" s="71"/>
      <c r="L409" s="71"/>
      <c r="M409" s="71"/>
      <c r="N409" s="71"/>
      <c r="O409" s="323"/>
      <c r="P409" s="194"/>
      <c r="Q409" s="324"/>
      <c r="R409" s="325"/>
      <c r="S409" s="321"/>
      <c r="T409" s="41"/>
      <c r="U409" s="356"/>
      <c r="V409" s="37"/>
      <c r="W409" s="37"/>
      <c r="X409" s="383"/>
      <c r="Y409" s="320"/>
      <c r="Z409" s="320"/>
      <c r="AA409" s="66"/>
      <c r="AB409" s="66"/>
      <c r="AC409" s="66"/>
      <c r="AD409" s="66"/>
      <c r="AE409" s="66"/>
      <c r="AF409" s="66"/>
      <c r="AG409" s="386"/>
      <c r="AH409" s="320"/>
      <c r="AI409" s="184"/>
      <c r="AJ409" s="184"/>
      <c r="AK409" s="184"/>
      <c r="AL409" s="184"/>
      <c r="AM409" s="184"/>
      <c r="AN409" s="184"/>
      <c r="AO409" s="184"/>
      <c r="AP409" s="184"/>
      <c r="AQ409" s="184"/>
      <c r="AR409" s="184"/>
      <c r="AS409" s="184"/>
      <c r="AT409" s="184"/>
      <c r="AU409" s="184"/>
      <c r="AV409" s="184"/>
      <c r="AW409" s="184"/>
      <c r="AX409" s="184"/>
      <c r="AY409" s="184"/>
      <c r="AZ409" s="184"/>
      <c r="BA409" s="184"/>
      <c r="BB409" s="390"/>
      <c r="BC409" s="21"/>
      <c r="BD409" s="21"/>
      <c r="BE409" s="21"/>
      <c r="BF409" s="21"/>
      <c r="BG409" s="21"/>
      <c r="BH409" s="21"/>
      <c r="BI409" s="21"/>
      <c r="BJ409" s="21"/>
      <c r="BK409" s="21"/>
      <c r="BL409" s="21"/>
      <c r="BM409" s="21"/>
      <c r="BN409" s="21"/>
      <c r="BO409" s="21"/>
      <c r="BP409" s="21"/>
      <c r="BQ409" s="21"/>
      <c r="BR409" s="21"/>
      <c r="BS409" s="21"/>
      <c r="BT409" s="390"/>
      <c r="BU409" s="390"/>
      <c r="BV409" s="390"/>
      <c r="BW409" s="390"/>
      <c r="BX409" s="390"/>
      <c r="BY409" s="390"/>
    </row>
    <row r="410" spans="1:813" s="183" customFormat="1" ht="15" customHeight="1" x14ac:dyDescent="0.25">
      <c r="D410" s="208"/>
      <c r="E410" s="52"/>
      <c r="F410" s="71"/>
      <c r="G410" s="71"/>
      <c r="H410" s="71"/>
      <c r="I410" s="194"/>
      <c r="J410" s="71"/>
      <c r="K410" s="71"/>
      <c r="L410" s="71"/>
      <c r="M410" s="71"/>
      <c r="N410" s="71"/>
      <c r="O410" s="323"/>
      <c r="P410" s="194"/>
      <c r="Q410" s="324"/>
      <c r="R410" s="325"/>
      <c r="S410" s="321"/>
      <c r="T410" s="41"/>
      <c r="U410" s="356"/>
      <c r="V410" s="37"/>
      <c r="W410" s="37"/>
      <c r="X410" s="328"/>
      <c r="Y410" s="328"/>
      <c r="Z410" s="320"/>
      <c r="AA410" s="66"/>
      <c r="AB410" s="66"/>
      <c r="AC410" s="66"/>
      <c r="AD410" s="66"/>
      <c r="AE410" s="66"/>
      <c r="AF410" s="66"/>
      <c r="AG410" s="386"/>
      <c r="AH410" s="320"/>
      <c r="AI410" s="184"/>
      <c r="AJ410" s="184"/>
      <c r="AK410" s="184"/>
      <c r="AL410" s="184"/>
      <c r="AM410" s="184"/>
      <c r="AN410" s="184"/>
      <c r="AO410" s="184"/>
      <c r="AP410" s="184"/>
      <c r="AQ410" s="184"/>
      <c r="AR410" s="184"/>
      <c r="AS410" s="184"/>
      <c r="AT410" s="184"/>
      <c r="AU410" s="184"/>
      <c r="AV410" s="184"/>
      <c r="AW410" s="184"/>
      <c r="AX410" s="184"/>
      <c r="AY410" s="184"/>
      <c r="AZ410" s="184"/>
      <c r="BA410" s="184"/>
      <c r="BB410" s="390"/>
      <c r="BC410" s="21"/>
      <c r="BD410" s="21"/>
      <c r="BE410" s="21"/>
      <c r="BF410" s="21"/>
      <c r="BG410" s="21"/>
      <c r="BH410" s="21"/>
      <c r="BI410" s="21"/>
      <c r="BJ410" s="21"/>
      <c r="BK410" s="21"/>
      <c r="BL410" s="21"/>
      <c r="BM410" s="21"/>
      <c r="BN410" s="21"/>
      <c r="BO410" s="21"/>
      <c r="BP410" s="21"/>
      <c r="BQ410" s="21"/>
      <c r="BR410" s="21"/>
      <c r="BS410" s="21"/>
      <c r="BT410" s="390"/>
      <c r="BU410" s="390"/>
      <c r="BV410" s="390"/>
      <c r="BW410" s="390"/>
      <c r="BX410" s="390"/>
      <c r="BY410" s="390"/>
    </row>
    <row r="411" spans="1:813" s="183" customFormat="1" ht="15" customHeight="1" x14ac:dyDescent="0.25">
      <c r="D411" s="208"/>
      <c r="E411" s="52"/>
      <c r="F411" s="71"/>
      <c r="G411" s="71"/>
      <c r="H411" s="71"/>
      <c r="I411" s="194"/>
      <c r="J411" s="71"/>
      <c r="K411" s="71"/>
      <c r="L411" s="71"/>
      <c r="M411" s="71"/>
      <c r="N411" s="71"/>
      <c r="O411" s="323"/>
      <c r="P411" s="194"/>
      <c r="Q411" s="324"/>
      <c r="R411" s="325"/>
      <c r="S411" s="321"/>
      <c r="T411" s="41"/>
      <c r="U411" s="356"/>
      <c r="V411" s="37"/>
      <c r="W411" s="37"/>
      <c r="X411" s="387"/>
      <c r="Y411" s="320"/>
      <c r="Z411" s="320"/>
      <c r="AA411" s="66"/>
      <c r="AB411" s="66"/>
      <c r="AC411" s="66"/>
      <c r="AD411" s="66"/>
      <c r="AE411" s="66"/>
      <c r="AF411" s="66"/>
      <c r="AG411" s="386"/>
      <c r="AH411" s="320"/>
      <c r="AI411" s="184"/>
      <c r="AJ411" s="184"/>
      <c r="AK411" s="184"/>
      <c r="AL411" s="184"/>
      <c r="AM411" s="184"/>
      <c r="AN411" s="184"/>
      <c r="AO411" s="184"/>
      <c r="AP411" s="184"/>
      <c r="AQ411" s="184"/>
      <c r="AR411" s="184"/>
      <c r="AS411" s="184"/>
      <c r="AT411" s="184"/>
      <c r="AU411" s="184"/>
      <c r="AV411" s="184"/>
      <c r="AW411" s="184"/>
      <c r="AX411" s="184"/>
      <c r="AY411" s="184"/>
      <c r="AZ411" s="184"/>
      <c r="BA411" s="184"/>
      <c r="BB411" s="390"/>
      <c r="BC411" s="21"/>
      <c r="BD411" s="21"/>
      <c r="BE411" s="21"/>
      <c r="BF411" s="21"/>
      <c r="BG411" s="21"/>
      <c r="BH411" s="21"/>
      <c r="BI411" s="21"/>
      <c r="BJ411" s="21"/>
      <c r="BK411" s="21"/>
      <c r="BL411" s="21"/>
      <c r="BM411" s="21"/>
      <c r="BN411" s="21"/>
      <c r="BO411" s="21"/>
      <c r="BP411" s="21"/>
      <c r="BQ411" s="21"/>
      <c r="BR411" s="21"/>
      <c r="BS411" s="21"/>
      <c r="BT411" s="390"/>
      <c r="BU411" s="390"/>
      <c r="BV411" s="390"/>
      <c r="BW411" s="390"/>
      <c r="BX411" s="390"/>
      <c r="BY411" s="390"/>
    </row>
    <row r="412" spans="1:813" s="183" customFormat="1" ht="15" customHeight="1" x14ac:dyDescent="0.25">
      <c r="D412" s="208"/>
      <c r="E412" s="52"/>
      <c r="F412" s="71"/>
      <c r="G412" s="71"/>
      <c r="H412" s="71"/>
      <c r="I412" s="194"/>
      <c r="J412" s="71"/>
      <c r="K412" s="71"/>
      <c r="L412" s="71"/>
      <c r="M412" s="71"/>
      <c r="N412" s="71"/>
      <c r="O412" s="323"/>
      <c r="P412" s="194"/>
      <c r="Q412" s="324"/>
      <c r="R412" s="325"/>
      <c r="S412" s="321"/>
      <c r="T412" s="41"/>
      <c r="U412" s="356"/>
      <c r="V412" s="37"/>
      <c r="W412" s="37"/>
      <c r="X412" s="330"/>
      <c r="Y412" s="320"/>
      <c r="Z412" s="320"/>
      <c r="AA412" s="66"/>
      <c r="AB412" s="66"/>
      <c r="AC412" s="66"/>
      <c r="AD412" s="66"/>
      <c r="AE412" s="66"/>
      <c r="AF412" s="66"/>
      <c r="AG412" s="386"/>
      <c r="AH412" s="320"/>
      <c r="AI412" s="184"/>
      <c r="AJ412" s="184"/>
      <c r="AK412" s="184"/>
      <c r="AL412" s="184"/>
      <c r="AM412" s="184"/>
      <c r="AN412" s="184"/>
      <c r="AO412" s="184"/>
      <c r="AP412" s="184"/>
      <c r="AQ412" s="184"/>
      <c r="AR412" s="184"/>
      <c r="AS412" s="184"/>
      <c r="AT412" s="184"/>
      <c r="AU412" s="184"/>
      <c r="AV412" s="184"/>
      <c r="AW412" s="184"/>
      <c r="AX412" s="184"/>
      <c r="AY412" s="184"/>
      <c r="AZ412" s="184"/>
      <c r="BA412" s="184"/>
      <c r="BB412" s="390"/>
      <c r="BC412" s="21"/>
      <c r="BD412" s="21"/>
      <c r="BE412" s="21"/>
      <c r="BF412" s="21"/>
      <c r="BG412" s="21"/>
      <c r="BH412" s="21"/>
      <c r="BI412" s="21"/>
      <c r="BJ412" s="21"/>
      <c r="BK412" s="21"/>
      <c r="BL412" s="21"/>
      <c r="BM412" s="21"/>
      <c r="BN412" s="21"/>
      <c r="BO412" s="21"/>
      <c r="BP412" s="21"/>
      <c r="BQ412" s="21"/>
      <c r="BR412" s="21"/>
      <c r="BS412" s="21"/>
      <c r="BT412" s="390"/>
      <c r="BU412" s="390"/>
      <c r="BV412" s="390"/>
      <c r="BW412" s="390"/>
      <c r="BX412" s="390"/>
      <c r="BY412" s="390"/>
    </row>
    <row r="413" spans="1:813" s="183" customFormat="1" ht="15" customHeight="1" x14ac:dyDescent="0.25">
      <c r="D413" s="208"/>
      <c r="E413" s="52"/>
      <c r="F413" s="71"/>
      <c r="G413" s="71"/>
      <c r="H413" s="71"/>
      <c r="I413" s="194"/>
      <c r="J413" s="71"/>
      <c r="K413" s="71"/>
      <c r="L413" s="71"/>
      <c r="M413" s="71"/>
      <c r="N413" s="71"/>
      <c r="O413" s="323"/>
      <c r="P413" s="194"/>
      <c r="Q413" s="324"/>
      <c r="R413" s="325"/>
      <c r="S413" s="321"/>
      <c r="T413" s="41"/>
      <c r="U413" s="356"/>
      <c r="V413" s="37"/>
      <c r="W413" s="37"/>
      <c r="X413" s="320"/>
      <c r="Y413" s="330"/>
      <c r="Z413" s="320"/>
      <c r="AA413" s="66"/>
      <c r="AB413" s="66"/>
      <c r="AC413" s="66"/>
      <c r="AD413" s="66"/>
      <c r="AE413" s="66"/>
      <c r="AF413" s="66"/>
      <c r="AG413" s="386"/>
      <c r="AH413" s="320"/>
      <c r="AI413" s="184"/>
      <c r="AJ413" s="184"/>
      <c r="AK413" s="184"/>
      <c r="AL413" s="184"/>
      <c r="AM413" s="184"/>
      <c r="AN413" s="184"/>
      <c r="AO413" s="184"/>
      <c r="AP413" s="184"/>
      <c r="AQ413" s="184"/>
      <c r="AR413" s="184"/>
      <c r="AS413" s="184"/>
      <c r="AT413" s="184"/>
      <c r="AU413" s="184"/>
      <c r="AV413" s="184"/>
      <c r="AW413" s="184"/>
      <c r="AX413" s="184"/>
      <c r="AY413" s="184"/>
      <c r="AZ413" s="184"/>
      <c r="BA413" s="184"/>
      <c r="BB413" s="390"/>
      <c r="BC413" s="21"/>
      <c r="BD413" s="21"/>
      <c r="BE413" s="21"/>
      <c r="BF413" s="21"/>
      <c r="BG413" s="21"/>
      <c r="BH413" s="21"/>
      <c r="BI413" s="21"/>
      <c r="BJ413" s="21"/>
      <c r="BK413" s="21"/>
      <c r="BL413" s="21"/>
      <c r="BM413" s="21"/>
      <c r="BN413" s="21"/>
      <c r="BO413" s="21"/>
      <c r="BP413" s="21"/>
      <c r="BQ413" s="21"/>
      <c r="BR413" s="21"/>
      <c r="BS413" s="21"/>
      <c r="BT413" s="390"/>
      <c r="BU413" s="390"/>
      <c r="BV413" s="390"/>
      <c r="BW413" s="390"/>
      <c r="BX413" s="390"/>
      <c r="BY413" s="390"/>
    </row>
    <row r="414" spans="1:813" s="183" customFormat="1" ht="15" customHeight="1" x14ac:dyDescent="0.25">
      <c r="D414" s="208"/>
      <c r="E414" s="52"/>
      <c r="F414" s="71"/>
      <c r="G414" s="71"/>
      <c r="H414" s="71"/>
      <c r="I414" s="194"/>
      <c r="J414" s="71"/>
      <c r="K414" s="71"/>
      <c r="L414" s="71"/>
      <c r="M414" s="71"/>
      <c r="N414" s="71"/>
      <c r="O414" s="323"/>
      <c r="P414" s="194"/>
      <c r="Q414" s="324"/>
      <c r="R414" s="325"/>
      <c r="S414" s="321"/>
      <c r="T414" s="41"/>
      <c r="U414" s="356"/>
      <c r="V414" s="37"/>
      <c r="W414" s="37"/>
      <c r="X414" s="320"/>
      <c r="Y414" s="330"/>
      <c r="Z414" s="320"/>
      <c r="AA414" s="66"/>
      <c r="AB414" s="66"/>
      <c r="AC414" s="66"/>
      <c r="AD414" s="66"/>
      <c r="AE414" s="66"/>
      <c r="AF414" s="66"/>
      <c r="AG414" s="386"/>
      <c r="AH414" s="320"/>
      <c r="AI414" s="184"/>
      <c r="AJ414" s="184"/>
      <c r="AK414" s="184"/>
      <c r="AL414" s="184"/>
      <c r="AM414" s="184"/>
      <c r="AN414" s="184"/>
      <c r="AO414" s="184"/>
      <c r="AP414" s="184"/>
      <c r="AQ414" s="184"/>
      <c r="AR414" s="184"/>
      <c r="AS414" s="184"/>
      <c r="AT414" s="184"/>
      <c r="AU414" s="184"/>
      <c r="AV414" s="184"/>
      <c r="AW414" s="184"/>
      <c r="AX414" s="184"/>
      <c r="AY414" s="184"/>
      <c r="AZ414" s="184"/>
      <c r="BA414" s="184"/>
      <c r="BB414" s="390"/>
      <c r="BC414" s="21"/>
      <c r="BD414" s="21"/>
      <c r="BE414" s="21"/>
      <c r="BF414" s="21"/>
      <c r="BG414" s="21"/>
      <c r="BH414" s="21"/>
      <c r="BI414" s="21"/>
      <c r="BJ414" s="21"/>
      <c r="BK414" s="21"/>
      <c r="BL414" s="21"/>
      <c r="BM414" s="21"/>
      <c r="BN414" s="21"/>
      <c r="BO414" s="21"/>
      <c r="BP414" s="21"/>
      <c r="BQ414" s="21"/>
      <c r="BR414" s="21"/>
      <c r="BS414" s="21"/>
      <c r="BT414" s="390"/>
      <c r="BU414" s="390"/>
      <c r="BV414" s="390"/>
      <c r="BW414" s="390"/>
      <c r="BX414" s="390"/>
      <c r="BY414" s="390"/>
    </row>
    <row r="415" spans="1:813" s="183" customFormat="1" ht="15" customHeight="1" x14ac:dyDescent="0.25">
      <c r="D415" s="208"/>
      <c r="E415" s="52"/>
      <c r="F415" s="71"/>
      <c r="G415" s="71"/>
      <c r="H415" s="71"/>
      <c r="I415" s="194"/>
      <c r="J415" s="71"/>
      <c r="K415" s="71"/>
      <c r="L415" s="71"/>
      <c r="M415" s="71"/>
      <c r="N415" s="71"/>
      <c r="O415" s="323"/>
      <c r="P415" s="194"/>
      <c r="Q415" s="324"/>
      <c r="R415" s="325"/>
      <c r="S415" s="321"/>
      <c r="T415" s="41"/>
      <c r="U415" s="356"/>
      <c r="V415" s="37"/>
      <c r="W415" s="37"/>
      <c r="X415" s="320"/>
      <c r="Y415" s="330"/>
      <c r="Z415" s="320"/>
      <c r="AA415" s="66"/>
      <c r="AB415" s="66"/>
      <c r="AC415" s="66"/>
      <c r="AD415" s="65"/>
      <c r="AE415" s="65"/>
      <c r="AF415" s="65"/>
      <c r="AG415" s="67"/>
      <c r="AI415" s="184"/>
      <c r="AJ415" s="184"/>
      <c r="AK415" s="184"/>
      <c r="AL415" s="184"/>
      <c r="AM415" s="184"/>
      <c r="AN415" s="184"/>
      <c r="AO415" s="184"/>
      <c r="AP415" s="184"/>
      <c r="AQ415" s="184"/>
      <c r="AR415" s="184"/>
      <c r="AS415" s="184"/>
      <c r="AT415" s="184"/>
      <c r="AU415" s="184"/>
      <c r="AV415" s="184"/>
      <c r="AW415" s="184"/>
      <c r="AX415" s="184"/>
      <c r="AY415" s="184"/>
      <c r="AZ415" s="184"/>
      <c r="BA415" s="184"/>
      <c r="BB415" s="390"/>
      <c r="BC415" s="21"/>
      <c r="BD415" s="21"/>
      <c r="BE415" s="21"/>
      <c r="BF415" s="21"/>
      <c r="BG415" s="21"/>
      <c r="BH415" s="21"/>
      <c r="BI415" s="21"/>
      <c r="BJ415" s="21"/>
      <c r="BK415" s="21"/>
      <c r="BL415" s="21"/>
      <c r="BM415" s="21"/>
      <c r="BN415" s="21"/>
      <c r="BO415" s="21"/>
      <c r="BP415" s="21"/>
      <c r="BQ415" s="21"/>
      <c r="BR415" s="21"/>
      <c r="BS415" s="21"/>
      <c r="BT415" s="390"/>
      <c r="BU415" s="390"/>
      <c r="BV415" s="390"/>
      <c r="BW415" s="390"/>
      <c r="BX415" s="390"/>
      <c r="BY415" s="390"/>
    </row>
    <row r="416" spans="1:813" s="183" customFormat="1" ht="15" customHeight="1" x14ac:dyDescent="0.25">
      <c r="D416" s="208"/>
      <c r="E416" s="52"/>
      <c r="F416" s="71"/>
      <c r="G416" s="71"/>
      <c r="H416" s="71"/>
      <c r="I416" s="194"/>
      <c r="J416" s="71"/>
      <c r="K416" s="71"/>
      <c r="L416" s="71"/>
      <c r="M416" s="71"/>
      <c r="N416" s="71"/>
      <c r="O416" s="323"/>
      <c r="P416" s="194"/>
      <c r="Q416" s="324"/>
      <c r="R416" s="325"/>
      <c r="S416" s="321"/>
      <c r="T416" s="41"/>
      <c r="U416" s="356"/>
      <c r="V416" s="37"/>
      <c r="W416" s="37"/>
      <c r="X416" s="37"/>
      <c r="Y416" s="196"/>
      <c r="Z416" s="41"/>
      <c r="AA416" s="65"/>
      <c r="AB416" s="66"/>
      <c r="AC416" s="65"/>
      <c r="AD416" s="65"/>
      <c r="AE416" s="65"/>
      <c r="AF416" s="65"/>
      <c r="AG416" s="65"/>
      <c r="AH416" s="65"/>
      <c r="AI416" s="65"/>
      <c r="AJ416" s="67"/>
      <c r="AL416" s="184"/>
      <c r="AM416" s="184"/>
      <c r="AN416" s="184"/>
      <c r="AO416" s="184"/>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390"/>
      <c r="BR416" s="390"/>
      <c r="BS416" s="390"/>
      <c r="BT416" s="390"/>
      <c r="BU416" s="390"/>
      <c r="BV416" s="390"/>
      <c r="BW416" s="390"/>
      <c r="BX416" s="390"/>
      <c r="BY416" s="390"/>
    </row>
    <row r="417" spans="1:816" s="183" customFormat="1" ht="15" customHeight="1" x14ac:dyDescent="0.25">
      <c r="D417" s="208"/>
      <c r="E417" s="52"/>
      <c r="F417" s="71"/>
      <c r="G417" s="71"/>
      <c r="H417" s="71"/>
      <c r="I417" s="194"/>
      <c r="J417" s="71"/>
      <c r="K417" s="71"/>
      <c r="L417" s="71"/>
      <c r="M417" s="71"/>
      <c r="N417" s="71"/>
      <c r="O417" s="323"/>
      <c r="P417" s="194"/>
      <c r="Q417" s="324"/>
      <c r="R417" s="325"/>
      <c r="S417" s="321"/>
      <c r="T417" s="41"/>
      <c r="U417" s="356"/>
      <c r="V417" s="37"/>
      <c r="W417" s="37"/>
      <c r="X417" s="37"/>
      <c r="Y417" s="196"/>
      <c r="Z417" s="41"/>
      <c r="AA417" s="65"/>
      <c r="AB417" s="66"/>
      <c r="AC417" s="65"/>
      <c r="AD417" s="65"/>
      <c r="AE417" s="65"/>
      <c r="AF417" s="65"/>
      <c r="AG417" s="65"/>
      <c r="AH417" s="65"/>
      <c r="AI417" s="65"/>
      <c r="AJ417" s="67"/>
      <c r="AL417" s="184"/>
      <c r="AM417" s="184"/>
      <c r="AN417" s="184"/>
      <c r="AO417" s="184"/>
      <c r="AP417" s="21"/>
      <c r="AQ417" s="21"/>
      <c r="AR417" s="21"/>
      <c r="AS417" s="21"/>
      <c r="AT417" s="21"/>
      <c r="AU417" s="21"/>
      <c r="AV417" s="21"/>
      <c r="AW417" s="21"/>
      <c r="AX417" s="21"/>
      <c r="AY417" s="21"/>
      <c r="AZ417" s="21"/>
      <c r="BA417" s="21"/>
      <c r="BB417" s="196"/>
      <c r="BC417" s="196"/>
      <c r="BD417" s="196"/>
      <c r="BE417" s="196"/>
      <c r="BF417" s="196"/>
      <c r="BG417" s="196"/>
      <c r="BH417" s="196"/>
      <c r="BI417" s="196"/>
      <c r="BJ417" s="196"/>
      <c r="BK417" s="196"/>
      <c r="BL417" s="196"/>
      <c r="BM417" s="196"/>
      <c r="BN417" s="21"/>
      <c r="BO417" s="21"/>
      <c r="BP417" s="21"/>
      <c r="BQ417" s="21"/>
      <c r="BR417" s="21"/>
      <c r="BS417" s="21"/>
      <c r="BT417" s="21"/>
      <c r="BU417" s="21"/>
      <c r="BV417" s="21"/>
      <c r="BW417" s="21"/>
      <c r="BX417" s="21"/>
      <c r="BY417" s="21"/>
    </row>
    <row r="418" spans="1:816" s="183" customFormat="1" ht="15" customHeight="1" x14ac:dyDescent="0.25">
      <c r="D418" s="208"/>
      <c r="E418" s="68"/>
      <c r="F418" s="71"/>
      <c r="G418" s="71"/>
      <c r="H418" s="71"/>
      <c r="I418" s="194"/>
      <c r="J418" s="71"/>
      <c r="K418" s="71"/>
      <c r="L418" s="71"/>
      <c r="M418" s="71"/>
      <c r="N418" s="71"/>
      <c r="O418" s="323"/>
      <c r="P418" s="194"/>
      <c r="Q418" s="324"/>
      <c r="R418" s="325"/>
      <c r="S418" s="321"/>
      <c r="T418" s="41"/>
      <c r="U418" s="356"/>
      <c r="V418" s="37"/>
      <c r="W418" s="37"/>
      <c r="X418" s="37"/>
      <c r="Y418" s="196"/>
      <c r="Z418" s="41"/>
      <c r="AA418" s="65"/>
      <c r="AB418" s="66"/>
      <c r="AC418" s="65"/>
      <c r="AD418" s="65"/>
      <c r="AE418" s="65"/>
      <c r="AF418" s="65"/>
      <c r="AG418" s="65"/>
      <c r="AH418" s="65"/>
      <c r="AI418" s="65"/>
      <c r="AJ418" s="67"/>
      <c r="AL418" s="184"/>
      <c r="AM418" s="184"/>
      <c r="AN418" s="184"/>
      <c r="AO418" s="184"/>
      <c r="AP418" s="184"/>
      <c r="AQ418" s="184"/>
      <c r="AR418" s="184"/>
      <c r="AS418" s="184"/>
      <c r="AT418" s="184"/>
      <c r="AU418" s="184"/>
      <c r="AV418" s="184"/>
      <c r="AW418" s="21"/>
      <c r="AX418" s="21"/>
      <c r="AY418" s="21"/>
      <c r="AZ418" s="21"/>
      <c r="BA418" s="21"/>
      <c r="BB418" s="196"/>
      <c r="BC418" s="196"/>
      <c r="BD418" s="196"/>
      <c r="BE418" s="196"/>
      <c r="BF418" s="196"/>
      <c r="BG418" s="196"/>
      <c r="BH418" s="196"/>
      <c r="BI418" s="196"/>
      <c r="BJ418" s="196"/>
      <c r="BK418" s="196"/>
      <c r="BL418" s="196"/>
      <c r="BM418" s="196"/>
      <c r="BN418" s="21"/>
      <c r="BO418" s="21"/>
      <c r="BP418" s="21"/>
      <c r="BQ418" s="21"/>
      <c r="BR418" s="21"/>
      <c r="BS418" s="21"/>
      <c r="BT418" s="21"/>
      <c r="BU418" s="21"/>
      <c r="BV418" s="21"/>
      <c r="BW418" s="21"/>
      <c r="BX418" s="21"/>
      <c r="BY418" s="21"/>
    </row>
    <row r="419" spans="1:816" ht="15" customHeight="1" x14ac:dyDescent="0.25">
      <c r="A419" s="183"/>
      <c r="B419" s="183"/>
      <c r="C419" s="183"/>
      <c r="D419" s="208"/>
      <c r="E419" s="52"/>
      <c r="F419" s="71"/>
      <c r="G419" s="71"/>
      <c r="H419" s="71"/>
      <c r="I419" s="194"/>
      <c r="J419" s="71"/>
      <c r="K419" s="71"/>
      <c r="L419" s="71"/>
      <c r="M419" s="71"/>
      <c r="N419" s="71"/>
      <c r="O419" s="323"/>
      <c r="P419" s="194"/>
      <c r="Q419" s="324"/>
      <c r="R419" s="325"/>
      <c r="S419" s="321"/>
      <c r="T419" s="41"/>
      <c r="U419" s="356"/>
      <c r="V419" s="37"/>
      <c r="W419" s="37"/>
      <c r="X419" s="37"/>
      <c r="Y419" s="196"/>
      <c r="Z419" s="41"/>
      <c r="AA419" s="65"/>
      <c r="AB419" s="66"/>
      <c r="AC419" s="65"/>
      <c r="AD419" s="65"/>
      <c r="AE419" s="65"/>
      <c r="AF419" s="65"/>
      <c r="AG419" s="65"/>
      <c r="AH419" s="65"/>
      <c r="AI419" s="65"/>
      <c r="AJ419" s="67"/>
      <c r="AK419" s="183"/>
      <c r="AL419" s="184"/>
      <c r="AM419" s="184"/>
      <c r="AN419" s="184"/>
      <c r="AO419" s="184"/>
      <c r="AP419" s="184"/>
      <c r="AQ419" s="184"/>
      <c r="AR419" s="184"/>
      <c r="AS419" s="184"/>
      <c r="AT419" s="184"/>
      <c r="AU419" s="184"/>
      <c r="AV419" s="184"/>
      <c r="AW419" s="21"/>
      <c r="AX419" s="21"/>
      <c r="AY419" s="21"/>
      <c r="AZ419" s="21"/>
      <c r="BA419" s="21"/>
      <c r="BB419" s="21"/>
      <c r="BC419" s="21"/>
      <c r="BD419" s="21"/>
      <c r="BE419" s="21"/>
      <c r="BF419" s="21"/>
      <c r="BG419" s="21"/>
      <c r="BH419" s="21"/>
      <c r="BI419" s="21"/>
      <c r="BJ419" s="21"/>
      <c r="BK419" s="21"/>
      <c r="BL419" s="21"/>
      <c r="BM419" s="21"/>
      <c r="BN419" s="390"/>
      <c r="BO419" s="390"/>
      <c r="BP419" s="390"/>
      <c r="BQ419" s="390"/>
      <c r="BR419" s="390"/>
      <c r="BS419" s="390"/>
      <c r="BT419" s="390"/>
      <c r="BU419" s="390"/>
      <c r="BV419" s="390"/>
      <c r="BW419" s="390"/>
      <c r="BX419" s="390"/>
      <c r="BY419" s="390"/>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75"/>
      <c r="FN419" s="75"/>
      <c r="FO419" s="75"/>
      <c r="FP419" s="75"/>
      <c r="FQ419" s="75"/>
      <c r="FR419" s="75"/>
      <c r="FS419" s="75"/>
      <c r="FT419" s="75"/>
      <c r="FU419" s="75"/>
      <c r="FV419" s="75"/>
      <c r="FW419" s="75"/>
      <c r="FX419" s="75"/>
      <c r="FY419" s="75"/>
      <c r="FZ419" s="75"/>
      <c r="GA419" s="75"/>
      <c r="GB419" s="75"/>
      <c r="GC419" s="75"/>
      <c r="GD419" s="75"/>
      <c r="GE419" s="75"/>
      <c r="GF419" s="75"/>
      <c r="GG419" s="75"/>
      <c r="GH419" s="75"/>
      <c r="GI419" s="75"/>
      <c r="GJ419" s="75"/>
      <c r="GK419" s="75"/>
      <c r="GL419" s="75"/>
      <c r="GM419" s="75"/>
      <c r="GN419" s="75"/>
      <c r="GO419" s="75"/>
      <c r="GP419" s="75"/>
      <c r="GQ419" s="75"/>
      <c r="GR419" s="75"/>
      <c r="GS419" s="75"/>
      <c r="GT419" s="75"/>
      <c r="GU419" s="75"/>
      <c r="GV419" s="75"/>
      <c r="GW419" s="75"/>
      <c r="GX419" s="75"/>
      <c r="GY419" s="75"/>
      <c r="GZ419" s="75"/>
      <c r="HA419" s="75"/>
      <c r="HB419" s="75"/>
      <c r="HC419" s="75"/>
      <c r="HD419" s="75"/>
      <c r="HE419" s="75"/>
      <c r="HF419" s="75"/>
      <c r="HG419" s="75"/>
      <c r="HH419" s="75"/>
      <c r="HI419" s="75"/>
      <c r="HJ419" s="75"/>
      <c r="HK419" s="75"/>
      <c r="HL419" s="75"/>
      <c r="HM419" s="75"/>
      <c r="HN419" s="75"/>
      <c r="HO419" s="75"/>
      <c r="HP419" s="75"/>
      <c r="HQ419" s="75"/>
      <c r="HR419" s="75"/>
      <c r="HS419" s="75"/>
      <c r="HT419" s="75"/>
      <c r="HU419" s="75"/>
      <c r="HV419" s="75"/>
      <c r="HW419" s="75"/>
      <c r="HX419" s="75"/>
      <c r="HY419" s="75"/>
      <c r="HZ419" s="75"/>
      <c r="IA419" s="75"/>
      <c r="IB419" s="75"/>
      <c r="IC419" s="75"/>
      <c r="ID419" s="75"/>
      <c r="IE419" s="75"/>
      <c r="IF419" s="75"/>
      <c r="IG419" s="75"/>
      <c r="IH419" s="75"/>
      <c r="II419" s="75"/>
      <c r="IJ419" s="75"/>
      <c r="IK419" s="75"/>
      <c r="IL419" s="75"/>
      <c r="IM419" s="75"/>
      <c r="IN419" s="75"/>
      <c r="IO419" s="75"/>
      <c r="IP419" s="75"/>
      <c r="IQ419" s="75"/>
      <c r="IR419" s="75"/>
      <c r="IS419" s="75"/>
      <c r="IT419" s="75"/>
      <c r="IU419" s="75"/>
      <c r="IV419" s="75"/>
      <c r="IW419" s="75"/>
      <c r="IX419" s="75"/>
      <c r="IY419" s="75"/>
      <c r="IZ419" s="75"/>
      <c r="JA419" s="75"/>
      <c r="JB419" s="75"/>
      <c r="JC419" s="75"/>
      <c r="JD419" s="75"/>
      <c r="JE419" s="75"/>
      <c r="JF419" s="75"/>
      <c r="JG419" s="75"/>
      <c r="JH419" s="75"/>
      <c r="JI419" s="75"/>
      <c r="JJ419" s="75"/>
      <c r="JK419" s="75"/>
      <c r="JL419" s="75"/>
      <c r="JM419" s="75"/>
      <c r="JN419" s="75"/>
      <c r="JO419" s="75"/>
      <c r="JP419" s="75"/>
      <c r="JQ419" s="75"/>
      <c r="JR419" s="75"/>
      <c r="JS419" s="75"/>
      <c r="JT419" s="75"/>
      <c r="JU419" s="75"/>
      <c r="JV419" s="75"/>
      <c r="JW419" s="75"/>
      <c r="JX419" s="75"/>
      <c r="JY419" s="75"/>
      <c r="JZ419" s="75"/>
      <c r="KA419" s="75"/>
      <c r="KB419" s="75"/>
      <c r="KC419" s="75"/>
      <c r="KD419" s="75"/>
      <c r="KE419" s="75"/>
      <c r="KF419" s="75"/>
      <c r="KG419" s="75"/>
      <c r="KH419" s="75"/>
      <c r="KI419" s="75"/>
      <c r="KJ419" s="75"/>
      <c r="KK419" s="75"/>
      <c r="KL419" s="75"/>
      <c r="KM419" s="75"/>
      <c r="KN419" s="75"/>
      <c r="KO419" s="75"/>
      <c r="KP419" s="75"/>
      <c r="KQ419" s="75"/>
      <c r="KR419" s="75"/>
      <c r="KS419" s="75"/>
      <c r="KT419" s="75"/>
      <c r="KU419" s="75"/>
      <c r="KV419" s="75"/>
      <c r="KW419" s="75"/>
      <c r="KX419" s="75"/>
      <c r="KY419" s="75"/>
      <c r="KZ419" s="75"/>
      <c r="LA419" s="75"/>
      <c r="LB419" s="75"/>
      <c r="LC419" s="75"/>
      <c r="LD419" s="75"/>
      <c r="LE419" s="75"/>
      <c r="LF419" s="75"/>
      <c r="LG419" s="75"/>
      <c r="LH419" s="75"/>
      <c r="LI419" s="75"/>
      <c r="LJ419" s="75"/>
      <c r="LK419" s="75"/>
      <c r="LL419" s="75"/>
      <c r="LM419" s="75"/>
      <c r="LN419" s="75"/>
      <c r="LO419" s="75"/>
      <c r="LP419" s="75"/>
      <c r="LQ419" s="75"/>
      <c r="LR419" s="75"/>
      <c r="LS419" s="75"/>
      <c r="LT419" s="75"/>
      <c r="LU419" s="75"/>
      <c r="LV419" s="75"/>
      <c r="LW419" s="75"/>
      <c r="LX419" s="75"/>
      <c r="LY419" s="75"/>
      <c r="LZ419" s="75"/>
      <c r="MA419" s="75"/>
      <c r="MB419" s="75"/>
      <c r="MC419" s="75"/>
      <c r="MD419" s="75"/>
      <c r="ME419" s="75"/>
      <c r="MF419" s="75"/>
      <c r="MG419" s="75"/>
      <c r="MH419" s="75"/>
      <c r="MI419" s="75"/>
      <c r="MJ419" s="75"/>
      <c r="MK419" s="75"/>
      <c r="ML419" s="75"/>
      <c r="MM419" s="75"/>
      <c r="MN419" s="75"/>
      <c r="MO419" s="75"/>
      <c r="MP419" s="75"/>
      <c r="MQ419" s="75"/>
      <c r="MR419" s="75"/>
      <c r="MS419" s="75"/>
      <c r="MT419" s="75"/>
      <c r="MU419" s="75"/>
      <c r="MV419" s="75"/>
      <c r="MW419" s="75"/>
      <c r="MX419" s="75"/>
      <c r="MY419" s="75"/>
      <c r="MZ419" s="75"/>
      <c r="NA419" s="75"/>
      <c r="NB419" s="75"/>
      <c r="NC419" s="75"/>
      <c r="ND419" s="75"/>
      <c r="NE419" s="75"/>
      <c r="NF419" s="75"/>
      <c r="NG419" s="75"/>
      <c r="NH419" s="75"/>
      <c r="NI419" s="75"/>
      <c r="NJ419" s="75"/>
      <c r="NK419" s="75"/>
      <c r="NL419" s="75"/>
      <c r="NM419" s="75"/>
      <c r="NN419" s="75"/>
      <c r="NO419" s="75"/>
      <c r="NP419" s="75"/>
      <c r="NQ419" s="75"/>
      <c r="NR419" s="75"/>
      <c r="NS419" s="75"/>
      <c r="NT419" s="75"/>
      <c r="NU419" s="75"/>
      <c r="NV419" s="75"/>
      <c r="NW419" s="75"/>
      <c r="NX419" s="75"/>
      <c r="NY419" s="75"/>
      <c r="NZ419" s="75"/>
      <c r="OA419" s="75"/>
      <c r="OB419" s="75"/>
      <c r="OC419" s="75"/>
      <c r="OD419" s="75"/>
      <c r="OE419" s="75"/>
      <c r="OF419" s="75"/>
      <c r="OG419" s="75"/>
      <c r="OH419" s="75"/>
      <c r="OI419" s="75"/>
      <c r="OJ419" s="75"/>
      <c r="OK419" s="75"/>
      <c r="OL419" s="75"/>
      <c r="OM419" s="75"/>
      <c r="ON419" s="75"/>
      <c r="OO419" s="75"/>
      <c r="OP419" s="75"/>
      <c r="OQ419" s="75"/>
      <c r="OR419" s="75"/>
      <c r="OS419" s="75"/>
      <c r="OT419" s="75"/>
      <c r="OU419" s="75"/>
      <c r="OV419" s="75"/>
      <c r="OW419" s="75"/>
      <c r="OX419" s="75"/>
      <c r="OY419" s="75"/>
      <c r="OZ419" s="75"/>
      <c r="PA419" s="75"/>
      <c r="PB419" s="75"/>
      <c r="PC419" s="75"/>
      <c r="PD419" s="75"/>
      <c r="PE419" s="75"/>
      <c r="PF419" s="75"/>
      <c r="PG419" s="75"/>
      <c r="PH419" s="75"/>
      <c r="PI419" s="75"/>
      <c r="PJ419" s="75"/>
      <c r="PK419" s="75"/>
      <c r="PL419" s="75"/>
      <c r="PM419" s="75"/>
      <c r="PN419" s="75"/>
      <c r="PO419" s="75"/>
      <c r="PP419" s="75"/>
      <c r="PQ419" s="75"/>
      <c r="PR419" s="75"/>
      <c r="PS419" s="75"/>
      <c r="PT419" s="75"/>
      <c r="PU419" s="75"/>
      <c r="PV419" s="75"/>
      <c r="PW419" s="75"/>
      <c r="PX419" s="75"/>
      <c r="PY419" s="75"/>
      <c r="PZ419" s="75"/>
      <c r="QA419" s="75"/>
      <c r="QB419" s="75"/>
      <c r="QC419" s="75"/>
      <c r="QD419" s="75"/>
      <c r="QE419" s="75"/>
      <c r="QF419" s="75"/>
      <c r="QG419" s="75"/>
      <c r="QH419" s="75"/>
      <c r="QI419" s="75"/>
      <c r="QJ419" s="75"/>
      <c r="QK419" s="75"/>
      <c r="QL419" s="75"/>
      <c r="QM419" s="75"/>
      <c r="QN419" s="75"/>
      <c r="QO419" s="75"/>
      <c r="QP419" s="75"/>
      <c r="QQ419" s="75"/>
      <c r="QR419" s="75"/>
      <c r="QS419" s="75"/>
      <c r="QT419" s="75"/>
      <c r="QU419" s="75"/>
      <c r="QV419" s="75"/>
      <c r="QW419" s="75"/>
      <c r="QX419" s="75"/>
      <c r="QY419" s="75"/>
      <c r="QZ419" s="75"/>
      <c r="RA419" s="75"/>
      <c r="RB419" s="75"/>
      <c r="RC419" s="75"/>
      <c r="RD419" s="75"/>
      <c r="RE419" s="75"/>
      <c r="RF419" s="75"/>
      <c r="RG419" s="75"/>
      <c r="RH419" s="75"/>
      <c r="RI419" s="75"/>
      <c r="RJ419" s="75"/>
      <c r="RK419" s="75"/>
      <c r="RL419" s="75"/>
      <c r="RM419" s="75"/>
      <c r="RN419" s="75"/>
      <c r="RO419" s="75"/>
      <c r="RP419" s="75"/>
      <c r="RQ419" s="75"/>
      <c r="RR419" s="75"/>
      <c r="RS419" s="75"/>
      <c r="RT419" s="75"/>
      <c r="RU419" s="75"/>
      <c r="RV419" s="75"/>
      <c r="RW419" s="75"/>
      <c r="RX419" s="75"/>
      <c r="RY419" s="75"/>
      <c r="RZ419" s="75"/>
      <c r="SA419" s="75"/>
      <c r="SB419" s="75"/>
      <c r="SC419" s="75"/>
      <c r="SD419" s="75"/>
      <c r="SE419" s="75"/>
      <c r="SF419" s="75"/>
      <c r="SG419" s="75"/>
      <c r="SH419" s="75"/>
      <c r="SI419" s="75"/>
      <c r="SJ419" s="75"/>
      <c r="SK419" s="75"/>
      <c r="SL419" s="75"/>
      <c r="SM419" s="75"/>
      <c r="SN419" s="75"/>
      <c r="SO419" s="75"/>
      <c r="SP419" s="75"/>
      <c r="SQ419" s="75"/>
      <c r="SR419" s="75"/>
      <c r="SS419" s="75"/>
      <c r="ST419" s="75"/>
      <c r="SU419" s="75"/>
      <c r="SV419" s="75"/>
      <c r="SW419" s="75"/>
      <c r="SX419" s="75"/>
      <c r="SY419" s="75"/>
      <c r="SZ419" s="75"/>
      <c r="TA419" s="75"/>
      <c r="TB419" s="75"/>
      <c r="TC419" s="75"/>
      <c r="TD419" s="75"/>
      <c r="TE419" s="75"/>
      <c r="TF419" s="75"/>
      <c r="TG419" s="75"/>
      <c r="TH419" s="75"/>
      <c r="TI419" s="75"/>
      <c r="TJ419" s="75"/>
      <c r="TK419" s="75"/>
      <c r="TL419" s="75"/>
      <c r="TM419" s="75"/>
      <c r="TN419" s="75"/>
      <c r="TO419" s="75"/>
      <c r="TP419" s="75"/>
      <c r="TQ419" s="75"/>
      <c r="TR419" s="75"/>
      <c r="TS419" s="75"/>
      <c r="TT419" s="75"/>
      <c r="TU419" s="75"/>
      <c r="TV419" s="75"/>
      <c r="TW419" s="75"/>
      <c r="TX419" s="75"/>
      <c r="TY419" s="75"/>
      <c r="TZ419" s="75"/>
      <c r="UA419" s="75"/>
      <c r="UB419" s="75"/>
      <c r="UC419" s="75"/>
      <c r="UD419" s="75"/>
      <c r="UE419" s="75"/>
      <c r="UF419" s="75"/>
      <c r="UG419" s="75"/>
      <c r="UH419" s="75"/>
      <c r="UI419" s="75"/>
      <c r="UJ419" s="75"/>
      <c r="UK419" s="75"/>
      <c r="UL419" s="75"/>
      <c r="UM419" s="75"/>
      <c r="UN419" s="75"/>
      <c r="UO419" s="75"/>
      <c r="UP419" s="75"/>
      <c r="UQ419" s="75"/>
      <c r="UR419" s="75"/>
      <c r="US419" s="75"/>
      <c r="UT419" s="75"/>
      <c r="UU419" s="75"/>
      <c r="UV419" s="75"/>
      <c r="UW419" s="75"/>
      <c r="UX419" s="75"/>
      <c r="UY419" s="75"/>
      <c r="UZ419" s="75"/>
      <c r="VA419" s="75"/>
      <c r="VB419" s="75"/>
      <c r="VC419" s="75"/>
      <c r="VD419" s="75"/>
      <c r="VE419" s="75"/>
      <c r="VF419" s="75"/>
      <c r="VG419" s="75"/>
      <c r="VH419" s="75"/>
      <c r="VI419" s="75"/>
      <c r="VJ419" s="75"/>
      <c r="VK419" s="75"/>
      <c r="VL419" s="75"/>
      <c r="VM419" s="75"/>
      <c r="VN419" s="75"/>
      <c r="VO419" s="75"/>
      <c r="VP419" s="75"/>
      <c r="VQ419" s="75"/>
      <c r="VR419" s="75"/>
      <c r="VS419" s="75"/>
      <c r="VT419" s="75"/>
      <c r="VU419" s="75"/>
      <c r="VV419" s="75"/>
      <c r="VW419" s="75"/>
      <c r="VX419" s="75"/>
      <c r="VY419" s="75"/>
      <c r="VZ419" s="75"/>
      <c r="WA419" s="75"/>
      <c r="WB419" s="75"/>
      <c r="WC419" s="75"/>
      <c r="WD419" s="75"/>
      <c r="WE419" s="75"/>
      <c r="WF419" s="75"/>
      <c r="WG419" s="75"/>
      <c r="WH419" s="75"/>
      <c r="WI419" s="75"/>
      <c r="WJ419" s="75"/>
      <c r="WK419" s="75"/>
      <c r="WL419" s="75"/>
      <c r="WM419" s="75"/>
      <c r="WN419" s="75"/>
      <c r="WO419" s="75"/>
      <c r="WP419" s="75"/>
      <c r="WQ419" s="75"/>
      <c r="WR419" s="75"/>
      <c r="WS419" s="75"/>
      <c r="WT419" s="75"/>
      <c r="WU419" s="75"/>
      <c r="WV419" s="75"/>
      <c r="WW419" s="75"/>
      <c r="WX419" s="75"/>
      <c r="WY419" s="75"/>
      <c r="WZ419" s="75"/>
      <c r="XA419" s="75"/>
      <c r="XB419" s="75"/>
      <c r="XC419" s="75"/>
      <c r="XD419" s="75"/>
      <c r="XE419" s="75"/>
      <c r="XF419" s="75"/>
      <c r="XG419" s="75"/>
      <c r="XH419" s="75"/>
      <c r="XI419" s="75"/>
      <c r="XJ419" s="75"/>
      <c r="XK419" s="75"/>
      <c r="XL419" s="75"/>
      <c r="XM419" s="75"/>
      <c r="XN419" s="75"/>
      <c r="XO419" s="75"/>
      <c r="XP419" s="75"/>
      <c r="XQ419" s="75"/>
      <c r="XR419" s="75"/>
      <c r="XS419" s="75"/>
      <c r="XT419" s="75"/>
      <c r="XU419" s="75"/>
      <c r="XV419" s="75"/>
      <c r="XW419" s="75"/>
      <c r="XX419" s="75"/>
      <c r="XY419" s="75"/>
      <c r="XZ419" s="75"/>
      <c r="YA419" s="75"/>
      <c r="YB419" s="75"/>
      <c r="YC419" s="75"/>
      <c r="YD419" s="75"/>
      <c r="YE419" s="75"/>
      <c r="YF419" s="75"/>
      <c r="YG419" s="75"/>
      <c r="YH419" s="75"/>
      <c r="YI419" s="75"/>
      <c r="YJ419" s="75"/>
      <c r="YK419" s="75"/>
      <c r="YL419" s="75"/>
      <c r="YM419" s="75"/>
      <c r="YN419" s="75"/>
      <c r="YO419" s="75"/>
      <c r="YP419" s="75"/>
      <c r="YQ419" s="75"/>
      <c r="YR419" s="75"/>
      <c r="YS419" s="75"/>
      <c r="YT419" s="75"/>
      <c r="YU419" s="75"/>
      <c r="YV419" s="75"/>
      <c r="YW419" s="75"/>
      <c r="YX419" s="75"/>
      <c r="YY419" s="75"/>
      <c r="YZ419" s="75"/>
      <c r="ZA419" s="75"/>
      <c r="ZB419" s="75"/>
      <c r="ZC419" s="75"/>
      <c r="ZD419" s="75"/>
      <c r="ZE419" s="75"/>
      <c r="ZF419" s="75"/>
      <c r="ZG419" s="75"/>
      <c r="ZH419" s="75"/>
      <c r="ZI419" s="75"/>
      <c r="ZJ419" s="75"/>
      <c r="ZK419" s="75"/>
      <c r="ZL419" s="75"/>
      <c r="ZM419" s="75"/>
      <c r="ZN419" s="75"/>
      <c r="ZO419" s="75"/>
      <c r="ZP419" s="75"/>
      <c r="ZQ419" s="75"/>
      <c r="ZR419" s="75"/>
      <c r="ZS419" s="75"/>
      <c r="ZT419" s="75"/>
      <c r="ZU419" s="75"/>
      <c r="ZV419" s="75"/>
      <c r="ZW419" s="75"/>
      <c r="ZX419" s="75"/>
      <c r="ZY419" s="75"/>
      <c r="ZZ419" s="75"/>
      <c r="AAA419" s="75"/>
      <c r="AAB419" s="75"/>
      <c r="AAC419" s="75"/>
      <c r="AAD419" s="75"/>
      <c r="AAE419" s="75"/>
      <c r="AAF419" s="75"/>
      <c r="AAG419" s="75"/>
      <c r="AAH419" s="75"/>
      <c r="AAI419" s="75"/>
      <c r="AAJ419" s="75"/>
      <c r="AAK419" s="75"/>
      <c r="AAL419" s="75"/>
      <c r="AAM419" s="75"/>
      <c r="AAN419" s="75"/>
      <c r="AAO419" s="75"/>
      <c r="AAP419" s="75"/>
      <c r="AAQ419" s="75"/>
      <c r="AAR419" s="75"/>
      <c r="AAS419" s="75"/>
      <c r="AAT419" s="75"/>
      <c r="AAU419" s="75"/>
      <c r="AAV419" s="75"/>
      <c r="AAW419" s="75"/>
      <c r="AAX419" s="75"/>
      <c r="AAY419" s="75"/>
      <c r="AAZ419" s="75"/>
      <c r="ABA419" s="75"/>
      <c r="ABB419" s="75"/>
      <c r="ABC419" s="75"/>
      <c r="ABD419" s="75"/>
      <c r="ABE419" s="75"/>
      <c r="ABF419" s="75"/>
      <c r="ABG419" s="75"/>
      <c r="ABH419" s="75"/>
      <c r="ABI419" s="75"/>
      <c r="ABJ419" s="75"/>
      <c r="ABK419" s="75"/>
      <c r="ABL419" s="75"/>
      <c r="ABM419" s="75"/>
      <c r="ABN419" s="75"/>
      <c r="ABO419" s="75"/>
      <c r="ABP419" s="75"/>
      <c r="ABQ419" s="75"/>
      <c r="ABR419" s="75"/>
      <c r="ABS419" s="75"/>
      <c r="ABT419" s="75"/>
      <c r="ABU419" s="75"/>
      <c r="ABV419" s="75"/>
      <c r="ABW419" s="75"/>
      <c r="ABX419" s="75"/>
      <c r="ABY419" s="75"/>
      <c r="ABZ419" s="75"/>
      <c r="ACA419" s="75"/>
      <c r="ACB419" s="75"/>
      <c r="ACC419" s="75"/>
      <c r="ACD419" s="75"/>
      <c r="ACE419" s="75"/>
      <c r="ACF419" s="75"/>
      <c r="ACG419" s="75"/>
      <c r="ACH419" s="75"/>
      <c r="ACI419" s="75"/>
      <c r="ACJ419" s="75"/>
      <c r="ACK419" s="75"/>
      <c r="ACL419" s="75"/>
      <c r="ACM419" s="75"/>
      <c r="ACN419" s="75"/>
      <c r="ACO419" s="75"/>
      <c r="ACP419" s="75"/>
      <c r="ACQ419" s="75"/>
      <c r="ACR419" s="75"/>
      <c r="ACS419" s="75"/>
      <c r="ACT419" s="75"/>
      <c r="ACU419" s="75"/>
      <c r="ACV419" s="75"/>
      <c r="ACW419" s="75"/>
      <c r="ACX419" s="75"/>
      <c r="ACY419" s="75"/>
      <c r="ACZ419" s="75"/>
      <c r="ADA419" s="75"/>
      <c r="ADB419" s="75"/>
      <c r="ADC419" s="75"/>
      <c r="ADD419" s="75"/>
      <c r="ADE419" s="75"/>
      <c r="ADF419" s="75"/>
      <c r="ADG419" s="75"/>
      <c r="ADH419" s="75"/>
      <c r="ADI419" s="75"/>
      <c r="ADJ419" s="75"/>
      <c r="ADK419" s="75"/>
      <c r="ADL419" s="75"/>
      <c r="ADM419" s="75"/>
      <c r="ADN419" s="75"/>
      <c r="ADO419" s="75"/>
      <c r="ADP419" s="75"/>
      <c r="ADQ419" s="75"/>
      <c r="ADR419" s="75"/>
      <c r="ADS419" s="75"/>
      <c r="ADT419" s="75"/>
      <c r="ADU419" s="75"/>
      <c r="ADV419" s="75"/>
      <c r="ADW419" s="75"/>
      <c r="ADX419" s="75"/>
      <c r="ADY419" s="75"/>
      <c r="ADZ419" s="75"/>
      <c r="AEA419" s="75"/>
      <c r="AEB419" s="75"/>
      <c r="AEC419" s="75"/>
      <c r="AED419" s="75"/>
      <c r="AEE419" s="75"/>
      <c r="AEF419" s="75"/>
      <c r="AEG419" s="75"/>
      <c r="AEH419" s="75"/>
      <c r="AEI419" s="75"/>
      <c r="AEJ419" s="75"/>
    </row>
    <row r="420" spans="1:816" ht="15" customHeight="1" x14ac:dyDescent="0.25">
      <c r="A420" s="183"/>
      <c r="B420" s="183"/>
      <c r="C420" s="71"/>
      <c r="D420" s="208"/>
      <c r="E420" s="52"/>
      <c r="F420" s="71"/>
      <c r="G420" s="71"/>
      <c r="H420" s="71"/>
      <c r="I420" s="194"/>
      <c r="J420" s="71"/>
      <c r="K420" s="71"/>
      <c r="L420" s="71"/>
      <c r="M420" s="71"/>
      <c r="N420" s="71"/>
      <c r="O420" s="323"/>
      <c r="P420" s="194"/>
      <c r="Q420" s="324"/>
      <c r="R420" s="325"/>
      <c r="S420" s="321"/>
      <c r="T420" s="41"/>
      <c r="U420" s="356"/>
      <c r="V420" s="37"/>
      <c r="W420" s="37"/>
      <c r="X420" s="37"/>
      <c r="Y420" s="196"/>
      <c r="Z420" s="41"/>
      <c r="AA420" s="65"/>
      <c r="AB420" s="66"/>
      <c r="AC420" s="65"/>
      <c r="AD420" s="65"/>
      <c r="AE420" s="65"/>
      <c r="AF420" s="65"/>
      <c r="AG420" s="67"/>
      <c r="AH420" s="183"/>
      <c r="AI420" s="183"/>
      <c r="AJ420" s="183"/>
      <c r="AK420" s="183"/>
      <c r="AL420" s="184"/>
      <c r="AM420" s="184"/>
      <c r="AN420" s="184"/>
      <c r="AO420" s="184"/>
      <c r="AP420" s="184"/>
      <c r="AQ420" s="184"/>
      <c r="AR420" s="184"/>
      <c r="AS420" s="184"/>
      <c r="AT420" s="184"/>
      <c r="AU420" s="184"/>
      <c r="AV420" s="184"/>
      <c r="AW420" s="21"/>
      <c r="AX420" s="21"/>
      <c r="AY420" s="21"/>
      <c r="AZ420" s="21"/>
      <c r="BA420" s="21"/>
      <c r="BB420" s="21"/>
      <c r="BC420" s="21"/>
      <c r="BD420" s="21"/>
      <c r="BE420" s="21"/>
      <c r="BF420" s="21"/>
      <c r="BG420" s="21"/>
      <c r="BH420" s="21"/>
      <c r="BI420" s="21"/>
      <c r="BJ420" s="21"/>
      <c r="BK420" s="21"/>
      <c r="BL420" s="21"/>
      <c r="BM420" s="21"/>
      <c r="BN420" s="390"/>
      <c r="BO420" s="390"/>
      <c r="BP420" s="390"/>
      <c r="BQ420" s="390"/>
      <c r="BR420" s="390"/>
      <c r="BS420" s="390"/>
      <c r="BT420" s="390"/>
      <c r="BU420" s="390"/>
      <c r="BV420" s="390"/>
      <c r="BW420" s="390"/>
      <c r="BX420" s="390"/>
      <c r="BY420" s="390"/>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75"/>
      <c r="FN420" s="75"/>
      <c r="FO420" s="75"/>
      <c r="FP420" s="75"/>
      <c r="FQ420" s="75"/>
      <c r="FR420" s="75"/>
      <c r="FS420" s="75"/>
      <c r="FT420" s="75"/>
      <c r="FU420" s="75"/>
      <c r="FV420" s="75"/>
      <c r="FW420" s="75"/>
      <c r="FX420" s="75"/>
      <c r="FY420" s="75"/>
      <c r="FZ420" s="75"/>
      <c r="GA420" s="75"/>
      <c r="GB420" s="75"/>
      <c r="GC420" s="75"/>
      <c r="GD420" s="75"/>
      <c r="GE420" s="75"/>
      <c r="GF420" s="75"/>
      <c r="GG420" s="75"/>
      <c r="GH420" s="75"/>
      <c r="GI420" s="75"/>
      <c r="GJ420" s="75"/>
      <c r="GK420" s="75"/>
      <c r="GL420" s="75"/>
      <c r="GM420" s="75"/>
      <c r="GN420" s="75"/>
      <c r="GO420" s="75"/>
      <c r="GP420" s="75"/>
      <c r="GQ420" s="75"/>
      <c r="GR420" s="75"/>
      <c r="GS420" s="75"/>
      <c r="GT420" s="75"/>
      <c r="GU420" s="75"/>
      <c r="GV420" s="75"/>
      <c r="GW420" s="75"/>
      <c r="GX420" s="75"/>
      <c r="GY420" s="75"/>
      <c r="GZ420" s="75"/>
      <c r="HA420" s="75"/>
      <c r="HB420" s="75"/>
      <c r="HC420" s="75"/>
      <c r="HD420" s="75"/>
      <c r="HE420" s="75"/>
      <c r="HF420" s="75"/>
      <c r="HG420" s="75"/>
      <c r="HH420" s="75"/>
      <c r="HI420" s="75"/>
      <c r="HJ420" s="75"/>
      <c r="HK420" s="75"/>
      <c r="HL420" s="75"/>
      <c r="HM420" s="75"/>
      <c r="HN420" s="75"/>
      <c r="HO420" s="75"/>
      <c r="HP420" s="75"/>
      <c r="HQ420" s="75"/>
      <c r="HR420" s="75"/>
      <c r="HS420" s="75"/>
      <c r="HT420" s="75"/>
      <c r="HU420" s="75"/>
      <c r="HV420" s="75"/>
      <c r="HW420" s="75"/>
      <c r="HX420" s="75"/>
      <c r="HY420" s="75"/>
      <c r="HZ420" s="75"/>
      <c r="IA420" s="75"/>
      <c r="IB420" s="75"/>
      <c r="IC420" s="75"/>
      <c r="ID420" s="75"/>
      <c r="IE420" s="75"/>
      <c r="IF420" s="75"/>
      <c r="IG420" s="75"/>
      <c r="IH420" s="75"/>
      <c r="II420" s="75"/>
      <c r="IJ420" s="75"/>
      <c r="IK420" s="75"/>
      <c r="IL420" s="75"/>
      <c r="IM420" s="75"/>
      <c r="IN420" s="75"/>
      <c r="IO420" s="75"/>
      <c r="IP420" s="75"/>
      <c r="IQ420" s="75"/>
      <c r="IR420" s="75"/>
      <c r="IS420" s="75"/>
      <c r="IT420" s="75"/>
      <c r="IU420" s="75"/>
      <c r="IV420" s="75"/>
      <c r="IW420" s="75"/>
      <c r="IX420" s="75"/>
      <c r="IY420" s="75"/>
      <c r="IZ420" s="75"/>
      <c r="JA420" s="75"/>
      <c r="JB420" s="75"/>
      <c r="JC420" s="75"/>
      <c r="JD420" s="75"/>
      <c r="JE420" s="75"/>
      <c r="JF420" s="75"/>
      <c r="JG420" s="75"/>
      <c r="JH420" s="75"/>
      <c r="JI420" s="75"/>
      <c r="JJ420" s="75"/>
      <c r="JK420" s="75"/>
      <c r="JL420" s="75"/>
      <c r="JM420" s="75"/>
      <c r="JN420" s="75"/>
      <c r="JO420" s="75"/>
      <c r="JP420" s="75"/>
      <c r="JQ420" s="75"/>
      <c r="JR420" s="75"/>
      <c r="JS420" s="75"/>
      <c r="JT420" s="75"/>
      <c r="JU420" s="75"/>
      <c r="JV420" s="75"/>
      <c r="JW420" s="75"/>
      <c r="JX420" s="75"/>
      <c r="JY420" s="75"/>
      <c r="JZ420" s="75"/>
      <c r="KA420" s="75"/>
      <c r="KB420" s="75"/>
      <c r="KC420" s="75"/>
      <c r="KD420" s="75"/>
      <c r="KE420" s="75"/>
      <c r="KF420" s="75"/>
      <c r="KG420" s="75"/>
      <c r="KH420" s="75"/>
      <c r="KI420" s="75"/>
      <c r="KJ420" s="75"/>
      <c r="KK420" s="75"/>
      <c r="KL420" s="75"/>
      <c r="KM420" s="75"/>
      <c r="KN420" s="75"/>
      <c r="KO420" s="75"/>
      <c r="KP420" s="75"/>
      <c r="KQ420" s="75"/>
      <c r="KR420" s="75"/>
      <c r="KS420" s="75"/>
      <c r="KT420" s="75"/>
      <c r="KU420" s="75"/>
      <c r="KV420" s="75"/>
      <c r="KW420" s="75"/>
      <c r="KX420" s="75"/>
      <c r="KY420" s="75"/>
      <c r="KZ420" s="75"/>
      <c r="LA420" s="75"/>
      <c r="LB420" s="75"/>
      <c r="LC420" s="75"/>
      <c r="LD420" s="75"/>
      <c r="LE420" s="75"/>
      <c r="LF420" s="75"/>
      <c r="LG420" s="75"/>
      <c r="LH420" s="75"/>
      <c r="LI420" s="75"/>
      <c r="LJ420" s="75"/>
      <c r="LK420" s="75"/>
      <c r="LL420" s="75"/>
      <c r="LM420" s="75"/>
      <c r="LN420" s="75"/>
      <c r="LO420" s="75"/>
      <c r="LP420" s="75"/>
      <c r="LQ420" s="75"/>
      <c r="LR420" s="75"/>
      <c r="LS420" s="75"/>
      <c r="LT420" s="75"/>
      <c r="LU420" s="75"/>
      <c r="LV420" s="75"/>
      <c r="LW420" s="75"/>
      <c r="LX420" s="75"/>
      <c r="LY420" s="75"/>
      <c r="LZ420" s="75"/>
      <c r="MA420" s="75"/>
      <c r="MB420" s="75"/>
      <c r="MC420" s="75"/>
      <c r="MD420" s="75"/>
      <c r="ME420" s="75"/>
      <c r="MF420" s="75"/>
      <c r="MG420" s="75"/>
      <c r="MH420" s="75"/>
      <c r="MI420" s="75"/>
      <c r="MJ420" s="75"/>
      <c r="MK420" s="75"/>
      <c r="ML420" s="75"/>
      <c r="MM420" s="75"/>
      <c r="MN420" s="75"/>
      <c r="MO420" s="75"/>
      <c r="MP420" s="75"/>
      <c r="MQ420" s="75"/>
      <c r="MR420" s="75"/>
      <c r="MS420" s="75"/>
      <c r="MT420" s="75"/>
      <c r="MU420" s="75"/>
      <c r="MV420" s="75"/>
      <c r="MW420" s="75"/>
      <c r="MX420" s="75"/>
      <c r="MY420" s="75"/>
      <c r="MZ420" s="75"/>
      <c r="NA420" s="75"/>
      <c r="NB420" s="75"/>
      <c r="NC420" s="75"/>
      <c r="ND420" s="75"/>
      <c r="NE420" s="75"/>
      <c r="NF420" s="75"/>
      <c r="NG420" s="75"/>
      <c r="NH420" s="75"/>
      <c r="NI420" s="75"/>
      <c r="NJ420" s="75"/>
      <c r="NK420" s="75"/>
      <c r="NL420" s="75"/>
      <c r="NM420" s="75"/>
      <c r="NN420" s="75"/>
      <c r="NO420" s="75"/>
      <c r="NP420" s="75"/>
      <c r="NQ420" s="75"/>
      <c r="NR420" s="75"/>
      <c r="NS420" s="75"/>
      <c r="NT420" s="75"/>
      <c r="NU420" s="75"/>
      <c r="NV420" s="75"/>
      <c r="NW420" s="75"/>
      <c r="NX420" s="75"/>
      <c r="NY420" s="75"/>
      <c r="NZ420" s="75"/>
      <c r="OA420" s="75"/>
      <c r="OB420" s="75"/>
      <c r="OC420" s="75"/>
      <c r="OD420" s="75"/>
      <c r="OE420" s="75"/>
      <c r="OF420" s="75"/>
      <c r="OG420" s="75"/>
      <c r="OH420" s="75"/>
      <c r="OI420" s="75"/>
      <c r="OJ420" s="75"/>
      <c r="OK420" s="75"/>
      <c r="OL420" s="75"/>
      <c r="OM420" s="75"/>
      <c r="ON420" s="75"/>
      <c r="OO420" s="75"/>
      <c r="OP420" s="75"/>
      <c r="OQ420" s="75"/>
      <c r="OR420" s="75"/>
      <c r="OS420" s="75"/>
      <c r="OT420" s="75"/>
      <c r="OU420" s="75"/>
      <c r="OV420" s="75"/>
      <c r="OW420" s="75"/>
      <c r="OX420" s="75"/>
      <c r="OY420" s="75"/>
      <c r="OZ420" s="75"/>
      <c r="PA420" s="75"/>
      <c r="PB420" s="75"/>
      <c r="PC420" s="75"/>
      <c r="PD420" s="75"/>
      <c r="PE420" s="75"/>
      <c r="PF420" s="75"/>
      <c r="PG420" s="75"/>
      <c r="PH420" s="75"/>
      <c r="PI420" s="75"/>
      <c r="PJ420" s="75"/>
      <c r="PK420" s="75"/>
      <c r="PL420" s="75"/>
      <c r="PM420" s="75"/>
      <c r="PN420" s="75"/>
      <c r="PO420" s="75"/>
      <c r="PP420" s="75"/>
      <c r="PQ420" s="75"/>
      <c r="PR420" s="75"/>
      <c r="PS420" s="75"/>
      <c r="PT420" s="75"/>
      <c r="PU420" s="75"/>
      <c r="PV420" s="75"/>
      <c r="PW420" s="75"/>
      <c r="PX420" s="75"/>
      <c r="PY420" s="75"/>
      <c r="PZ420" s="75"/>
      <c r="QA420" s="75"/>
      <c r="QB420" s="75"/>
      <c r="QC420" s="75"/>
      <c r="QD420" s="75"/>
      <c r="QE420" s="75"/>
      <c r="QF420" s="75"/>
      <c r="QG420" s="75"/>
      <c r="QH420" s="75"/>
      <c r="QI420" s="75"/>
      <c r="QJ420" s="75"/>
      <c r="QK420" s="75"/>
      <c r="QL420" s="75"/>
      <c r="QM420" s="75"/>
      <c r="QN420" s="75"/>
      <c r="QO420" s="75"/>
      <c r="QP420" s="75"/>
      <c r="QQ420" s="75"/>
      <c r="QR420" s="75"/>
      <c r="QS420" s="75"/>
      <c r="QT420" s="75"/>
      <c r="QU420" s="75"/>
      <c r="QV420" s="75"/>
      <c r="QW420" s="75"/>
      <c r="QX420" s="75"/>
      <c r="QY420" s="75"/>
      <c r="QZ420" s="75"/>
      <c r="RA420" s="75"/>
      <c r="RB420" s="75"/>
      <c r="RC420" s="75"/>
      <c r="RD420" s="75"/>
      <c r="RE420" s="75"/>
      <c r="RF420" s="75"/>
      <c r="RG420" s="75"/>
      <c r="RH420" s="75"/>
      <c r="RI420" s="75"/>
      <c r="RJ420" s="75"/>
      <c r="RK420" s="75"/>
      <c r="RL420" s="75"/>
      <c r="RM420" s="75"/>
      <c r="RN420" s="75"/>
      <c r="RO420" s="75"/>
      <c r="RP420" s="75"/>
      <c r="RQ420" s="75"/>
      <c r="RR420" s="75"/>
      <c r="RS420" s="75"/>
      <c r="RT420" s="75"/>
      <c r="RU420" s="75"/>
      <c r="RV420" s="75"/>
      <c r="RW420" s="75"/>
      <c r="RX420" s="75"/>
      <c r="RY420" s="75"/>
      <c r="RZ420" s="75"/>
      <c r="SA420" s="75"/>
      <c r="SB420" s="75"/>
      <c r="SC420" s="75"/>
      <c r="SD420" s="75"/>
      <c r="SE420" s="75"/>
      <c r="SF420" s="75"/>
      <c r="SG420" s="75"/>
      <c r="SH420" s="75"/>
      <c r="SI420" s="75"/>
      <c r="SJ420" s="75"/>
      <c r="SK420" s="75"/>
      <c r="SL420" s="75"/>
      <c r="SM420" s="75"/>
      <c r="SN420" s="75"/>
      <c r="SO420" s="75"/>
      <c r="SP420" s="75"/>
      <c r="SQ420" s="75"/>
      <c r="SR420" s="75"/>
      <c r="SS420" s="75"/>
      <c r="ST420" s="75"/>
      <c r="SU420" s="75"/>
      <c r="SV420" s="75"/>
      <c r="SW420" s="75"/>
      <c r="SX420" s="75"/>
      <c r="SY420" s="75"/>
      <c r="SZ420" s="75"/>
      <c r="TA420" s="75"/>
      <c r="TB420" s="75"/>
      <c r="TC420" s="75"/>
      <c r="TD420" s="75"/>
      <c r="TE420" s="75"/>
      <c r="TF420" s="75"/>
      <c r="TG420" s="75"/>
      <c r="TH420" s="75"/>
      <c r="TI420" s="75"/>
      <c r="TJ420" s="75"/>
      <c r="TK420" s="75"/>
      <c r="TL420" s="75"/>
      <c r="TM420" s="75"/>
      <c r="TN420" s="75"/>
      <c r="TO420" s="75"/>
      <c r="TP420" s="75"/>
      <c r="TQ420" s="75"/>
      <c r="TR420" s="75"/>
      <c r="TS420" s="75"/>
      <c r="TT420" s="75"/>
      <c r="TU420" s="75"/>
      <c r="TV420" s="75"/>
      <c r="TW420" s="75"/>
      <c r="TX420" s="75"/>
      <c r="TY420" s="75"/>
      <c r="TZ420" s="75"/>
      <c r="UA420" s="75"/>
      <c r="UB420" s="75"/>
      <c r="UC420" s="75"/>
      <c r="UD420" s="75"/>
      <c r="UE420" s="75"/>
      <c r="UF420" s="75"/>
      <c r="UG420" s="75"/>
      <c r="UH420" s="75"/>
      <c r="UI420" s="75"/>
      <c r="UJ420" s="75"/>
      <c r="UK420" s="75"/>
      <c r="UL420" s="75"/>
      <c r="UM420" s="75"/>
      <c r="UN420" s="75"/>
      <c r="UO420" s="75"/>
      <c r="UP420" s="75"/>
      <c r="UQ420" s="75"/>
      <c r="UR420" s="75"/>
      <c r="US420" s="75"/>
      <c r="UT420" s="75"/>
      <c r="UU420" s="75"/>
      <c r="UV420" s="75"/>
      <c r="UW420" s="75"/>
      <c r="UX420" s="75"/>
      <c r="UY420" s="75"/>
      <c r="UZ420" s="75"/>
      <c r="VA420" s="75"/>
      <c r="VB420" s="75"/>
      <c r="VC420" s="75"/>
      <c r="VD420" s="75"/>
      <c r="VE420" s="75"/>
      <c r="VF420" s="75"/>
      <c r="VG420" s="75"/>
      <c r="VH420" s="75"/>
      <c r="VI420" s="75"/>
      <c r="VJ420" s="75"/>
      <c r="VK420" s="75"/>
      <c r="VL420" s="75"/>
      <c r="VM420" s="75"/>
      <c r="VN420" s="75"/>
      <c r="VO420" s="75"/>
      <c r="VP420" s="75"/>
      <c r="VQ420" s="75"/>
      <c r="VR420" s="75"/>
      <c r="VS420" s="75"/>
      <c r="VT420" s="75"/>
      <c r="VU420" s="75"/>
      <c r="VV420" s="75"/>
      <c r="VW420" s="75"/>
      <c r="VX420" s="75"/>
      <c r="VY420" s="75"/>
      <c r="VZ420" s="75"/>
      <c r="WA420" s="75"/>
      <c r="WB420" s="75"/>
      <c r="WC420" s="75"/>
      <c r="WD420" s="75"/>
      <c r="WE420" s="75"/>
      <c r="WF420" s="75"/>
      <c r="WG420" s="75"/>
      <c r="WH420" s="75"/>
      <c r="WI420" s="75"/>
      <c r="WJ420" s="75"/>
      <c r="WK420" s="75"/>
      <c r="WL420" s="75"/>
      <c r="WM420" s="75"/>
      <c r="WN420" s="75"/>
      <c r="WO420" s="75"/>
      <c r="WP420" s="75"/>
      <c r="WQ420" s="75"/>
      <c r="WR420" s="75"/>
      <c r="WS420" s="75"/>
      <c r="WT420" s="75"/>
      <c r="WU420" s="75"/>
      <c r="WV420" s="75"/>
      <c r="WW420" s="75"/>
      <c r="WX420" s="75"/>
      <c r="WY420" s="75"/>
      <c r="WZ420" s="75"/>
      <c r="XA420" s="75"/>
      <c r="XB420" s="75"/>
      <c r="XC420" s="75"/>
      <c r="XD420" s="75"/>
      <c r="XE420" s="75"/>
      <c r="XF420" s="75"/>
      <c r="XG420" s="75"/>
      <c r="XH420" s="75"/>
      <c r="XI420" s="75"/>
      <c r="XJ420" s="75"/>
      <c r="XK420" s="75"/>
      <c r="XL420" s="75"/>
      <c r="XM420" s="75"/>
      <c r="XN420" s="75"/>
      <c r="XO420" s="75"/>
      <c r="XP420" s="75"/>
      <c r="XQ420" s="75"/>
      <c r="XR420" s="75"/>
      <c r="XS420" s="75"/>
      <c r="XT420" s="75"/>
      <c r="XU420" s="75"/>
      <c r="XV420" s="75"/>
      <c r="XW420" s="75"/>
      <c r="XX420" s="75"/>
      <c r="XY420" s="75"/>
      <c r="XZ420" s="75"/>
      <c r="YA420" s="75"/>
      <c r="YB420" s="75"/>
      <c r="YC420" s="75"/>
      <c r="YD420" s="75"/>
      <c r="YE420" s="75"/>
      <c r="YF420" s="75"/>
      <c r="YG420" s="75"/>
      <c r="YH420" s="75"/>
      <c r="YI420" s="75"/>
      <c r="YJ420" s="75"/>
      <c r="YK420" s="75"/>
      <c r="YL420" s="75"/>
      <c r="YM420" s="75"/>
      <c r="YN420" s="75"/>
      <c r="YO420" s="75"/>
      <c r="YP420" s="75"/>
      <c r="YQ420" s="75"/>
      <c r="YR420" s="75"/>
      <c r="YS420" s="75"/>
      <c r="YT420" s="75"/>
      <c r="YU420" s="75"/>
      <c r="YV420" s="75"/>
      <c r="YW420" s="75"/>
      <c r="YX420" s="75"/>
      <c r="YY420" s="75"/>
      <c r="YZ420" s="75"/>
      <c r="ZA420" s="75"/>
      <c r="ZB420" s="75"/>
      <c r="ZC420" s="75"/>
      <c r="ZD420" s="75"/>
      <c r="ZE420" s="75"/>
      <c r="ZF420" s="75"/>
      <c r="ZG420" s="75"/>
      <c r="ZH420" s="75"/>
      <c r="ZI420" s="75"/>
      <c r="ZJ420" s="75"/>
      <c r="ZK420" s="75"/>
      <c r="ZL420" s="75"/>
      <c r="ZM420" s="75"/>
      <c r="ZN420" s="75"/>
      <c r="ZO420" s="75"/>
      <c r="ZP420" s="75"/>
      <c r="ZQ420" s="75"/>
      <c r="ZR420" s="75"/>
      <c r="ZS420" s="75"/>
      <c r="ZT420" s="75"/>
      <c r="ZU420" s="75"/>
      <c r="ZV420" s="75"/>
      <c r="ZW420" s="75"/>
      <c r="ZX420" s="75"/>
      <c r="ZY420" s="75"/>
      <c r="ZZ420" s="75"/>
      <c r="AAA420" s="75"/>
      <c r="AAB420" s="75"/>
      <c r="AAC420" s="75"/>
      <c r="AAD420" s="75"/>
      <c r="AAE420" s="75"/>
      <c r="AAF420" s="75"/>
      <c r="AAG420" s="75"/>
      <c r="AAH420" s="75"/>
      <c r="AAI420" s="75"/>
      <c r="AAJ420" s="75"/>
      <c r="AAK420" s="75"/>
      <c r="AAL420" s="75"/>
      <c r="AAM420" s="75"/>
      <c r="AAN420" s="75"/>
      <c r="AAO420" s="75"/>
      <c r="AAP420" s="75"/>
      <c r="AAQ420" s="75"/>
      <c r="AAR420" s="75"/>
      <c r="AAS420" s="75"/>
      <c r="AAT420" s="75"/>
      <c r="AAU420" s="75"/>
      <c r="AAV420" s="75"/>
      <c r="AAW420" s="75"/>
      <c r="AAX420" s="75"/>
      <c r="AAY420" s="75"/>
      <c r="AAZ420" s="75"/>
      <c r="ABA420" s="75"/>
      <c r="ABB420" s="75"/>
      <c r="ABC420" s="75"/>
      <c r="ABD420" s="75"/>
      <c r="ABE420" s="75"/>
      <c r="ABF420" s="75"/>
      <c r="ABG420" s="75"/>
      <c r="ABH420" s="75"/>
      <c r="ABI420" s="75"/>
      <c r="ABJ420" s="75"/>
      <c r="ABK420" s="75"/>
      <c r="ABL420" s="75"/>
      <c r="ABM420" s="75"/>
      <c r="ABN420" s="75"/>
      <c r="ABO420" s="75"/>
      <c r="ABP420" s="75"/>
      <c r="ABQ420" s="75"/>
      <c r="ABR420" s="75"/>
      <c r="ABS420" s="75"/>
      <c r="ABT420" s="75"/>
      <c r="ABU420" s="75"/>
      <c r="ABV420" s="75"/>
      <c r="ABW420" s="75"/>
      <c r="ABX420" s="75"/>
      <c r="ABY420" s="75"/>
      <c r="ABZ420" s="75"/>
      <c r="ACA420" s="75"/>
      <c r="ACB420" s="75"/>
      <c r="ACC420" s="75"/>
      <c r="ACD420" s="75"/>
      <c r="ACE420" s="75"/>
      <c r="ACF420" s="75"/>
      <c r="ACG420" s="75"/>
      <c r="ACH420" s="75"/>
      <c r="ACI420" s="75"/>
      <c r="ACJ420" s="75"/>
      <c r="ACK420" s="75"/>
      <c r="ACL420" s="75"/>
      <c r="ACM420" s="75"/>
      <c r="ACN420" s="75"/>
      <c r="ACO420" s="75"/>
      <c r="ACP420" s="75"/>
      <c r="ACQ420" s="75"/>
      <c r="ACR420" s="75"/>
      <c r="ACS420" s="75"/>
      <c r="ACT420" s="75"/>
      <c r="ACU420" s="75"/>
      <c r="ACV420" s="75"/>
      <c r="ACW420" s="75"/>
      <c r="ACX420" s="75"/>
      <c r="ACY420" s="75"/>
      <c r="ACZ420" s="75"/>
      <c r="ADA420" s="75"/>
      <c r="ADB420" s="75"/>
      <c r="ADC420" s="75"/>
      <c r="ADD420" s="75"/>
      <c r="ADE420" s="75"/>
      <c r="ADF420" s="75"/>
      <c r="ADG420" s="75"/>
      <c r="ADH420" s="75"/>
      <c r="ADI420" s="75"/>
      <c r="ADJ420" s="75"/>
      <c r="ADK420" s="75"/>
      <c r="ADL420" s="75"/>
      <c r="ADM420" s="75"/>
      <c r="ADN420" s="75"/>
      <c r="ADO420" s="75"/>
      <c r="ADP420" s="75"/>
      <c r="ADQ420" s="75"/>
      <c r="ADR420" s="75"/>
      <c r="ADS420" s="75"/>
      <c r="ADT420" s="75"/>
      <c r="ADU420" s="75"/>
      <c r="ADV420" s="75"/>
      <c r="ADW420" s="75"/>
      <c r="ADX420" s="75"/>
      <c r="ADY420" s="75"/>
      <c r="ADZ420" s="75"/>
      <c r="AEA420" s="75"/>
      <c r="AEB420" s="75"/>
      <c r="AEC420" s="75"/>
      <c r="AED420" s="75"/>
      <c r="AEE420" s="75"/>
      <c r="AEF420" s="75"/>
      <c r="AEG420" s="75"/>
      <c r="AEH420" s="75"/>
      <c r="AEI420" s="75"/>
      <c r="AEJ420" s="75"/>
    </row>
    <row r="421" spans="1:816" s="183" customFormat="1" ht="15" customHeight="1" x14ac:dyDescent="0.25">
      <c r="B421" s="71"/>
      <c r="C421" s="71"/>
      <c r="D421" s="209"/>
      <c r="E421" s="52"/>
      <c r="F421" s="71"/>
      <c r="G421" s="71"/>
      <c r="H421" s="71"/>
      <c r="I421" s="194"/>
      <c r="J421" s="71"/>
      <c r="K421" s="71"/>
      <c r="L421" s="71"/>
      <c r="M421" s="71"/>
      <c r="N421" s="71"/>
      <c r="O421" s="323"/>
      <c r="P421" s="194"/>
      <c r="Q421" s="324"/>
      <c r="R421" s="325"/>
      <c r="S421" s="321"/>
      <c r="T421" s="41"/>
      <c r="U421" s="356"/>
      <c r="V421" s="37"/>
      <c r="W421" s="37"/>
      <c r="X421" s="37"/>
      <c r="Y421" s="196"/>
      <c r="Z421" s="41"/>
      <c r="AA421" s="65"/>
      <c r="AB421" s="66"/>
      <c r="AC421" s="65"/>
      <c r="AD421" s="65"/>
      <c r="AE421" s="65"/>
      <c r="AF421" s="65"/>
      <c r="AG421" s="21"/>
      <c r="AH421" s="21"/>
      <c r="AI421" s="21"/>
      <c r="AJ421" s="21"/>
      <c r="AK421" s="21"/>
      <c r="AL421" s="184"/>
      <c r="AM421" s="184"/>
      <c r="AN421" s="184"/>
      <c r="AO421" s="184"/>
      <c r="AP421" s="184"/>
      <c r="AQ421" s="184"/>
      <c r="AR421" s="184"/>
      <c r="AS421" s="184"/>
      <c r="AT421" s="184"/>
      <c r="AU421" s="184"/>
      <c r="AV421" s="184"/>
      <c r="AW421" s="21"/>
      <c r="AX421" s="21"/>
      <c r="AY421" s="21"/>
      <c r="AZ421" s="21"/>
      <c r="BA421" s="21"/>
      <c r="BB421" s="21"/>
      <c r="BC421" s="21"/>
      <c r="BD421" s="21"/>
      <c r="BE421" s="21"/>
      <c r="BF421" s="21"/>
      <c r="BG421" s="21"/>
      <c r="BH421" s="21"/>
      <c r="BI421" s="21"/>
      <c r="BJ421" s="21"/>
      <c r="BK421" s="21"/>
      <c r="BL421" s="21"/>
      <c r="BM421" s="21"/>
      <c r="BN421" s="390"/>
      <c r="BO421" s="390"/>
      <c r="BP421" s="390"/>
      <c r="BQ421" s="390"/>
      <c r="BR421" s="390"/>
      <c r="BS421" s="390"/>
      <c r="BT421" s="390"/>
      <c r="BU421" s="390"/>
      <c r="BV421" s="390"/>
      <c r="BW421" s="390"/>
      <c r="BX421" s="390"/>
      <c r="BY421" s="390"/>
    </row>
    <row r="422" spans="1:816" s="183" customFormat="1" ht="15" customHeight="1" x14ac:dyDescent="0.25">
      <c r="A422" s="71"/>
      <c r="B422" s="71"/>
      <c r="D422" s="209"/>
      <c r="E422" s="52"/>
      <c r="F422" s="71"/>
      <c r="G422" s="71"/>
      <c r="H422" s="71"/>
      <c r="I422" s="194"/>
      <c r="J422" s="71"/>
      <c r="K422" s="71"/>
      <c r="L422" s="71"/>
      <c r="M422" s="71"/>
      <c r="N422" s="71"/>
      <c r="O422" s="323"/>
      <c r="P422" s="194"/>
      <c r="Q422" s="324"/>
      <c r="R422" s="325"/>
      <c r="S422" s="321"/>
      <c r="T422" s="39"/>
      <c r="U422" s="367"/>
      <c r="V422" s="196"/>
      <c r="W422" s="41"/>
      <c r="X422" s="65"/>
      <c r="Y422" s="66"/>
      <c r="Z422" s="65"/>
      <c r="AA422" s="65"/>
      <c r="AB422" s="65"/>
      <c r="AC422" s="65"/>
      <c r="AD422" s="65"/>
      <c r="AE422" s="65"/>
      <c r="AF422" s="65"/>
      <c r="AG422" s="21"/>
      <c r="AH422" s="21"/>
      <c r="AI422" s="21"/>
      <c r="AJ422" s="21"/>
      <c r="AK422" s="21"/>
      <c r="AL422" s="184"/>
      <c r="AM422" s="184"/>
      <c r="AN422" s="184"/>
      <c r="AO422" s="184"/>
      <c r="AP422" s="184"/>
      <c r="AQ422" s="184"/>
      <c r="AR422" s="184"/>
      <c r="AS422" s="184"/>
      <c r="AT422" s="184"/>
      <c r="AU422" s="184"/>
      <c r="AV422" s="184"/>
      <c r="AW422" s="21"/>
      <c r="AX422" s="21"/>
      <c r="AY422" s="21"/>
      <c r="AZ422" s="21"/>
      <c r="BA422" s="21"/>
      <c r="BB422" s="21"/>
      <c r="BC422" s="21"/>
      <c r="BD422" s="21"/>
      <c r="BE422" s="21"/>
      <c r="BF422" s="21"/>
      <c r="BG422" s="21"/>
      <c r="BH422" s="21"/>
      <c r="BI422" s="21"/>
      <c r="BJ422" s="21"/>
      <c r="BK422" s="21"/>
      <c r="BL422" s="21"/>
      <c r="BM422" s="21"/>
      <c r="BN422" s="390"/>
      <c r="BO422" s="390"/>
      <c r="BP422" s="390"/>
      <c r="BQ422" s="390"/>
      <c r="BR422" s="390"/>
      <c r="BS422" s="390"/>
      <c r="BT422" s="390"/>
      <c r="BU422" s="390"/>
      <c r="BV422" s="390"/>
      <c r="BW422" s="390"/>
      <c r="BX422" s="390"/>
      <c r="BY422" s="390"/>
    </row>
    <row r="423" spans="1:816" s="183" customFormat="1" ht="15" customHeight="1" x14ac:dyDescent="0.25">
      <c r="A423" s="71"/>
      <c r="D423" s="208"/>
      <c r="E423" s="210"/>
      <c r="F423" s="71"/>
      <c r="G423" s="71"/>
      <c r="H423" s="71"/>
      <c r="I423" s="194"/>
      <c r="J423" s="71"/>
      <c r="K423" s="71"/>
      <c r="L423" s="71"/>
      <c r="M423" s="71"/>
      <c r="N423" s="71"/>
      <c r="O423" s="323"/>
      <c r="P423" s="194"/>
      <c r="Q423" s="324"/>
      <c r="R423" s="325"/>
      <c r="S423" s="321"/>
      <c r="T423" s="41"/>
      <c r="U423" s="356"/>
      <c r="V423" s="37"/>
      <c r="W423" s="37"/>
      <c r="X423" s="37"/>
      <c r="Y423" s="37"/>
      <c r="Z423" s="37"/>
      <c r="AA423" s="37"/>
      <c r="AB423" s="37"/>
      <c r="AC423" s="37"/>
      <c r="AD423" s="21"/>
      <c r="AE423" s="21"/>
      <c r="AF423" s="21"/>
      <c r="AL423" s="21"/>
      <c r="AM423" s="184"/>
      <c r="AN423" s="21"/>
      <c r="AO423" s="21"/>
      <c r="AP423" s="184"/>
      <c r="AQ423" s="184"/>
      <c r="AR423" s="184"/>
      <c r="AS423" s="184"/>
      <c r="AT423" s="184"/>
      <c r="AU423" s="184"/>
      <c r="AV423" s="184"/>
      <c r="AW423" s="21"/>
      <c r="AX423" s="21"/>
      <c r="AY423" s="21"/>
      <c r="AZ423" s="21"/>
      <c r="BA423" s="21"/>
      <c r="BB423" s="21"/>
      <c r="BC423" s="21"/>
      <c r="BD423" s="21"/>
      <c r="BE423" s="21"/>
      <c r="BF423" s="21"/>
      <c r="BG423" s="21"/>
      <c r="BH423" s="21"/>
      <c r="BI423" s="21"/>
      <c r="BJ423" s="21"/>
      <c r="BK423" s="21"/>
      <c r="BL423" s="21"/>
      <c r="BM423" s="21"/>
      <c r="BN423" s="390"/>
      <c r="BO423" s="390"/>
      <c r="BP423" s="390"/>
      <c r="BQ423" s="390"/>
      <c r="BR423" s="390"/>
      <c r="BS423" s="390"/>
      <c r="BT423" s="390"/>
      <c r="BU423" s="390"/>
      <c r="BV423" s="390"/>
      <c r="BW423" s="390"/>
      <c r="BX423" s="390"/>
      <c r="BY423" s="390"/>
    </row>
    <row r="424" spans="1:816" s="183" customFormat="1" ht="15" customHeight="1" x14ac:dyDescent="0.25">
      <c r="D424" s="208"/>
      <c r="E424" s="72"/>
      <c r="F424" s="71"/>
      <c r="G424" s="71"/>
      <c r="H424" s="71"/>
      <c r="I424" s="194"/>
      <c r="J424" s="71"/>
      <c r="K424" s="71"/>
      <c r="L424" s="71"/>
      <c r="M424" s="71"/>
      <c r="N424" s="71"/>
      <c r="O424" s="323"/>
      <c r="P424" s="194"/>
      <c r="Q424" s="324"/>
      <c r="R424" s="325"/>
      <c r="S424" s="321"/>
      <c r="T424" s="41"/>
      <c r="U424" s="356"/>
      <c r="V424" s="37"/>
      <c r="W424" s="37"/>
      <c r="X424" s="37"/>
      <c r="Y424" s="37"/>
      <c r="Z424" s="37"/>
      <c r="AA424" s="37"/>
      <c r="AB424" s="37"/>
      <c r="AC424" s="37"/>
      <c r="AD424" s="21"/>
      <c r="AE424" s="21"/>
      <c r="AF424" s="21"/>
      <c r="AL424" s="21"/>
      <c r="AM424" s="21"/>
      <c r="AN424" s="21"/>
      <c r="AO424" s="21"/>
      <c r="AP424" s="184"/>
      <c r="AQ424" s="184"/>
      <c r="AR424" s="184"/>
      <c r="AS424" s="184"/>
      <c r="AT424" s="184"/>
      <c r="AU424" s="184"/>
      <c r="AV424" s="184"/>
      <c r="AW424" s="21"/>
      <c r="AX424" s="21"/>
      <c r="AY424" s="21"/>
      <c r="AZ424" s="21"/>
      <c r="BA424" s="21"/>
      <c r="BB424" s="21"/>
      <c r="BC424" s="21"/>
      <c r="BD424" s="21"/>
      <c r="BE424" s="21"/>
      <c r="BF424" s="21"/>
      <c r="BG424" s="21"/>
      <c r="BH424" s="21"/>
      <c r="BI424" s="21"/>
      <c r="BJ424" s="21"/>
      <c r="BK424" s="21"/>
      <c r="BL424" s="21"/>
      <c r="BM424" s="21"/>
      <c r="BN424" s="390"/>
      <c r="BO424" s="390"/>
      <c r="BP424" s="390"/>
      <c r="BQ424" s="390"/>
      <c r="BR424" s="390"/>
      <c r="BS424" s="390"/>
      <c r="BT424" s="390"/>
      <c r="BU424" s="390"/>
      <c r="BV424" s="390"/>
      <c r="BW424" s="390"/>
      <c r="BX424" s="390"/>
      <c r="BY424" s="390"/>
    </row>
    <row r="425" spans="1:816" s="183" customFormat="1" ht="15" customHeight="1" x14ac:dyDescent="0.25">
      <c r="D425" s="208"/>
      <c r="E425" s="72"/>
      <c r="F425" s="71"/>
      <c r="G425" s="71"/>
      <c r="H425" s="71"/>
      <c r="I425" s="194"/>
      <c r="J425" s="71"/>
      <c r="K425" s="71"/>
      <c r="L425" s="71"/>
      <c r="M425" s="71"/>
      <c r="N425" s="71"/>
      <c r="O425" s="323"/>
      <c r="P425" s="194"/>
      <c r="Q425" s="324"/>
      <c r="R425" s="325"/>
      <c r="S425" s="321"/>
      <c r="T425" s="41"/>
      <c r="U425" s="368"/>
      <c r="V425" s="326"/>
      <c r="W425" s="65"/>
      <c r="X425" s="65"/>
      <c r="Y425" s="65"/>
      <c r="Z425" s="65"/>
      <c r="AA425" s="65"/>
      <c r="AB425" s="65"/>
      <c r="AC425" s="65"/>
      <c r="AD425" s="67"/>
      <c r="AL425" s="184"/>
      <c r="AM425" s="21"/>
      <c r="AN425" s="184"/>
      <c r="AO425" s="184"/>
      <c r="AP425" s="184"/>
      <c r="AQ425" s="184"/>
      <c r="AR425" s="184"/>
      <c r="AS425" s="184"/>
      <c r="AT425" s="184"/>
      <c r="AU425" s="184"/>
      <c r="AV425" s="184"/>
      <c r="AW425" s="21"/>
      <c r="AX425" s="21"/>
      <c r="AY425" s="21"/>
      <c r="AZ425" s="21"/>
      <c r="BA425" s="21"/>
      <c r="BB425" s="21"/>
      <c r="BC425" s="21"/>
      <c r="BD425" s="21"/>
      <c r="BE425" s="21"/>
      <c r="BF425" s="21"/>
      <c r="BG425" s="21"/>
      <c r="BH425" s="21"/>
      <c r="BI425" s="21"/>
      <c r="BJ425" s="21"/>
      <c r="BK425" s="21"/>
      <c r="BL425" s="21"/>
      <c r="BM425" s="21"/>
      <c r="BN425" s="390"/>
      <c r="BO425" s="390"/>
      <c r="BP425" s="390"/>
      <c r="BQ425" s="390"/>
      <c r="BR425" s="390"/>
      <c r="BS425" s="390"/>
      <c r="BT425" s="390"/>
      <c r="BU425" s="390"/>
      <c r="BV425" s="390"/>
      <c r="BW425" s="390"/>
      <c r="BX425" s="390"/>
      <c r="BY425" s="390"/>
    </row>
    <row r="426" spans="1:816" s="183" customFormat="1" ht="15" customHeight="1" x14ac:dyDescent="0.25">
      <c r="D426" s="208"/>
      <c r="E426" s="72"/>
      <c r="F426" s="71"/>
      <c r="G426" s="71"/>
      <c r="H426" s="71"/>
      <c r="I426" s="194"/>
      <c r="J426" s="71"/>
      <c r="K426" s="71"/>
      <c r="L426" s="71"/>
      <c r="M426" s="71"/>
      <c r="N426" s="71"/>
      <c r="O426" s="323"/>
      <c r="P426" s="194"/>
      <c r="Q426" s="324"/>
      <c r="R426" s="325"/>
      <c r="S426" s="321"/>
      <c r="T426" s="41"/>
      <c r="U426" s="368"/>
      <c r="V426" s="326"/>
      <c r="W426" s="65"/>
      <c r="X426" s="65"/>
      <c r="Y426" s="65"/>
      <c r="Z426" s="65"/>
      <c r="AA426" s="65"/>
      <c r="AB426" s="65"/>
      <c r="AC426" s="65"/>
      <c r="AD426" s="67"/>
      <c r="AL426" s="184"/>
      <c r="AM426" s="184"/>
      <c r="AN426" s="184"/>
      <c r="AO426" s="184"/>
      <c r="AP426" s="184"/>
      <c r="AQ426" s="184"/>
      <c r="AR426" s="184"/>
      <c r="AS426" s="184"/>
      <c r="AT426" s="184"/>
      <c r="AU426" s="184"/>
      <c r="AV426" s="184"/>
      <c r="AW426" s="21"/>
      <c r="AX426" s="21"/>
      <c r="AY426" s="21"/>
      <c r="AZ426" s="21"/>
      <c r="BA426" s="21"/>
      <c r="BB426" s="21"/>
      <c r="BC426" s="21"/>
      <c r="BD426" s="21"/>
      <c r="BE426" s="21"/>
      <c r="BF426" s="21"/>
      <c r="BG426" s="21"/>
      <c r="BH426" s="21"/>
      <c r="BI426" s="21"/>
      <c r="BJ426" s="21"/>
      <c r="BK426" s="21"/>
      <c r="BL426" s="21"/>
      <c r="BM426" s="21"/>
      <c r="BN426" s="390"/>
      <c r="BO426" s="390"/>
      <c r="BP426" s="390"/>
      <c r="BQ426" s="390"/>
      <c r="BR426" s="390"/>
      <c r="BS426" s="390"/>
      <c r="BT426" s="390"/>
      <c r="BU426" s="390"/>
      <c r="BV426" s="390"/>
      <c r="BW426" s="390"/>
      <c r="BX426" s="390"/>
      <c r="BY426" s="390"/>
    </row>
    <row r="427" spans="1:816" s="183" customFormat="1" ht="15" customHeight="1" x14ac:dyDescent="0.25">
      <c r="D427" s="208"/>
      <c r="E427" s="72"/>
      <c r="F427" s="71"/>
      <c r="G427" s="71"/>
      <c r="H427" s="71"/>
      <c r="I427" s="194"/>
      <c r="J427" s="71"/>
      <c r="K427" s="71"/>
      <c r="L427" s="71"/>
      <c r="M427" s="71"/>
      <c r="N427" s="71"/>
      <c r="O427" s="323"/>
      <c r="P427" s="194"/>
      <c r="Q427" s="324"/>
      <c r="R427" s="325"/>
      <c r="S427" s="321"/>
      <c r="T427" s="41"/>
      <c r="U427" s="368"/>
      <c r="V427" s="326"/>
      <c r="W427" s="65"/>
      <c r="X427" s="65"/>
      <c r="Y427" s="65"/>
      <c r="Z427" s="65"/>
      <c r="AA427" s="65"/>
      <c r="AB427" s="65"/>
      <c r="AC427" s="65"/>
      <c r="AD427" s="67"/>
      <c r="AL427" s="184"/>
      <c r="AM427" s="184"/>
      <c r="AN427" s="184"/>
      <c r="AO427" s="184"/>
      <c r="AP427" s="184"/>
      <c r="AQ427" s="184"/>
      <c r="AR427" s="184"/>
      <c r="AS427" s="184"/>
      <c r="AT427" s="184"/>
      <c r="AU427" s="184"/>
      <c r="AV427" s="184"/>
      <c r="AW427" s="21"/>
      <c r="AX427" s="21"/>
      <c r="AY427" s="21"/>
      <c r="AZ427" s="21"/>
      <c r="BA427" s="21"/>
      <c r="BB427" s="21"/>
      <c r="BC427" s="21"/>
      <c r="BD427" s="21"/>
      <c r="BE427" s="21"/>
      <c r="BF427" s="21"/>
      <c r="BG427" s="21"/>
      <c r="BH427" s="21"/>
      <c r="BI427" s="21"/>
      <c r="BJ427" s="21"/>
      <c r="BK427" s="21"/>
      <c r="BL427" s="21"/>
      <c r="BM427" s="21"/>
      <c r="BN427" s="390"/>
      <c r="BO427" s="390"/>
      <c r="BP427" s="390"/>
      <c r="BQ427" s="390"/>
      <c r="BR427" s="390"/>
      <c r="BS427" s="390"/>
      <c r="BT427" s="390"/>
      <c r="BU427" s="390"/>
      <c r="BV427" s="390"/>
      <c r="BW427" s="390"/>
      <c r="BX427" s="390"/>
      <c r="BY427" s="390"/>
    </row>
    <row r="428" spans="1:816" s="183" customFormat="1" ht="15" customHeight="1" x14ac:dyDescent="0.25">
      <c r="D428" s="208"/>
      <c r="E428" s="322"/>
      <c r="F428" s="71"/>
      <c r="G428" s="71"/>
      <c r="H428" s="71"/>
      <c r="I428" s="194"/>
      <c r="J428" s="71"/>
      <c r="K428" s="71"/>
      <c r="L428" s="71"/>
      <c r="M428" s="71"/>
      <c r="N428" s="71"/>
      <c r="O428" s="323"/>
      <c r="P428" s="194"/>
      <c r="Q428" s="324"/>
      <c r="R428" s="325"/>
      <c r="S428" s="321"/>
      <c r="T428" s="41"/>
      <c r="U428" s="368"/>
      <c r="V428" s="326"/>
      <c r="W428" s="65"/>
      <c r="X428" s="65"/>
      <c r="Y428" s="65"/>
      <c r="Z428" s="65"/>
      <c r="AA428" s="65"/>
      <c r="AB428" s="65"/>
      <c r="AC428" s="65"/>
      <c r="AD428" s="67"/>
      <c r="AL428" s="184"/>
      <c r="AM428" s="184"/>
      <c r="AN428" s="184"/>
      <c r="AO428" s="184"/>
      <c r="AP428" s="184"/>
      <c r="AQ428" s="184"/>
      <c r="AR428" s="184"/>
      <c r="AS428" s="184"/>
      <c r="AT428" s="184"/>
      <c r="AU428" s="184"/>
      <c r="AV428" s="184"/>
      <c r="AW428" s="21"/>
      <c r="AX428" s="21"/>
      <c r="AY428" s="21"/>
      <c r="AZ428" s="21"/>
      <c r="BA428" s="21"/>
      <c r="BB428" s="21"/>
      <c r="BC428" s="21"/>
      <c r="BD428" s="21"/>
      <c r="BE428" s="21"/>
      <c r="BF428" s="21"/>
      <c r="BG428" s="21"/>
      <c r="BH428" s="21"/>
      <c r="BI428" s="21"/>
      <c r="BJ428" s="21"/>
      <c r="BK428" s="21"/>
      <c r="BL428" s="21"/>
      <c r="BM428" s="21"/>
      <c r="BN428" s="390"/>
      <c r="BO428" s="390"/>
      <c r="BP428" s="390"/>
      <c r="BQ428" s="390"/>
      <c r="BR428" s="390"/>
      <c r="BS428" s="390"/>
      <c r="BT428" s="390"/>
      <c r="BU428" s="390"/>
      <c r="BV428" s="390"/>
      <c r="BW428" s="390"/>
      <c r="BX428" s="390"/>
      <c r="BY428" s="390"/>
    </row>
    <row r="429" spans="1:816" s="183" customFormat="1" ht="15" customHeight="1" x14ac:dyDescent="0.25">
      <c r="D429" s="208"/>
      <c r="E429" s="322"/>
      <c r="F429" s="71"/>
      <c r="G429" s="71"/>
      <c r="H429" s="71"/>
      <c r="I429" s="194"/>
      <c r="J429" s="71"/>
      <c r="K429" s="71"/>
      <c r="L429" s="71"/>
      <c r="M429" s="71"/>
      <c r="N429" s="71"/>
      <c r="O429" s="323"/>
      <c r="P429" s="194"/>
      <c r="Q429" s="324"/>
      <c r="R429" s="325"/>
      <c r="S429" s="321"/>
      <c r="T429" s="41"/>
      <c r="U429" s="368"/>
      <c r="V429" s="326"/>
      <c r="W429" s="65"/>
      <c r="X429" s="65"/>
      <c r="Y429" s="65"/>
      <c r="Z429" s="65"/>
      <c r="AA429" s="65"/>
      <c r="AB429" s="65"/>
      <c r="AC429" s="65"/>
      <c r="AD429" s="67"/>
      <c r="AL429" s="184"/>
      <c r="AM429" s="184"/>
      <c r="AN429" s="184"/>
      <c r="AO429" s="184"/>
      <c r="AP429" s="184"/>
      <c r="AQ429" s="184"/>
      <c r="AR429" s="184"/>
      <c r="AS429" s="184"/>
      <c r="AT429" s="184"/>
      <c r="AU429" s="184"/>
      <c r="AV429" s="184"/>
      <c r="AW429" s="21"/>
      <c r="AX429" s="21"/>
      <c r="AY429" s="21"/>
      <c r="AZ429" s="21"/>
      <c r="BA429" s="21"/>
      <c r="BB429" s="21"/>
      <c r="BC429" s="21"/>
      <c r="BD429" s="21"/>
      <c r="BE429" s="21"/>
      <c r="BF429" s="21"/>
      <c r="BG429" s="21"/>
      <c r="BH429" s="21"/>
      <c r="BI429" s="21"/>
      <c r="BJ429" s="21"/>
      <c r="BK429" s="21"/>
      <c r="BL429" s="21"/>
      <c r="BM429" s="21"/>
      <c r="BN429" s="390"/>
      <c r="BO429" s="390"/>
      <c r="BP429" s="390"/>
      <c r="BQ429" s="390"/>
      <c r="BR429" s="390"/>
      <c r="BS429" s="390"/>
      <c r="BT429" s="390"/>
      <c r="BU429" s="390"/>
      <c r="BV429" s="390"/>
      <c r="BW429" s="390"/>
      <c r="BX429" s="390"/>
      <c r="BY429" s="390"/>
    </row>
    <row r="430" spans="1:816" s="183" customFormat="1" ht="15" customHeight="1" x14ac:dyDescent="0.25">
      <c r="D430" s="208"/>
      <c r="E430" s="322"/>
      <c r="F430" s="71"/>
      <c r="G430" s="71"/>
      <c r="H430" s="71"/>
      <c r="I430" s="194"/>
      <c r="J430" s="71"/>
      <c r="K430" s="71"/>
      <c r="L430" s="71"/>
      <c r="M430" s="71"/>
      <c r="N430" s="71"/>
      <c r="O430" s="323"/>
      <c r="P430" s="194"/>
      <c r="Q430" s="324"/>
      <c r="R430" s="325"/>
      <c r="S430" s="321"/>
      <c r="T430" s="41"/>
      <c r="U430" s="368"/>
      <c r="V430" s="326"/>
      <c r="W430" s="65"/>
      <c r="X430" s="65"/>
      <c r="Y430" s="65"/>
      <c r="Z430" s="65"/>
      <c r="AA430" s="65"/>
      <c r="AB430" s="65"/>
      <c r="AC430" s="65"/>
      <c r="AD430" s="67"/>
      <c r="AL430" s="184"/>
      <c r="AM430" s="184"/>
      <c r="AN430" s="184"/>
      <c r="AO430" s="184"/>
      <c r="AP430" s="184"/>
      <c r="AQ430" s="184"/>
      <c r="AR430" s="184"/>
      <c r="AS430" s="184"/>
      <c r="AT430" s="184"/>
      <c r="AU430" s="184"/>
      <c r="AV430" s="184"/>
      <c r="AW430" s="21"/>
      <c r="AX430" s="21"/>
      <c r="AY430" s="21"/>
      <c r="AZ430" s="21"/>
      <c r="BA430" s="21"/>
      <c r="BB430" s="21"/>
      <c r="BC430" s="21"/>
      <c r="BD430" s="21"/>
      <c r="BE430" s="21"/>
      <c r="BF430" s="21"/>
      <c r="BG430" s="21"/>
      <c r="BH430" s="21"/>
      <c r="BI430" s="21"/>
      <c r="BJ430" s="21"/>
      <c r="BK430" s="21"/>
      <c r="BL430" s="21"/>
      <c r="BM430" s="21"/>
      <c r="BN430" s="390"/>
      <c r="BO430" s="390"/>
      <c r="BP430" s="390"/>
      <c r="BQ430" s="390"/>
      <c r="BR430" s="390"/>
      <c r="BS430" s="390"/>
      <c r="BT430" s="390"/>
      <c r="BU430" s="390"/>
      <c r="BV430" s="390"/>
      <c r="BW430" s="390"/>
      <c r="BX430" s="390"/>
      <c r="BY430" s="390"/>
    </row>
    <row r="431" spans="1:816" s="183" customFormat="1" ht="15" customHeight="1" x14ac:dyDescent="0.25">
      <c r="D431" s="208"/>
      <c r="E431" s="52"/>
      <c r="F431" s="71"/>
      <c r="G431" s="71"/>
      <c r="H431" s="71"/>
      <c r="I431" s="194"/>
      <c r="J431" s="71"/>
      <c r="K431" s="71"/>
      <c r="L431" s="71"/>
      <c r="M431" s="71"/>
      <c r="N431" s="71"/>
      <c r="O431" s="323"/>
      <c r="P431" s="194"/>
      <c r="Q431" s="324"/>
      <c r="R431" s="325"/>
      <c r="S431" s="321"/>
      <c r="T431" s="41"/>
      <c r="U431" s="368"/>
      <c r="V431" s="326"/>
      <c r="W431" s="65"/>
      <c r="X431" s="65"/>
      <c r="Y431" s="65"/>
      <c r="Z431" s="65"/>
      <c r="AA431" s="65"/>
      <c r="AB431" s="65"/>
      <c r="AC431" s="65"/>
      <c r="AD431" s="67"/>
      <c r="AL431" s="184"/>
      <c r="AM431" s="184"/>
      <c r="AN431" s="184"/>
      <c r="AO431" s="184"/>
      <c r="AP431" s="184"/>
      <c r="AQ431" s="184"/>
      <c r="AR431" s="184"/>
      <c r="AS431" s="184"/>
      <c r="AT431" s="184"/>
      <c r="AU431" s="184"/>
      <c r="AV431" s="184"/>
      <c r="AW431" s="21"/>
      <c r="AX431" s="21"/>
      <c r="AY431" s="21"/>
      <c r="AZ431" s="21"/>
      <c r="BA431" s="21"/>
      <c r="BB431" s="21"/>
      <c r="BC431" s="21"/>
      <c r="BD431" s="21"/>
      <c r="BE431" s="21"/>
      <c r="BF431" s="21"/>
      <c r="BG431" s="21"/>
      <c r="BH431" s="21"/>
      <c r="BI431" s="21"/>
      <c r="BJ431" s="21"/>
      <c r="BK431" s="21"/>
      <c r="BL431" s="21"/>
      <c r="BM431" s="21"/>
      <c r="BN431" s="390"/>
      <c r="BO431" s="390"/>
      <c r="BP431" s="390"/>
      <c r="BQ431" s="390"/>
      <c r="BR431" s="390"/>
      <c r="BS431" s="390"/>
      <c r="BT431" s="390"/>
      <c r="BU431" s="390"/>
      <c r="BV431" s="390"/>
      <c r="BW431" s="390"/>
      <c r="BX431" s="390"/>
      <c r="BY431" s="390"/>
    </row>
    <row r="432" spans="1:816" s="183" customFormat="1" ht="15" customHeight="1" x14ac:dyDescent="0.25">
      <c r="D432" s="208"/>
      <c r="E432" s="52"/>
      <c r="F432" s="71"/>
      <c r="G432" s="71"/>
      <c r="H432" s="71"/>
      <c r="I432" s="194"/>
      <c r="J432" s="71"/>
      <c r="K432" s="71"/>
      <c r="L432" s="71"/>
      <c r="M432" s="71"/>
      <c r="N432" s="71"/>
      <c r="O432" s="323"/>
      <c r="P432" s="194"/>
      <c r="Q432" s="324"/>
      <c r="R432" s="325"/>
      <c r="S432" s="321"/>
      <c r="T432" s="41"/>
      <c r="U432" s="368"/>
      <c r="V432" s="326"/>
      <c r="W432" s="65"/>
      <c r="X432" s="65"/>
      <c r="Y432" s="65"/>
      <c r="Z432" s="65"/>
      <c r="AA432" s="65"/>
      <c r="AB432" s="65"/>
      <c r="AC432" s="65"/>
      <c r="AD432" s="67"/>
      <c r="AL432" s="184"/>
      <c r="AM432" s="184"/>
      <c r="AN432" s="184"/>
      <c r="AO432" s="184"/>
      <c r="AP432" s="184"/>
      <c r="AQ432" s="184"/>
      <c r="AR432" s="184"/>
      <c r="AS432" s="184"/>
      <c r="AT432" s="184"/>
      <c r="AU432" s="184"/>
      <c r="AV432" s="184"/>
      <c r="AW432" s="21"/>
      <c r="AX432" s="21"/>
      <c r="AY432" s="21"/>
      <c r="AZ432" s="21"/>
      <c r="BA432" s="21"/>
      <c r="BB432" s="21"/>
      <c r="BC432" s="21"/>
      <c r="BD432" s="21"/>
      <c r="BE432" s="21"/>
      <c r="BF432" s="21"/>
      <c r="BG432" s="21"/>
      <c r="BH432" s="21"/>
      <c r="BI432" s="21"/>
      <c r="BJ432" s="21"/>
      <c r="BK432" s="21"/>
      <c r="BL432" s="21"/>
      <c r="BM432" s="21"/>
      <c r="BN432" s="390"/>
      <c r="BO432" s="390"/>
      <c r="BP432" s="390"/>
      <c r="BQ432" s="390"/>
      <c r="BR432" s="390"/>
      <c r="BS432" s="390"/>
      <c r="BT432" s="390"/>
      <c r="BU432" s="390"/>
      <c r="BV432" s="390"/>
      <c r="BW432" s="390"/>
      <c r="BX432" s="390"/>
      <c r="BY432" s="390"/>
    </row>
    <row r="433" spans="4:77" s="183" customFormat="1" ht="15" customHeight="1" x14ac:dyDescent="0.25">
      <c r="D433" s="208"/>
      <c r="E433" s="52"/>
      <c r="F433" s="71"/>
      <c r="G433" s="71"/>
      <c r="H433" s="71"/>
      <c r="I433" s="194"/>
      <c r="J433" s="71"/>
      <c r="K433" s="71"/>
      <c r="L433" s="71"/>
      <c r="M433" s="71"/>
      <c r="N433" s="71"/>
      <c r="O433" s="323"/>
      <c r="P433" s="194"/>
      <c r="Q433" s="324"/>
      <c r="R433" s="325"/>
      <c r="S433" s="321"/>
      <c r="T433" s="41"/>
      <c r="U433" s="368"/>
      <c r="V433" s="326"/>
      <c r="W433" s="65"/>
      <c r="X433" s="65"/>
      <c r="Y433" s="65"/>
      <c r="Z433" s="65"/>
      <c r="AA433" s="65"/>
      <c r="AB433" s="65"/>
      <c r="AC433" s="65"/>
      <c r="AD433" s="67"/>
      <c r="AL433" s="184"/>
      <c r="AM433" s="184"/>
      <c r="AN433" s="184"/>
      <c r="AO433" s="184"/>
      <c r="AP433" s="184"/>
      <c r="AQ433" s="184"/>
      <c r="AR433" s="184"/>
      <c r="AS433" s="184"/>
      <c r="AT433" s="184"/>
      <c r="AU433" s="184"/>
      <c r="AV433" s="184"/>
      <c r="AW433" s="21"/>
      <c r="AX433" s="21"/>
      <c r="AY433" s="21"/>
      <c r="AZ433" s="21"/>
      <c r="BA433" s="21"/>
      <c r="BB433" s="21"/>
      <c r="BC433" s="21"/>
      <c r="BD433" s="21"/>
      <c r="BE433" s="21"/>
      <c r="BF433" s="21"/>
      <c r="BG433" s="21"/>
      <c r="BH433" s="21"/>
      <c r="BI433" s="21"/>
      <c r="BJ433" s="21"/>
      <c r="BK433" s="21"/>
      <c r="BL433" s="21"/>
      <c r="BM433" s="21"/>
      <c r="BN433" s="390"/>
      <c r="BO433" s="390"/>
      <c r="BP433" s="390"/>
      <c r="BQ433" s="390"/>
      <c r="BR433" s="390"/>
      <c r="BS433" s="390"/>
      <c r="BT433" s="390"/>
      <c r="BU433" s="390"/>
      <c r="BV433" s="390"/>
      <c r="BW433" s="390"/>
      <c r="BX433" s="390"/>
      <c r="BY433" s="390"/>
    </row>
    <row r="434" spans="4:77" s="183" customFormat="1" ht="15" customHeight="1" x14ac:dyDescent="0.25">
      <c r="D434" s="208"/>
      <c r="E434" s="52"/>
      <c r="F434" s="71"/>
      <c r="G434" s="71"/>
      <c r="H434" s="71"/>
      <c r="I434" s="194"/>
      <c r="J434" s="71"/>
      <c r="K434" s="71"/>
      <c r="L434" s="71"/>
      <c r="M434" s="71"/>
      <c r="N434" s="71"/>
      <c r="O434" s="323"/>
      <c r="P434" s="194"/>
      <c r="Q434" s="324"/>
      <c r="R434" s="325"/>
      <c r="S434" s="321"/>
      <c r="T434" s="41"/>
      <c r="U434" s="368"/>
      <c r="V434" s="326"/>
      <c r="W434" s="65"/>
      <c r="X434" s="65"/>
      <c r="Y434" s="65"/>
      <c r="Z434" s="65"/>
      <c r="AA434" s="65"/>
      <c r="AB434" s="65"/>
      <c r="AC434" s="65"/>
      <c r="AD434" s="67"/>
      <c r="AL434" s="184"/>
      <c r="AM434" s="184"/>
      <c r="AN434" s="184"/>
      <c r="AO434" s="184"/>
      <c r="AP434" s="184"/>
      <c r="AQ434" s="184"/>
      <c r="AR434" s="184"/>
      <c r="AS434" s="184"/>
      <c r="AT434" s="184"/>
      <c r="AU434" s="184"/>
      <c r="AV434" s="184"/>
      <c r="AW434" s="21"/>
      <c r="AX434" s="21"/>
      <c r="AY434" s="21"/>
      <c r="AZ434" s="21"/>
      <c r="BA434" s="21"/>
      <c r="BB434" s="21"/>
      <c r="BC434" s="21"/>
      <c r="BD434" s="21"/>
      <c r="BE434" s="21"/>
      <c r="BF434" s="21"/>
      <c r="BG434" s="21"/>
      <c r="BH434" s="21"/>
      <c r="BI434" s="21"/>
      <c r="BJ434" s="21"/>
      <c r="BK434" s="21"/>
      <c r="BL434" s="21"/>
      <c r="BM434" s="21"/>
      <c r="BN434" s="390"/>
      <c r="BO434" s="390"/>
      <c r="BP434" s="390"/>
      <c r="BQ434" s="390"/>
      <c r="BR434" s="390"/>
      <c r="BS434" s="390"/>
      <c r="BT434" s="390"/>
      <c r="BU434" s="390"/>
      <c r="BV434" s="390"/>
      <c r="BW434" s="390"/>
      <c r="BX434" s="390"/>
      <c r="BY434" s="390"/>
    </row>
    <row r="435" spans="4:77" s="183" customFormat="1" ht="15" customHeight="1" x14ac:dyDescent="0.25">
      <c r="D435" s="208"/>
      <c r="E435" s="52"/>
      <c r="F435" s="71"/>
      <c r="G435" s="71"/>
      <c r="H435" s="71"/>
      <c r="I435" s="194"/>
      <c r="J435" s="71"/>
      <c r="K435" s="71"/>
      <c r="L435" s="71"/>
      <c r="M435" s="71"/>
      <c r="N435" s="71"/>
      <c r="O435" s="323"/>
      <c r="P435" s="194"/>
      <c r="Q435" s="324"/>
      <c r="R435" s="325"/>
      <c r="S435" s="321"/>
      <c r="T435" s="41"/>
      <c r="U435" s="368"/>
      <c r="V435" s="326"/>
      <c r="W435" s="65"/>
      <c r="X435" s="65"/>
      <c r="Y435" s="65"/>
      <c r="Z435" s="65"/>
      <c r="AA435" s="65"/>
      <c r="AB435" s="65"/>
      <c r="AC435" s="65"/>
      <c r="AD435" s="67"/>
      <c r="AL435" s="184"/>
      <c r="AM435" s="184"/>
      <c r="AN435" s="184"/>
      <c r="AO435" s="184"/>
      <c r="AP435" s="184"/>
      <c r="AQ435" s="184"/>
      <c r="AR435" s="184"/>
      <c r="AS435" s="184"/>
      <c r="AT435" s="184"/>
      <c r="AU435" s="184"/>
      <c r="AV435" s="184"/>
      <c r="AW435" s="21"/>
      <c r="AX435" s="21"/>
      <c r="AY435" s="21"/>
      <c r="AZ435" s="21"/>
      <c r="BA435" s="21"/>
      <c r="BB435" s="21"/>
      <c r="BC435" s="21"/>
      <c r="BD435" s="21"/>
      <c r="BE435" s="21"/>
      <c r="BF435" s="21"/>
      <c r="BG435" s="21"/>
      <c r="BH435" s="21"/>
      <c r="BI435" s="21"/>
      <c r="BJ435" s="21"/>
      <c r="BK435" s="21"/>
      <c r="BL435" s="21"/>
      <c r="BM435" s="21"/>
      <c r="BN435" s="390"/>
      <c r="BO435" s="390"/>
      <c r="BP435" s="390"/>
      <c r="BQ435" s="390"/>
      <c r="BR435" s="390"/>
      <c r="BS435" s="390"/>
      <c r="BT435" s="390"/>
      <c r="BU435" s="390"/>
      <c r="BV435" s="390"/>
      <c r="BW435" s="390"/>
      <c r="BX435" s="390"/>
      <c r="BY435" s="390"/>
    </row>
    <row r="436" spans="4:77" s="183" customFormat="1" ht="15" customHeight="1" x14ac:dyDescent="0.25">
      <c r="D436" s="208"/>
      <c r="E436" s="52"/>
      <c r="F436" s="71"/>
      <c r="G436" s="71"/>
      <c r="H436" s="71"/>
      <c r="I436" s="194"/>
      <c r="J436" s="71"/>
      <c r="K436" s="71"/>
      <c r="L436" s="71"/>
      <c r="M436" s="71"/>
      <c r="N436" s="71"/>
      <c r="O436" s="323"/>
      <c r="P436" s="194"/>
      <c r="Q436" s="324"/>
      <c r="R436" s="325"/>
      <c r="S436" s="321"/>
      <c r="T436" s="41"/>
      <c r="U436" s="368"/>
      <c r="V436" s="326"/>
      <c r="W436" s="65"/>
      <c r="X436" s="65"/>
      <c r="Y436" s="65"/>
      <c r="Z436" s="65"/>
      <c r="AA436" s="65"/>
      <c r="AB436" s="65"/>
      <c r="AC436" s="65"/>
      <c r="AD436" s="67"/>
      <c r="AL436" s="184"/>
      <c r="AM436" s="184"/>
      <c r="AN436" s="184"/>
      <c r="AO436" s="184"/>
      <c r="AP436" s="184"/>
      <c r="AQ436" s="184"/>
      <c r="AR436" s="184"/>
      <c r="AS436" s="184"/>
      <c r="AT436" s="184"/>
      <c r="AU436" s="184"/>
      <c r="AV436" s="184"/>
      <c r="AW436" s="21"/>
      <c r="AX436" s="21"/>
      <c r="AY436" s="21"/>
      <c r="AZ436" s="21"/>
      <c r="BA436" s="21"/>
      <c r="BB436" s="21"/>
      <c r="BC436" s="21"/>
      <c r="BD436" s="21"/>
      <c r="BE436" s="21"/>
      <c r="BF436" s="21"/>
      <c r="BG436" s="21"/>
      <c r="BH436" s="21"/>
      <c r="BI436" s="21"/>
      <c r="BJ436" s="21"/>
      <c r="BK436" s="21"/>
      <c r="BL436" s="21"/>
      <c r="BM436" s="21"/>
      <c r="BN436" s="390"/>
      <c r="BO436" s="390"/>
      <c r="BP436" s="390"/>
      <c r="BQ436" s="390"/>
      <c r="BR436" s="390"/>
      <c r="BS436" s="390"/>
      <c r="BT436" s="390"/>
      <c r="BU436" s="390"/>
      <c r="BV436" s="390"/>
      <c r="BW436" s="390"/>
      <c r="BX436" s="390"/>
      <c r="BY436" s="390"/>
    </row>
    <row r="437" spans="4:77" s="183" customFormat="1" ht="15" customHeight="1" x14ac:dyDescent="0.25">
      <c r="D437" s="208"/>
      <c r="E437" s="52"/>
      <c r="F437" s="71"/>
      <c r="G437" s="71"/>
      <c r="H437" s="71"/>
      <c r="I437" s="194"/>
      <c r="J437" s="71"/>
      <c r="K437" s="71"/>
      <c r="L437" s="71"/>
      <c r="M437" s="71"/>
      <c r="N437" s="71"/>
      <c r="O437" s="323"/>
      <c r="P437" s="194"/>
      <c r="Q437" s="324"/>
      <c r="R437" s="325"/>
      <c r="S437" s="321"/>
      <c r="T437" s="41"/>
      <c r="U437" s="368"/>
      <c r="V437" s="326"/>
      <c r="W437" s="65"/>
      <c r="X437" s="65"/>
      <c r="Y437" s="65"/>
      <c r="Z437" s="65"/>
      <c r="AA437" s="65"/>
      <c r="AB437" s="65"/>
      <c r="AC437" s="65"/>
      <c r="AD437" s="67"/>
      <c r="AL437" s="184"/>
      <c r="AM437" s="184"/>
      <c r="AN437" s="184"/>
      <c r="AO437" s="184"/>
      <c r="AP437" s="184"/>
      <c r="AQ437" s="184"/>
      <c r="AR437" s="184"/>
      <c r="AS437" s="184"/>
      <c r="AT437" s="184"/>
      <c r="AU437" s="184"/>
      <c r="AV437" s="184"/>
      <c r="AW437" s="184"/>
      <c r="AX437" s="184"/>
      <c r="AY437" s="184"/>
      <c r="AZ437" s="21"/>
      <c r="BA437" s="21"/>
      <c r="BB437" s="21"/>
      <c r="BC437" s="21"/>
      <c r="BD437" s="21"/>
      <c r="BE437" s="21"/>
      <c r="BF437" s="21"/>
      <c r="BG437" s="21"/>
      <c r="BH437" s="21"/>
      <c r="BI437" s="21"/>
      <c r="BJ437" s="21"/>
      <c r="BK437" s="21"/>
      <c r="BL437" s="21"/>
      <c r="BM437" s="21"/>
      <c r="BN437" s="390"/>
      <c r="BO437" s="390"/>
      <c r="BP437" s="390"/>
      <c r="BQ437" s="390"/>
      <c r="BR437" s="390"/>
      <c r="BS437" s="390"/>
      <c r="BT437" s="390"/>
      <c r="BU437" s="390"/>
      <c r="BV437" s="390"/>
      <c r="BW437" s="390"/>
      <c r="BX437" s="390"/>
      <c r="BY437" s="390"/>
    </row>
    <row r="438" spans="4:77" s="183" customFormat="1" ht="15" customHeight="1" x14ac:dyDescent="0.2">
      <c r="D438" s="208"/>
      <c r="E438" s="52"/>
      <c r="F438" s="71"/>
      <c r="G438" s="71"/>
      <c r="H438" s="71"/>
      <c r="I438" s="194"/>
      <c r="J438" s="71"/>
      <c r="K438" s="71"/>
      <c r="L438" s="71"/>
      <c r="M438" s="71"/>
      <c r="N438" s="71"/>
      <c r="O438" s="323"/>
      <c r="P438" s="194"/>
      <c r="Q438" s="324"/>
      <c r="R438" s="325"/>
      <c r="S438" s="321"/>
      <c r="T438" s="41"/>
      <c r="U438" s="368"/>
      <c r="V438" s="326"/>
      <c r="W438" s="65"/>
      <c r="X438" s="65"/>
      <c r="Y438" s="65"/>
      <c r="Z438" s="65"/>
      <c r="AA438" s="65"/>
      <c r="AB438" s="65"/>
      <c r="AC438" s="65"/>
      <c r="AD438" s="67"/>
      <c r="AL438" s="184"/>
      <c r="AM438" s="184"/>
      <c r="AN438" s="184"/>
      <c r="AO438" s="184"/>
      <c r="BA438" s="390"/>
      <c r="BB438" s="390"/>
      <c r="BC438" s="390"/>
      <c r="BD438" s="390"/>
      <c r="BE438" s="390"/>
      <c r="BF438" s="390"/>
      <c r="BG438" s="390"/>
      <c r="BH438" s="390"/>
      <c r="BI438" s="390"/>
      <c r="BJ438" s="390"/>
      <c r="BK438" s="390"/>
      <c r="BL438" s="390"/>
      <c r="BM438" s="390"/>
      <c r="BN438" s="390"/>
      <c r="BO438" s="390"/>
      <c r="BP438" s="390"/>
      <c r="BQ438" s="390"/>
      <c r="BR438" s="390"/>
      <c r="BS438" s="390"/>
      <c r="BT438" s="390"/>
      <c r="BU438" s="390"/>
      <c r="BV438" s="390"/>
      <c r="BW438" s="390"/>
      <c r="BX438" s="390"/>
      <c r="BY438" s="390"/>
    </row>
    <row r="439" spans="4:77" s="183" customFormat="1" ht="15" customHeight="1" x14ac:dyDescent="0.2">
      <c r="D439" s="208"/>
      <c r="E439" s="52"/>
      <c r="F439" s="71"/>
      <c r="G439" s="71"/>
      <c r="H439" s="71"/>
      <c r="I439" s="194"/>
      <c r="J439" s="71"/>
      <c r="K439" s="71"/>
      <c r="L439" s="71"/>
      <c r="M439" s="71"/>
      <c r="N439" s="71"/>
      <c r="O439" s="323"/>
      <c r="P439" s="194"/>
      <c r="Q439" s="324"/>
      <c r="R439" s="325"/>
      <c r="S439" s="321"/>
      <c r="T439" s="41"/>
      <c r="U439" s="368"/>
      <c r="V439" s="326"/>
      <c r="W439" s="65"/>
      <c r="X439" s="65"/>
      <c r="Y439" s="65"/>
      <c r="Z439" s="65"/>
      <c r="AA439" s="65"/>
      <c r="AB439" s="65"/>
      <c r="AC439" s="65"/>
      <c r="AD439" s="67"/>
      <c r="AL439" s="184"/>
      <c r="AM439" s="184"/>
      <c r="AN439" s="184"/>
      <c r="AO439" s="184"/>
    </row>
    <row r="440" spans="4:77" s="183" customFormat="1" ht="15" customHeight="1" x14ac:dyDescent="0.2">
      <c r="D440" s="208"/>
      <c r="E440" s="52"/>
      <c r="F440" s="71"/>
      <c r="G440" s="71"/>
      <c r="H440" s="71"/>
      <c r="I440" s="194"/>
      <c r="J440" s="71"/>
      <c r="K440" s="71"/>
      <c r="L440" s="71"/>
      <c r="M440" s="71"/>
      <c r="N440" s="71"/>
      <c r="O440" s="323"/>
      <c r="P440" s="194"/>
      <c r="Q440" s="324"/>
      <c r="R440" s="325"/>
      <c r="S440" s="321"/>
      <c r="T440" s="41"/>
      <c r="U440" s="368"/>
      <c r="V440" s="326"/>
      <c r="W440" s="65"/>
      <c r="X440" s="65"/>
      <c r="Y440" s="65"/>
      <c r="Z440" s="65"/>
      <c r="AA440" s="65"/>
      <c r="AB440" s="65"/>
      <c r="AC440" s="65"/>
      <c r="AD440" s="67"/>
      <c r="AL440" s="184"/>
      <c r="AM440" s="184"/>
      <c r="AN440" s="184"/>
      <c r="AO440" s="184"/>
    </row>
    <row r="441" spans="4:77" s="183" customFormat="1" ht="15" customHeight="1" x14ac:dyDescent="0.2">
      <c r="D441" s="208"/>
      <c r="E441" s="52"/>
      <c r="F441" s="325"/>
      <c r="G441" s="325"/>
      <c r="H441" s="325"/>
      <c r="I441" s="325"/>
      <c r="J441" s="71"/>
      <c r="K441" s="71"/>
      <c r="L441" s="71"/>
      <c r="M441" s="71"/>
      <c r="N441" s="71"/>
      <c r="O441" s="323"/>
      <c r="P441" s="194"/>
      <c r="Q441" s="325"/>
      <c r="R441" s="325"/>
      <c r="S441" s="321"/>
      <c r="T441" s="41"/>
      <c r="U441" s="368"/>
      <c r="V441" s="326"/>
      <c r="W441" s="65"/>
      <c r="X441" s="65"/>
      <c r="Y441" s="65"/>
      <c r="Z441" s="65"/>
      <c r="AA441" s="65"/>
      <c r="AB441" s="65"/>
      <c r="AC441" s="65"/>
      <c r="AD441" s="67"/>
      <c r="AL441" s="184"/>
      <c r="AM441" s="184"/>
      <c r="AN441" s="184"/>
      <c r="AO441" s="184"/>
    </row>
    <row r="442" spans="4:77" s="183" customFormat="1" ht="15" customHeight="1" x14ac:dyDescent="0.25">
      <c r="D442" s="208"/>
      <c r="E442" s="52"/>
      <c r="F442" s="325"/>
      <c r="G442" s="325"/>
      <c r="H442" s="325"/>
      <c r="I442" s="325"/>
      <c r="J442" s="325"/>
      <c r="K442" s="325"/>
      <c r="L442" s="325"/>
      <c r="M442" s="325"/>
      <c r="N442" s="325"/>
      <c r="O442" s="325"/>
      <c r="P442" s="325"/>
      <c r="Q442" s="325"/>
      <c r="R442" s="325"/>
      <c r="S442" s="196"/>
      <c r="T442" s="41"/>
      <c r="U442" s="368"/>
      <c r="V442" s="326"/>
      <c r="W442" s="65"/>
      <c r="X442" s="65"/>
      <c r="Y442" s="65"/>
      <c r="Z442" s="65"/>
      <c r="AA442" s="65"/>
      <c r="AB442" s="65"/>
      <c r="AC442" s="65"/>
      <c r="AD442" s="67"/>
      <c r="AL442" s="184"/>
      <c r="AM442" s="184"/>
      <c r="AN442" s="184"/>
      <c r="AO442" s="184"/>
    </row>
    <row r="443" spans="4:77" s="183" customFormat="1" ht="15" customHeight="1" x14ac:dyDescent="0.25">
      <c r="D443" s="208"/>
      <c r="E443" s="52"/>
      <c r="F443" s="325"/>
      <c r="G443" s="325"/>
      <c r="H443" s="325"/>
      <c r="I443" s="325"/>
      <c r="J443" s="325"/>
      <c r="K443" s="325"/>
      <c r="L443" s="325"/>
      <c r="M443" s="325"/>
      <c r="N443" s="325"/>
      <c r="O443" s="325"/>
      <c r="P443" s="325"/>
      <c r="Q443" s="325"/>
      <c r="R443" s="325"/>
      <c r="S443" s="196"/>
      <c r="T443" s="41"/>
      <c r="U443" s="368"/>
      <c r="V443" s="326"/>
      <c r="W443" s="65"/>
      <c r="X443" s="65"/>
      <c r="Y443" s="65"/>
      <c r="Z443" s="65"/>
      <c r="AA443" s="65"/>
      <c r="AB443" s="65"/>
      <c r="AC443" s="65"/>
      <c r="AD443" s="67"/>
      <c r="AL443" s="184"/>
      <c r="AM443" s="184"/>
      <c r="AN443" s="184"/>
      <c r="AO443" s="184"/>
    </row>
    <row r="444" spans="4:77" s="183" customFormat="1" ht="15" customHeight="1" x14ac:dyDescent="0.25">
      <c r="D444" s="208"/>
      <c r="E444" s="52"/>
      <c r="F444" s="71"/>
      <c r="G444" s="71"/>
      <c r="H444" s="71"/>
      <c r="I444" s="194"/>
      <c r="J444" s="325"/>
      <c r="K444" s="325"/>
      <c r="L444" s="325"/>
      <c r="M444" s="325"/>
      <c r="N444" s="325"/>
      <c r="O444" s="325"/>
      <c r="P444" s="325"/>
      <c r="Q444" s="324"/>
      <c r="R444" s="325"/>
      <c r="S444" s="196"/>
      <c r="T444" s="41"/>
      <c r="U444" s="368"/>
      <c r="V444" s="326"/>
      <c r="W444" s="65"/>
      <c r="X444" s="65"/>
      <c r="Y444" s="65"/>
      <c r="Z444" s="65"/>
      <c r="AA444" s="65"/>
      <c r="AB444" s="65"/>
      <c r="AC444" s="65"/>
      <c r="AD444" s="67"/>
      <c r="AL444" s="184"/>
      <c r="AM444" s="184"/>
      <c r="AN444" s="184"/>
      <c r="AO444" s="184"/>
    </row>
    <row r="445" spans="4:77" s="183" customFormat="1" ht="15" customHeight="1" x14ac:dyDescent="0.25">
      <c r="D445" s="208"/>
      <c r="E445" s="52"/>
      <c r="F445" s="71"/>
      <c r="G445" s="71"/>
      <c r="H445" s="71"/>
      <c r="I445" s="194"/>
      <c r="J445" s="71"/>
      <c r="K445" s="71"/>
      <c r="L445" s="71"/>
      <c r="M445" s="71"/>
      <c r="N445" s="71"/>
      <c r="O445" s="323"/>
      <c r="P445" s="194"/>
      <c r="Q445" s="324"/>
      <c r="R445" s="325"/>
      <c r="S445" s="196"/>
      <c r="T445" s="41"/>
      <c r="U445" s="368"/>
      <c r="V445" s="326"/>
      <c r="W445" s="65"/>
      <c r="X445" s="65"/>
      <c r="Y445" s="65"/>
      <c r="Z445" s="65"/>
      <c r="AA445" s="65"/>
      <c r="AB445" s="65"/>
      <c r="AC445" s="65"/>
      <c r="AD445" s="67"/>
    </row>
    <row r="446" spans="4:77" s="183" customFormat="1" ht="15" customHeight="1" x14ac:dyDescent="0.25">
      <c r="D446" s="208"/>
      <c r="E446" s="52"/>
      <c r="F446" s="71"/>
      <c r="G446" s="71"/>
      <c r="H446" s="71"/>
      <c r="I446" s="194"/>
      <c r="J446" s="71"/>
      <c r="K446" s="71"/>
      <c r="L446" s="71"/>
      <c r="M446" s="71"/>
      <c r="N446" s="71"/>
      <c r="O446" s="323"/>
      <c r="P446" s="194"/>
      <c r="Q446" s="324"/>
      <c r="R446" s="325"/>
      <c r="S446" s="196"/>
      <c r="T446" s="41"/>
      <c r="U446" s="368"/>
      <c r="V446" s="326"/>
      <c r="W446" s="65"/>
      <c r="X446" s="65"/>
      <c r="Y446" s="65"/>
      <c r="Z446" s="65"/>
      <c r="AA446" s="65"/>
      <c r="AB446" s="65"/>
      <c r="AC446" s="65"/>
      <c r="AD446" s="67"/>
    </row>
    <row r="447" spans="4:77" s="183" customFormat="1" ht="15" customHeight="1" x14ac:dyDescent="0.25">
      <c r="D447" s="208"/>
      <c r="E447" s="52"/>
      <c r="F447" s="71"/>
      <c r="G447" s="71"/>
      <c r="H447" s="71"/>
      <c r="I447" s="194"/>
      <c r="J447" s="71"/>
      <c r="K447" s="71"/>
      <c r="L447" s="71"/>
      <c r="M447" s="71"/>
      <c r="N447" s="71"/>
      <c r="O447" s="323"/>
      <c r="P447" s="194"/>
      <c r="Q447" s="324"/>
      <c r="R447" s="325"/>
      <c r="S447" s="196"/>
      <c r="T447" s="41"/>
      <c r="U447" s="368"/>
      <c r="V447" s="326"/>
      <c r="W447" s="65"/>
      <c r="X447" s="65"/>
      <c r="Y447" s="65"/>
      <c r="Z447" s="65"/>
      <c r="AA447" s="65"/>
      <c r="AB447" s="65"/>
      <c r="AC447" s="65"/>
      <c r="AD447" s="67"/>
    </row>
    <row r="448" spans="4:77" s="183" customFormat="1" ht="15" customHeight="1" x14ac:dyDescent="0.25">
      <c r="D448" s="208"/>
      <c r="E448" s="52"/>
      <c r="F448" s="71"/>
      <c r="G448" s="71"/>
      <c r="H448" s="71"/>
      <c r="I448" s="194"/>
      <c r="J448" s="71"/>
      <c r="K448" s="71"/>
      <c r="L448" s="71"/>
      <c r="M448" s="71"/>
      <c r="N448" s="71"/>
      <c r="O448" s="323"/>
      <c r="P448" s="194"/>
      <c r="Q448" s="324"/>
      <c r="R448" s="325"/>
      <c r="S448" s="196"/>
      <c r="T448" s="41"/>
      <c r="U448" s="368"/>
      <c r="V448" s="326"/>
      <c r="W448" s="65"/>
      <c r="X448" s="65"/>
      <c r="Y448" s="65"/>
      <c r="Z448" s="65"/>
      <c r="AA448" s="65"/>
      <c r="AB448" s="65"/>
      <c r="AC448" s="65"/>
      <c r="AD448" s="67"/>
    </row>
    <row r="449" spans="4:30" s="183" customFormat="1" ht="15" customHeight="1" x14ac:dyDescent="0.25">
      <c r="D449" s="208"/>
      <c r="E449" s="52"/>
      <c r="F449" s="71"/>
      <c r="G449" s="71"/>
      <c r="H449" s="71"/>
      <c r="I449" s="194"/>
      <c r="J449" s="71"/>
      <c r="K449" s="71"/>
      <c r="L449" s="71"/>
      <c r="M449" s="71"/>
      <c r="N449" s="71"/>
      <c r="O449" s="323"/>
      <c r="P449" s="194"/>
      <c r="Q449" s="324"/>
      <c r="R449" s="325"/>
      <c r="S449" s="196"/>
      <c r="T449" s="41"/>
      <c r="U449" s="368"/>
      <c r="V449" s="326"/>
      <c r="W449" s="65"/>
      <c r="X449" s="65"/>
      <c r="Y449" s="65"/>
      <c r="Z449" s="65"/>
      <c r="AA449" s="65"/>
      <c r="AB449" s="65"/>
      <c r="AC449" s="65"/>
      <c r="AD449" s="67"/>
    </row>
    <row r="450" spans="4:30" s="183" customFormat="1" ht="15" customHeight="1" x14ac:dyDescent="0.25">
      <c r="D450" s="208"/>
      <c r="E450" s="52"/>
      <c r="F450" s="71"/>
      <c r="G450" s="71"/>
      <c r="H450" s="71"/>
      <c r="I450" s="194"/>
      <c r="J450" s="71"/>
      <c r="K450" s="71"/>
      <c r="L450" s="71"/>
      <c r="M450" s="71"/>
      <c r="N450" s="71"/>
      <c r="O450" s="323"/>
      <c r="P450" s="194"/>
      <c r="Q450" s="324"/>
      <c r="R450" s="325"/>
      <c r="S450" s="196"/>
      <c r="T450" s="41"/>
      <c r="U450" s="368"/>
      <c r="V450" s="326"/>
      <c r="W450" s="65"/>
      <c r="X450" s="65"/>
      <c r="Y450" s="65"/>
      <c r="Z450" s="65"/>
      <c r="AA450" s="65"/>
      <c r="AB450" s="65"/>
      <c r="AC450" s="65"/>
      <c r="AD450" s="67"/>
    </row>
    <row r="451" spans="4:30" s="183" customFormat="1" ht="15" customHeight="1" x14ac:dyDescent="0.25">
      <c r="D451" s="208"/>
      <c r="E451" s="52"/>
      <c r="F451" s="71"/>
      <c r="G451" s="71"/>
      <c r="H451" s="71"/>
      <c r="I451" s="194"/>
      <c r="J451" s="71"/>
      <c r="K451" s="71"/>
      <c r="L451" s="71"/>
      <c r="M451" s="71"/>
      <c r="N451" s="71"/>
      <c r="O451" s="323"/>
      <c r="P451" s="194"/>
      <c r="Q451" s="324"/>
      <c r="R451" s="325"/>
      <c r="S451" s="196"/>
      <c r="T451" s="41"/>
      <c r="U451" s="368"/>
      <c r="V451" s="326"/>
      <c r="W451" s="65"/>
      <c r="X451" s="65"/>
      <c r="Y451" s="65"/>
      <c r="Z451" s="65"/>
      <c r="AA451" s="65"/>
      <c r="AB451" s="65"/>
      <c r="AC451" s="65"/>
      <c r="AD451" s="67"/>
    </row>
    <row r="452" spans="4:30" s="183" customFormat="1" ht="15" customHeight="1" x14ac:dyDescent="0.25">
      <c r="D452" s="208"/>
      <c r="E452" s="52"/>
      <c r="F452" s="71"/>
      <c r="G452" s="71"/>
      <c r="H452" s="71"/>
      <c r="I452" s="194"/>
      <c r="J452" s="71"/>
      <c r="K452" s="71"/>
      <c r="L452" s="71"/>
      <c r="M452" s="71"/>
      <c r="N452" s="71"/>
      <c r="O452" s="323"/>
      <c r="P452" s="194"/>
      <c r="Q452" s="324"/>
      <c r="R452" s="325"/>
      <c r="S452" s="196"/>
      <c r="T452" s="41"/>
      <c r="U452" s="368"/>
      <c r="V452" s="326"/>
      <c r="W452" s="65"/>
      <c r="X452" s="65"/>
      <c r="Y452" s="65"/>
      <c r="Z452" s="65"/>
      <c r="AA452" s="65"/>
      <c r="AB452" s="65"/>
      <c r="AC452" s="65"/>
      <c r="AD452" s="67"/>
    </row>
    <row r="453" spans="4:30" s="183" customFormat="1" ht="15" customHeight="1" x14ac:dyDescent="0.25">
      <c r="D453" s="208"/>
      <c r="E453" s="52"/>
      <c r="F453" s="71"/>
      <c r="G453" s="71"/>
      <c r="H453" s="71"/>
      <c r="I453" s="194"/>
      <c r="J453" s="71"/>
      <c r="K453" s="71"/>
      <c r="L453" s="71"/>
      <c r="M453" s="71"/>
      <c r="N453" s="71"/>
      <c r="O453" s="323"/>
      <c r="P453" s="194"/>
      <c r="Q453" s="324"/>
      <c r="R453" s="325"/>
      <c r="S453" s="196"/>
      <c r="T453" s="41"/>
      <c r="U453" s="368"/>
      <c r="V453" s="326"/>
      <c r="W453" s="65"/>
      <c r="X453" s="65"/>
      <c r="Y453" s="65"/>
      <c r="Z453" s="65"/>
      <c r="AA453" s="65"/>
      <c r="AB453" s="65"/>
      <c r="AC453" s="65"/>
      <c r="AD453" s="67"/>
    </row>
    <row r="454" spans="4:30" s="183" customFormat="1" ht="15" customHeight="1" x14ac:dyDescent="0.25">
      <c r="D454" s="208"/>
      <c r="E454" s="52"/>
      <c r="F454" s="71"/>
      <c r="G454" s="71"/>
      <c r="H454" s="71"/>
      <c r="I454" s="194"/>
      <c r="J454" s="71"/>
      <c r="K454" s="71"/>
      <c r="L454" s="71"/>
      <c r="M454" s="71"/>
      <c r="N454" s="71"/>
      <c r="O454" s="323"/>
      <c r="P454" s="194"/>
      <c r="Q454" s="324"/>
      <c r="R454" s="325"/>
      <c r="S454" s="196"/>
      <c r="T454" s="41"/>
      <c r="U454" s="368"/>
      <c r="V454" s="326"/>
      <c r="W454" s="65"/>
      <c r="X454" s="65"/>
      <c r="Y454" s="65"/>
      <c r="Z454" s="65"/>
      <c r="AA454" s="65"/>
      <c r="AB454" s="65"/>
      <c r="AC454" s="65"/>
      <c r="AD454" s="67"/>
    </row>
    <row r="455" spans="4:30" s="183" customFormat="1" ht="15" customHeight="1" x14ac:dyDescent="0.25">
      <c r="D455" s="208"/>
      <c r="E455" s="52"/>
      <c r="F455" s="71"/>
      <c r="G455" s="71"/>
      <c r="H455" s="71"/>
      <c r="I455" s="194"/>
      <c r="J455" s="71"/>
      <c r="K455" s="71"/>
      <c r="L455" s="71"/>
      <c r="M455" s="71"/>
      <c r="N455" s="71"/>
      <c r="O455" s="323"/>
      <c r="P455" s="194"/>
      <c r="Q455" s="324"/>
      <c r="R455" s="325"/>
      <c r="S455" s="196"/>
      <c r="T455" s="41"/>
      <c r="U455" s="368"/>
      <c r="V455" s="326"/>
      <c r="W455" s="65"/>
      <c r="X455" s="65"/>
      <c r="Y455" s="65"/>
      <c r="Z455" s="65"/>
      <c r="AA455" s="65"/>
      <c r="AB455" s="65"/>
      <c r="AC455" s="65"/>
      <c r="AD455" s="67"/>
    </row>
    <row r="456" spans="4:30" s="183" customFormat="1" ht="15" customHeight="1" x14ac:dyDescent="0.25">
      <c r="D456" s="208"/>
      <c r="E456" s="52"/>
      <c r="F456" s="71"/>
      <c r="G456" s="71"/>
      <c r="H456" s="71"/>
      <c r="I456" s="194"/>
      <c r="J456" s="71"/>
      <c r="K456" s="71"/>
      <c r="L456" s="71"/>
      <c r="M456" s="71"/>
      <c r="N456" s="71"/>
      <c r="O456" s="323"/>
      <c r="P456" s="194"/>
      <c r="Q456" s="324"/>
      <c r="R456" s="325"/>
      <c r="S456" s="196"/>
      <c r="T456" s="41"/>
      <c r="U456" s="368"/>
      <c r="V456" s="326"/>
      <c r="W456" s="65"/>
      <c r="X456" s="65"/>
      <c r="Y456" s="65"/>
      <c r="Z456" s="65"/>
      <c r="AA456" s="65"/>
      <c r="AB456" s="65"/>
      <c r="AC456" s="65"/>
      <c r="AD456" s="67"/>
    </row>
    <row r="457" spans="4:30" s="183" customFormat="1" ht="15" customHeight="1" x14ac:dyDescent="0.25">
      <c r="D457" s="208"/>
      <c r="E457" s="52"/>
      <c r="F457" s="71"/>
      <c r="G457" s="71"/>
      <c r="H457" s="71"/>
      <c r="I457" s="194"/>
      <c r="J457" s="71"/>
      <c r="K457" s="71"/>
      <c r="L457" s="71"/>
      <c r="M457" s="71"/>
      <c r="N457" s="71"/>
      <c r="O457" s="323"/>
      <c r="P457" s="194"/>
      <c r="Q457" s="324"/>
      <c r="R457" s="325"/>
      <c r="S457" s="196"/>
      <c r="T457" s="41"/>
      <c r="U457" s="368"/>
      <c r="V457" s="326"/>
      <c r="W457" s="65"/>
      <c r="X457" s="65"/>
      <c r="Y457" s="65"/>
      <c r="Z457" s="65"/>
      <c r="AA457" s="65"/>
      <c r="AB457" s="65"/>
      <c r="AC457" s="65"/>
      <c r="AD457" s="67"/>
    </row>
    <row r="458" spans="4:30" s="183" customFormat="1" ht="15" customHeight="1" x14ac:dyDescent="0.25">
      <c r="D458" s="208"/>
      <c r="E458" s="52"/>
      <c r="F458" s="71"/>
      <c r="G458" s="71"/>
      <c r="H458" s="71"/>
      <c r="I458" s="194"/>
      <c r="J458" s="71"/>
      <c r="K458" s="71"/>
      <c r="L458" s="71"/>
      <c r="M458" s="71"/>
      <c r="N458" s="71"/>
      <c r="O458" s="323"/>
      <c r="P458" s="194"/>
      <c r="Q458" s="324"/>
      <c r="R458" s="325"/>
      <c r="S458" s="196"/>
      <c r="T458" s="41"/>
      <c r="U458" s="368"/>
      <c r="V458" s="326"/>
      <c r="W458" s="65"/>
      <c r="X458" s="65"/>
      <c r="Y458" s="65"/>
      <c r="Z458" s="65"/>
      <c r="AA458" s="65"/>
      <c r="AB458" s="65"/>
      <c r="AC458" s="65"/>
      <c r="AD458" s="67"/>
    </row>
    <row r="459" spans="4:30" s="183" customFormat="1" ht="15" customHeight="1" x14ac:dyDescent="0.25">
      <c r="D459" s="208"/>
      <c r="E459" s="52"/>
      <c r="F459" s="71"/>
      <c r="G459" s="71"/>
      <c r="H459" s="71"/>
      <c r="I459" s="194"/>
      <c r="J459" s="71"/>
      <c r="K459" s="71"/>
      <c r="L459" s="71"/>
      <c r="M459" s="71"/>
      <c r="N459" s="71"/>
      <c r="O459" s="323"/>
      <c r="P459" s="194"/>
      <c r="Q459" s="324"/>
      <c r="R459" s="325"/>
      <c r="S459" s="196"/>
      <c r="T459" s="41"/>
      <c r="U459" s="368"/>
      <c r="V459" s="326"/>
      <c r="W459" s="65"/>
      <c r="X459" s="65"/>
      <c r="Y459" s="65"/>
      <c r="Z459" s="65"/>
      <c r="AA459" s="65"/>
      <c r="AB459" s="65"/>
      <c r="AC459" s="65"/>
      <c r="AD459" s="67"/>
    </row>
    <row r="460" spans="4:30" s="183" customFormat="1" ht="15" customHeight="1" x14ac:dyDescent="0.25">
      <c r="D460" s="208"/>
      <c r="E460" s="52"/>
      <c r="F460" s="325"/>
      <c r="G460" s="325"/>
      <c r="H460" s="325"/>
      <c r="I460" s="325"/>
      <c r="J460" s="71"/>
      <c r="K460" s="71"/>
      <c r="L460" s="71"/>
      <c r="M460" s="71"/>
      <c r="N460" s="71"/>
      <c r="O460" s="323"/>
      <c r="P460" s="194"/>
      <c r="Q460" s="325"/>
      <c r="R460" s="325"/>
      <c r="S460" s="196"/>
      <c r="T460" s="41"/>
      <c r="U460" s="368"/>
      <c r="V460" s="326"/>
      <c r="W460" s="65"/>
      <c r="X460" s="65"/>
      <c r="Y460" s="65"/>
      <c r="Z460" s="65"/>
      <c r="AA460" s="65"/>
      <c r="AB460" s="65"/>
      <c r="AC460" s="65"/>
      <c r="AD460" s="67"/>
    </row>
    <row r="461" spans="4:30" s="183" customFormat="1" ht="15" customHeight="1" x14ac:dyDescent="0.25">
      <c r="D461" s="208"/>
      <c r="E461" s="52"/>
      <c r="F461" s="325"/>
      <c r="G461" s="325"/>
      <c r="H461" s="325"/>
      <c r="I461" s="325"/>
      <c r="J461" s="325"/>
      <c r="K461" s="325"/>
      <c r="L461" s="325"/>
      <c r="M461" s="325"/>
      <c r="N461" s="325"/>
      <c r="O461" s="325"/>
      <c r="P461" s="325"/>
      <c r="Q461" s="325"/>
      <c r="R461" s="325"/>
      <c r="S461" s="196"/>
      <c r="T461" s="41"/>
      <c r="U461" s="368"/>
      <c r="V461" s="326"/>
      <c r="W461" s="65"/>
      <c r="X461" s="65"/>
      <c r="Y461" s="65"/>
      <c r="Z461" s="65"/>
      <c r="AA461" s="65"/>
      <c r="AB461" s="65"/>
      <c r="AC461" s="65"/>
      <c r="AD461" s="67"/>
    </row>
    <row r="462" spans="4:30" s="183" customFormat="1" ht="15" customHeight="1" x14ac:dyDescent="0.25">
      <c r="D462" s="208"/>
      <c r="E462" s="52"/>
      <c r="F462" s="325"/>
      <c r="G462" s="325"/>
      <c r="H462" s="325"/>
      <c r="I462" s="325"/>
      <c r="J462" s="325"/>
      <c r="K462" s="325"/>
      <c r="L462" s="325"/>
      <c r="M462" s="325"/>
      <c r="N462" s="325"/>
      <c r="O462" s="325"/>
      <c r="P462" s="325"/>
      <c r="Q462" s="325"/>
      <c r="R462" s="325"/>
      <c r="S462" s="196"/>
      <c r="T462" s="41"/>
      <c r="U462" s="368"/>
      <c r="V462" s="326"/>
      <c r="W462" s="65"/>
      <c r="X462" s="65"/>
      <c r="Y462" s="65"/>
      <c r="Z462" s="65"/>
      <c r="AA462" s="65"/>
      <c r="AB462" s="65"/>
      <c r="AC462" s="65"/>
      <c r="AD462" s="67"/>
    </row>
    <row r="463" spans="4:30" s="183" customFormat="1" ht="15" customHeight="1" x14ac:dyDescent="0.25">
      <c r="D463" s="208"/>
      <c r="E463" s="52"/>
      <c r="F463" s="325"/>
      <c r="G463" s="325"/>
      <c r="H463" s="325"/>
      <c r="I463" s="325"/>
      <c r="J463" s="325"/>
      <c r="K463" s="325"/>
      <c r="L463" s="325"/>
      <c r="M463" s="325"/>
      <c r="N463" s="325"/>
      <c r="O463" s="325"/>
      <c r="P463" s="325"/>
      <c r="Q463" s="325"/>
      <c r="R463" s="325"/>
      <c r="S463" s="196"/>
      <c r="T463" s="41"/>
      <c r="U463" s="368"/>
      <c r="V463" s="326"/>
      <c r="W463" s="65"/>
      <c r="X463" s="65"/>
      <c r="Y463" s="65"/>
      <c r="Z463" s="65"/>
      <c r="AA463" s="65"/>
      <c r="AB463" s="65"/>
      <c r="AC463" s="65"/>
      <c r="AD463" s="67"/>
    </row>
    <row r="464" spans="4:30" s="183" customFormat="1" ht="15" customHeight="1" x14ac:dyDescent="0.25">
      <c r="D464" s="208"/>
      <c r="E464" s="52"/>
      <c r="F464" s="325"/>
      <c r="G464" s="325"/>
      <c r="H464" s="325"/>
      <c r="I464" s="325"/>
      <c r="J464" s="325"/>
      <c r="K464" s="325"/>
      <c r="L464" s="325"/>
      <c r="M464" s="325"/>
      <c r="N464" s="325"/>
      <c r="O464" s="325"/>
      <c r="P464" s="325"/>
      <c r="Q464" s="325"/>
      <c r="R464" s="325"/>
      <c r="S464" s="196"/>
      <c r="T464" s="41"/>
      <c r="U464" s="368"/>
      <c r="V464" s="326"/>
      <c r="W464" s="65"/>
      <c r="X464" s="65"/>
      <c r="Y464" s="65"/>
      <c r="Z464" s="65"/>
      <c r="AA464" s="65"/>
      <c r="AB464" s="65"/>
      <c r="AC464" s="65"/>
      <c r="AD464" s="67"/>
    </row>
    <row r="465" spans="4:30" s="183" customFormat="1" ht="15" customHeight="1" x14ac:dyDescent="0.25">
      <c r="D465" s="208"/>
      <c r="E465" s="52"/>
      <c r="F465" s="325"/>
      <c r="G465" s="325"/>
      <c r="H465" s="325"/>
      <c r="I465" s="325"/>
      <c r="J465" s="325"/>
      <c r="K465" s="325"/>
      <c r="L465" s="325"/>
      <c r="M465" s="325"/>
      <c r="N465" s="325"/>
      <c r="O465" s="325"/>
      <c r="P465" s="325"/>
      <c r="Q465" s="325"/>
      <c r="R465" s="325"/>
      <c r="S465" s="196"/>
      <c r="T465" s="41"/>
      <c r="U465" s="368"/>
      <c r="V465" s="326"/>
      <c r="W465" s="65"/>
      <c r="X465" s="65"/>
      <c r="Y465" s="65"/>
      <c r="Z465" s="65"/>
      <c r="AA465" s="65"/>
      <c r="AB465" s="65"/>
      <c r="AC465" s="65"/>
      <c r="AD465" s="67"/>
    </row>
    <row r="466" spans="4:30" s="183" customFormat="1" ht="15" customHeight="1" x14ac:dyDescent="0.25">
      <c r="D466" s="208"/>
      <c r="E466" s="52"/>
      <c r="F466" s="325"/>
      <c r="G466" s="325"/>
      <c r="H466" s="325"/>
      <c r="I466" s="325"/>
      <c r="J466" s="325"/>
      <c r="K466" s="325"/>
      <c r="L466" s="325"/>
      <c r="M466" s="325"/>
      <c r="N466" s="325"/>
      <c r="O466" s="325"/>
      <c r="P466" s="325"/>
      <c r="Q466" s="325"/>
      <c r="R466" s="325"/>
      <c r="S466" s="196"/>
      <c r="T466" s="41"/>
      <c r="U466" s="368"/>
      <c r="V466" s="326"/>
      <c r="W466" s="65"/>
      <c r="X466" s="65"/>
      <c r="Y466" s="65"/>
      <c r="Z466" s="65"/>
      <c r="AA466" s="65"/>
      <c r="AB466" s="65"/>
      <c r="AC466" s="65"/>
      <c r="AD466" s="67"/>
    </row>
    <row r="467" spans="4:30" s="183" customFormat="1" ht="15" customHeight="1" x14ac:dyDescent="0.25">
      <c r="D467" s="208"/>
      <c r="E467" s="52"/>
      <c r="F467" s="325"/>
      <c r="G467" s="325"/>
      <c r="H467" s="325"/>
      <c r="I467" s="325"/>
      <c r="J467" s="325"/>
      <c r="K467" s="325"/>
      <c r="L467" s="325"/>
      <c r="M467" s="325"/>
      <c r="N467" s="325"/>
      <c r="O467" s="325"/>
      <c r="P467" s="325"/>
      <c r="Q467" s="325"/>
      <c r="R467" s="325"/>
      <c r="S467" s="196"/>
      <c r="T467" s="41"/>
      <c r="U467" s="368"/>
      <c r="V467" s="326"/>
      <c r="W467" s="65"/>
      <c r="X467" s="65"/>
      <c r="Y467" s="65"/>
      <c r="Z467" s="65"/>
      <c r="AA467" s="65"/>
      <c r="AB467" s="65"/>
      <c r="AC467" s="65"/>
      <c r="AD467" s="67"/>
    </row>
    <row r="468" spans="4:30" s="183" customFormat="1" ht="15" customHeight="1" x14ac:dyDescent="0.25">
      <c r="D468" s="208"/>
      <c r="E468" s="52"/>
      <c r="F468" s="325"/>
      <c r="G468" s="325"/>
      <c r="H468" s="325"/>
      <c r="I468" s="325"/>
      <c r="J468" s="325"/>
      <c r="K468" s="325"/>
      <c r="L468" s="325"/>
      <c r="M468" s="325"/>
      <c r="N468" s="325"/>
      <c r="O468" s="325"/>
      <c r="P468" s="325"/>
      <c r="Q468" s="325"/>
      <c r="R468" s="325"/>
      <c r="S468" s="196"/>
      <c r="T468" s="41"/>
      <c r="U468" s="368"/>
      <c r="V468" s="326"/>
      <c r="W468" s="65"/>
      <c r="X468" s="65"/>
      <c r="Y468" s="65"/>
      <c r="Z468" s="65"/>
      <c r="AA468" s="65"/>
      <c r="AB468" s="65"/>
      <c r="AC468" s="65"/>
      <c r="AD468" s="67"/>
    </row>
    <row r="469" spans="4:30" s="183" customFormat="1" ht="15" customHeight="1" x14ac:dyDescent="0.25">
      <c r="D469" s="208"/>
      <c r="E469" s="52"/>
      <c r="F469" s="325"/>
      <c r="G469" s="325"/>
      <c r="H469" s="325"/>
      <c r="I469" s="325"/>
      <c r="J469" s="325"/>
      <c r="K469" s="325"/>
      <c r="L469" s="325"/>
      <c r="M469" s="325"/>
      <c r="N469" s="325"/>
      <c r="O469" s="325"/>
      <c r="P469" s="325"/>
      <c r="Q469" s="325"/>
      <c r="R469" s="325"/>
      <c r="S469" s="196"/>
      <c r="T469" s="41"/>
      <c r="U469" s="368"/>
      <c r="V469" s="326"/>
      <c r="W469" s="65"/>
      <c r="X469" s="65"/>
      <c r="Y469" s="65"/>
      <c r="Z469" s="65"/>
      <c r="AA469" s="65"/>
      <c r="AB469" s="65"/>
      <c r="AC469" s="65"/>
      <c r="AD469" s="67"/>
    </row>
    <row r="470" spans="4:30" s="183" customFormat="1" ht="15" customHeight="1" x14ac:dyDescent="0.25">
      <c r="D470" s="208"/>
      <c r="E470" s="52"/>
      <c r="F470" s="325"/>
      <c r="G470" s="325"/>
      <c r="H470" s="325"/>
      <c r="I470" s="325"/>
      <c r="J470" s="325"/>
      <c r="K470" s="325"/>
      <c r="L470" s="325"/>
      <c r="M470" s="325"/>
      <c r="N470" s="325"/>
      <c r="O470" s="325"/>
      <c r="P470" s="325"/>
      <c r="Q470" s="325"/>
      <c r="R470" s="325"/>
      <c r="S470" s="196"/>
      <c r="T470" s="41"/>
      <c r="U470" s="368"/>
      <c r="V470" s="326"/>
      <c r="W470" s="65"/>
      <c r="X470" s="65"/>
      <c r="Y470" s="65"/>
      <c r="Z470" s="65"/>
      <c r="AA470" s="65"/>
      <c r="AB470" s="65"/>
      <c r="AC470" s="65"/>
      <c r="AD470" s="67"/>
    </row>
    <row r="471" spans="4:30" s="183" customFormat="1" ht="15" customHeight="1" x14ac:dyDescent="0.25">
      <c r="D471" s="208"/>
      <c r="E471" s="52"/>
      <c r="F471" s="325"/>
      <c r="G471" s="325"/>
      <c r="H471" s="325"/>
      <c r="I471" s="325"/>
      <c r="J471" s="325"/>
      <c r="K471" s="325"/>
      <c r="L471" s="325"/>
      <c r="M471" s="325"/>
      <c r="N471" s="325"/>
      <c r="O471" s="325"/>
      <c r="P471" s="325"/>
      <c r="Q471" s="325"/>
      <c r="R471" s="325"/>
      <c r="S471" s="196"/>
      <c r="T471" s="41"/>
      <c r="U471" s="368"/>
      <c r="V471" s="326"/>
      <c r="W471" s="65"/>
      <c r="X471" s="65"/>
      <c r="Y471" s="65"/>
      <c r="Z471" s="65"/>
      <c r="AA471" s="65"/>
      <c r="AB471" s="65"/>
      <c r="AC471" s="65"/>
      <c r="AD471" s="67"/>
    </row>
    <row r="472" spans="4:30" s="183" customFormat="1" ht="15" customHeight="1" x14ac:dyDescent="0.25">
      <c r="D472" s="208"/>
      <c r="E472" s="52"/>
      <c r="F472" s="325"/>
      <c r="G472" s="325"/>
      <c r="H472" s="325"/>
      <c r="I472" s="325"/>
      <c r="J472" s="325"/>
      <c r="K472" s="325"/>
      <c r="L472" s="325"/>
      <c r="M472" s="325"/>
      <c r="N472" s="325"/>
      <c r="O472" s="325"/>
      <c r="P472" s="325"/>
      <c r="Q472" s="325"/>
      <c r="R472" s="325"/>
      <c r="S472" s="196"/>
      <c r="T472" s="41"/>
      <c r="U472" s="368"/>
      <c r="V472" s="326"/>
      <c r="W472" s="65"/>
      <c r="X472" s="65"/>
      <c r="Y472" s="65"/>
      <c r="Z472" s="65"/>
      <c r="AA472" s="65"/>
      <c r="AB472" s="65"/>
      <c r="AC472" s="65"/>
      <c r="AD472" s="67"/>
    </row>
    <row r="473" spans="4:30" s="183" customFormat="1" ht="15" customHeight="1" x14ac:dyDescent="0.25">
      <c r="D473" s="208"/>
      <c r="E473" s="52"/>
      <c r="F473" s="325"/>
      <c r="G473" s="325"/>
      <c r="H473" s="325"/>
      <c r="I473" s="325"/>
      <c r="J473" s="325"/>
      <c r="K473" s="325"/>
      <c r="L473" s="325"/>
      <c r="M473" s="325"/>
      <c r="N473" s="325"/>
      <c r="O473" s="325"/>
      <c r="P473" s="325"/>
      <c r="Q473" s="325"/>
      <c r="R473" s="325"/>
      <c r="S473" s="196"/>
      <c r="T473" s="41"/>
      <c r="U473" s="368"/>
      <c r="V473" s="326"/>
      <c r="W473" s="65"/>
      <c r="X473" s="65"/>
      <c r="Y473" s="65"/>
      <c r="Z473" s="65"/>
      <c r="AA473" s="65"/>
      <c r="AB473" s="65"/>
      <c r="AC473" s="65"/>
      <c r="AD473" s="67"/>
    </row>
    <row r="474" spans="4:30" s="183" customFormat="1" ht="15" customHeight="1" x14ac:dyDescent="0.25">
      <c r="D474" s="208"/>
      <c r="E474" s="52"/>
      <c r="F474" s="325"/>
      <c r="G474" s="325"/>
      <c r="H474" s="325"/>
      <c r="I474" s="325"/>
      <c r="J474" s="325"/>
      <c r="K474" s="325"/>
      <c r="L474" s="325"/>
      <c r="M474" s="325"/>
      <c r="N474" s="325"/>
      <c r="O474" s="325"/>
      <c r="P474" s="325"/>
      <c r="Q474" s="325"/>
      <c r="R474" s="325"/>
      <c r="S474" s="196"/>
      <c r="T474" s="41"/>
      <c r="U474" s="368"/>
      <c r="V474" s="326"/>
      <c r="W474" s="65"/>
      <c r="X474" s="65"/>
      <c r="Y474" s="65"/>
      <c r="Z474" s="65"/>
      <c r="AA474" s="65"/>
      <c r="AB474" s="65"/>
      <c r="AC474" s="65"/>
      <c r="AD474" s="67"/>
    </row>
    <row r="475" spans="4:30" s="183" customFormat="1" ht="15" customHeight="1" x14ac:dyDescent="0.25">
      <c r="D475" s="208"/>
      <c r="E475" s="52"/>
      <c r="F475" s="325"/>
      <c r="G475" s="325"/>
      <c r="H475" s="325"/>
      <c r="I475" s="325"/>
      <c r="J475" s="325"/>
      <c r="K475" s="325"/>
      <c r="L475" s="325"/>
      <c r="M475" s="325"/>
      <c r="N475" s="325"/>
      <c r="O475" s="325"/>
      <c r="P475" s="325"/>
      <c r="Q475" s="325"/>
      <c r="R475" s="325"/>
      <c r="S475" s="196"/>
      <c r="T475" s="41"/>
      <c r="U475" s="368"/>
      <c r="V475" s="326"/>
      <c r="W475" s="65"/>
      <c r="X475" s="65"/>
      <c r="Y475" s="65"/>
      <c r="Z475" s="65"/>
      <c r="AA475" s="65"/>
      <c r="AB475" s="65"/>
      <c r="AC475" s="65"/>
      <c r="AD475" s="67"/>
    </row>
    <row r="476" spans="4:30" s="183" customFormat="1" ht="15" customHeight="1" x14ac:dyDescent="0.25">
      <c r="D476" s="208"/>
      <c r="E476" s="52"/>
      <c r="F476" s="325"/>
      <c r="G476" s="325"/>
      <c r="H476" s="325"/>
      <c r="I476" s="325"/>
      <c r="J476" s="325"/>
      <c r="K476" s="325"/>
      <c r="L476" s="325"/>
      <c r="M476" s="325"/>
      <c r="N476" s="325"/>
      <c r="O476" s="325"/>
      <c r="P476" s="325"/>
      <c r="Q476" s="325"/>
      <c r="R476" s="325"/>
      <c r="S476" s="196"/>
      <c r="T476" s="41"/>
      <c r="U476" s="368"/>
      <c r="V476" s="326"/>
      <c r="W476" s="65"/>
      <c r="X476" s="65"/>
      <c r="Y476" s="65"/>
      <c r="Z476" s="65"/>
      <c r="AA476" s="65"/>
      <c r="AB476" s="65"/>
      <c r="AC476" s="65"/>
      <c r="AD476" s="67"/>
    </row>
    <row r="477" spans="4:30" s="183" customFormat="1" ht="15" customHeight="1" x14ac:dyDescent="0.25">
      <c r="D477" s="208"/>
      <c r="E477" s="52"/>
      <c r="F477" s="325"/>
      <c r="G477" s="325"/>
      <c r="H477" s="325"/>
      <c r="I477" s="325"/>
      <c r="J477" s="325"/>
      <c r="K477" s="325"/>
      <c r="L477" s="325"/>
      <c r="M477" s="325"/>
      <c r="N477" s="325"/>
      <c r="O477" s="325"/>
      <c r="P477" s="325"/>
      <c r="Q477" s="325"/>
      <c r="R477" s="325"/>
      <c r="S477" s="196"/>
      <c r="T477" s="41"/>
      <c r="U477" s="368"/>
      <c r="V477" s="326"/>
      <c r="W477" s="65"/>
      <c r="X477" s="65"/>
      <c r="Y477" s="65"/>
      <c r="Z477" s="65"/>
      <c r="AA477" s="65"/>
      <c r="AB477" s="65"/>
      <c r="AC477" s="65"/>
      <c r="AD477" s="67"/>
    </row>
    <row r="478" spans="4:30" s="183" customFormat="1" ht="15" customHeight="1" x14ac:dyDescent="0.25">
      <c r="D478" s="208"/>
      <c r="E478" s="52"/>
      <c r="F478" s="325"/>
      <c r="G478" s="325"/>
      <c r="H478" s="325"/>
      <c r="I478" s="325"/>
      <c r="J478" s="325"/>
      <c r="K478" s="325"/>
      <c r="L478" s="325"/>
      <c r="M478" s="325"/>
      <c r="N478" s="325"/>
      <c r="O478" s="325"/>
      <c r="P478" s="325"/>
      <c r="Q478" s="325"/>
      <c r="R478" s="325"/>
      <c r="S478" s="196"/>
      <c r="T478" s="41"/>
      <c r="U478" s="368"/>
      <c r="V478" s="326"/>
      <c r="W478" s="65"/>
      <c r="X478" s="65"/>
      <c r="Y478" s="65"/>
      <c r="Z478" s="65"/>
      <c r="AA478" s="65"/>
      <c r="AB478" s="65"/>
      <c r="AC478" s="65"/>
      <c r="AD478" s="67"/>
    </row>
    <row r="479" spans="4:30" s="183" customFormat="1" ht="15" customHeight="1" x14ac:dyDescent="0.25">
      <c r="D479" s="208"/>
      <c r="E479" s="52"/>
      <c r="F479" s="325"/>
      <c r="G479" s="325"/>
      <c r="H479" s="325"/>
      <c r="I479" s="325"/>
      <c r="J479" s="325"/>
      <c r="K479" s="325"/>
      <c r="L479" s="325"/>
      <c r="M479" s="325"/>
      <c r="N479" s="325"/>
      <c r="O479" s="325"/>
      <c r="P479" s="325"/>
      <c r="Q479" s="325"/>
      <c r="R479" s="325"/>
      <c r="S479" s="196"/>
      <c r="T479" s="41"/>
      <c r="U479" s="368"/>
      <c r="V479" s="326"/>
      <c r="W479" s="65"/>
      <c r="X479" s="65"/>
      <c r="Y479" s="65"/>
      <c r="Z479" s="65"/>
      <c r="AA479" s="65"/>
      <c r="AB479" s="65"/>
      <c r="AC479" s="65"/>
      <c r="AD479" s="67"/>
    </row>
    <row r="480" spans="4:30" s="183" customFormat="1" ht="15" customHeight="1" x14ac:dyDescent="0.25">
      <c r="D480" s="208"/>
      <c r="E480" s="52"/>
      <c r="F480" s="325"/>
      <c r="G480" s="325"/>
      <c r="H480" s="325"/>
      <c r="I480" s="325"/>
      <c r="J480" s="325"/>
      <c r="K480" s="325"/>
      <c r="L480" s="325"/>
      <c r="M480" s="325"/>
      <c r="N480" s="325"/>
      <c r="O480" s="325"/>
      <c r="P480" s="325"/>
      <c r="Q480" s="325"/>
      <c r="R480" s="325"/>
      <c r="S480" s="196"/>
      <c r="T480" s="41"/>
      <c r="U480" s="368"/>
      <c r="V480" s="326"/>
      <c r="W480" s="65"/>
      <c r="X480" s="65"/>
      <c r="Y480" s="65"/>
      <c r="Z480" s="65"/>
      <c r="AA480" s="65"/>
      <c r="AB480" s="65"/>
      <c r="AC480" s="65"/>
      <c r="AD480" s="67"/>
    </row>
    <row r="481" spans="4:30" s="183" customFormat="1" ht="15" customHeight="1" x14ac:dyDescent="0.25">
      <c r="D481" s="208"/>
      <c r="E481" s="52"/>
      <c r="F481" s="325"/>
      <c r="G481" s="325"/>
      <c r="H481" s="325"/>
      <c r="I481" s="325"/>
      <c r="J481" s="325"/>
      <c r="K481" s="325"/>
      <c r="L481" s="325"/>
      <c r="M481" s="325"/>
      <c r="N481" s="325"/>
      <c r="O481" s="325"/>
      <c r="P481" s="325"/>
      <c r="Q481" s="325"/>
      <c r="R481" s="325"/>
      <c r="S481" s="196"/>
      <c r="T481" s="41"/>
      <c r="U481" s="368"/>
      <c r="V481" s="326"/>
      <c r="W481" s="65"/>
      <c r="X481" s="65"/>
      <c r="Y481" s="65"/>
      <c r="Z481" s="65"/>
      <c r="AA481" s="65"/>
      <c r="AB481" s="65"/>
      <c r="AC481" s="65"/>
      <c r="AD481" s="67"/>
    </row>
    <row r="482" spans="4:30" s="183" customFormat="1" ht="15" customHeight="1" x14ac:dyDescent="0.25">
      <c r="D482" s="208"/>
      <c r="E482" s="52"/>
      <c r="F482" s="325"/>
      <c r="G482" s="325"/>
      <c r="H482" s="325"/>
      <c r="I482" s="325"/>
      <c r="J482" s="325"/>
      <c r="K482" s="325"/>
      <c r="L482" s="325"/>
      <c r="M482" s="325"/>
      <c r="N482" s="325"/>
      <c r="O482" s="325"/>
      <c r="P482" s="325"/>
      <c r="Q482" s="325"/>
      <c r="R482" s="325"/>
      <c r="S482" s="196"/>
      <c r="T482" s="41"/>
      <c r="U482" s="368"/>
      <c r="V482" s="326"/>
      <c r="W482" s="65"/>
      <c r="X482" s="65"/>
      <c r="Y482" s="65"/>
      <c r="Z482" s="65"/>
      <c r="AA482" s="65"/>
      <c r="AB482" s="65"/>
      <c r="AC482" s="65"/>
      <c r="AD482" s="67"/>
    </row>
    <row r="483" spans="4:30" s="183" customFormat="1" ht="15" customHeight="1" x14ac:dyDescent="0.25">
      <c r="D483" s="208"/>
      <c r="E483" s="52"/>
      <c r="F483" s="325"/>
      <c r="G483" s="325"/>
      <c r="H483" s="325"/>
      <c r="I483" s="325"/>
      <c r="J483" s="325"/>
      <c r="K483" s="325"/>
      <c r="L483" s="325"/>
      <c r="M483" s="325"/>
      <c r="N483" s="325"/>
      <c r="O483" s="325"/>
      <c r="P483" s="325"/>
      <c r="Q483" s="325"/>
      <c r="R483" s="325"/>
      <c r="S483" s="196"/>
      <c r="T483" s="41"/>
      <c r="U483" s="368"/>
      <c r="V483" s="326"/>
      <c r="W483" s="65"/>
      <c r="X483" s="65"/>
      <c r="Y483" s="65"/>
      <c r="Z483" s="65"/>
      <c r="AA483" s="65"/>
      <c r="AB483" s="65"/>
      <c r="AC483" s="65"/>
      <c r="AD483" s="67"/>
    </row>
    <row r="484" spans="4:30" s="183" customFormat="1" ht="15" customHeight="1" x14ac:dyDescent="0.25">
      <c r="D484" s="208"/>
      <c r="E484" s="52"/>
      <c r="F484" s="325"/>
      <c r="G484" s="325"/>
      <c r="H484" s="325"/>
      <c r="I484" s="325"/>
      <c r="J484" s="325"/>
      <c r="K484" s="325"/>
      <c r="L484" s="325"/>
      <c r="M484" s="325"/>
      <c r="N484" s="325"/>
      <c r="O484" s="325"/>
      <c r="P484" s="325"/>
      <c r="Q484" s="325"/>
      <c r="R484" s="325"/>
      <c r="S484" s="196"/>
      <c r="T484" s="41"/>
      <c r="U484" s="368"/>
      <c r="V484" s="326"/>
      <c r="W484" s="65"/>
      <c r="X484" s="65"/>
      <c r="Y484" s="65"/>
      <c r="Z484" s="65"/>
      <c r="AA484" s="65"/>
      <c r="AB484" s="65"/>
      <c r="AC484" s="65"/>
      <c r="AD484" s="67"/>
    </row>
    <row r="485" spans="4:30" s="183" customFormat="1" ht="15" customHeight="1" x14ac:dyDescent="0.25">
      <c r="D485" s="208"/>
      <c r="E485" s="52"/>
      <c r="F485" s="325"/>
      <c r="G485" s="325"/>
      <c r="H485" s="325"/>
      <c r="I485" s="325"/>
      <c r="J485" s="325"/>
      <c r="K485" s="325"/>
      <c r="L485" s="325"/>
      <c r="M485" s="325"/>
      <c r="N485" s="325"/>
      <c r="O485" s="325"/>
      <c r="P485" s="325"/>
      <c r="Q485" s="325"/>
      <c r="R485" s="325"/>
      <c r="S485" s="196"/>
      <c r="T485" s="41"/>
      <c r="U485" s="368"/>
      <c r="V485" s="326"/>
      <c r="W485" s="65"/>
      <c r="X485" s="65"/>
      <c r="Y485" s="65"/>
      <c r="Z485" s="65"/>
      <c r="AA485" s="65"/>
      <c r="AB485" s="65"/>
      <c r="AC485" s="65"/>
      <c r="AD485" s="67"/>
    </row>
    <row r="486" spans="4:30" s="183" customFormat="1" ht="15" customHeight="1" x14ac:dyDescent="0.25">
      <c r="D486" s="208"/>
      <c r="E486" s="52"/>
      <c r="F486" s="325"/>
      <c r="G486" s="325"/>
      <c r="H486" s="325"/>
      <c r="I486" s="325"/>
      <c r="J486" s="325"/>
      <c r="K486" s="325"/>
      <c r="L486" s="325"/>
      <c r="M486" s="325"/>
      <c r="N486" s="325"/>
      <c r="O486" s="325"/>
      <c r="P486" s="325"/>
      <c r="Q486" s="325"/>
      <c r="R486" s="325"/>
      <c r="S486" s="196"/>
      <c r="T486" s="41"/>
      <c r="U486" s="368"/>
      <c r="V486" s="326"/>
      <c r="W486" s="65"/>
      <c r="X486" s="65"/>
      <c r="Y486" s="65"/>
      <c r="Z486" s="65"/>
      <c r="AA486" s="65"/>
      <c r="AB486" s="65"/>
      <c r="AC486" s="65"/>
      <c r="AD486" s="67"/>
    </row>
    <row r="487" spans="4:30" s="183" customFormat="1" ht="15" customHeight="1" x14ac:dyDescent="0.25">
      <c r="D487" s="208"/>
      <c r="E487" s="52"/>
      <c r="F487" s="325"/>
      <c r="G487" s="325"/>
      <c r="H487" s="325"/>
      <c r="I487" s="325"/>
      <c r="J487" s="325"/>
      <c r="K487" s="325"/>
      <c r="L487" s="325"/>
      <c r="M487" s="325"/>
      <c r="N487" s="325"/>
      <c r="O487" s="325"/>
      <c r="P487" s="325"/>
      <c r="Q487" s="325"/>
      <c r="R487" s="325"/>
      <c r="S487" s="196"/>
      <c r="T487" s="41"/>
      <c r="U487" s="368"/>
      <c r="V487" s="326"/>
      <c r="W487" s="65"/>
      <c r="X487" s="65"/>
      <c r="Y487" s="65"/>
      <c r="Z487" s="65"/>
      <c r="AA487" s="65"/>
      <c r="AB487" s="65"/>
      <c r="AC487" s="65"/>
      <c r="AD487" s="67"/>
    </row>
    <row r="488" spans="4:30" s="183" customFormat="1" ht="15" customHeight="1" x14ac:dyDescent="0.25">
      <c r="D488" s="208"/>
      <c r="E488" s="52"/>
      <c r="F488" s="325"/>
      <c r="G488" s="325"/>
      <c r="H488" s="325"/>
      <c r="I488" s="325"/>
      <c r="J488" s="325"/>
      <c r="K488" s="325"/>
      <c r="L488" s="325"/>
      <c r="M488" s="325"/>
      <c r="N488" s="325"/>
      <c r="O488" s="325"/>
      <c r="P488" s="325"/>
      <c r="Q488" s="325"/>
      <c r="R488" s="325"/>
      <c r="S488" s="196"/>
      <c r="T488" s="41"/>
      <c r="U488" s="368"/>
      <c r="V488" s="326"/>
      <c r="W488" s="65"/>
      <c r="X488" s="65"/>
      <c r="Y488" s="65"/>
      <c r="Z488" s="65"/>
      <c r="AA488" s="65"/>
      <c r="AB488" s="65"/>
      <c r="AC488" s="65"/>
      <c r="AD488" s="67"/>
    </row>
    <row r="489" spans="4:30" s="183" customFormat="1" ht="15" customHeight="1" x14ac:dyDescent="0.25">
      <c r="D489" s="208"/>
      <c r="E489" s="52"/>
      <c r="F489" s="325"/>
      <c r="G489" s="325"/>
      <c r="H489" s="325"/>
      <c r="I489" s="325"/>
      <c r="J489" s="325"/>
      <c r="K489" s="325"/>
      <c r="L489" s="325"/>
      <c r="M489" s="325"/>
      <c r="N489" s="325"/>
      <c r="O489" s="325"/>
      <c r="P489" s="325"/>
      <c r="Q489" s="325"/>
      <c r="R489" s="325"/>
      <c r="S489" s="196"/>
      <c r="T489" s="41"/>
      <c r="U489" s="368"/>
      <c r="V489" s="326"/>
      <c r="W489" s="65"/>
      <c r="X489" s="65"/>
      <c r="Y489" s="65"/>
      <c r="Z489" s="65"/>
      <c r="AA489" s="65"/>
      <c r="AB489" s="65"/>
      <c r="AC489" s="65"/>
      <c r="AD489" s="67"/>
    </row>
    <row r="490" spans="4:30" s="183" customFormat="1" ht="15" customHeight="1" x14ac:dyDescent="0.25">
      <c r="D490" s="208"/>
      <c r="E490" s="52"/>
      <c r="F490" s="325"/>
      <c r="G490" s="325"/>
      <c r="H490" s="325"/>
      <c r="I490" s="325"/>
      <c r="J490" s="325"/>
      <c r="K490" s="325"/>
      <c r="L490" s="325"/>
      <c r="M490" s="325"/>
      <c r="N490" s="325"/>
      <c r="O490" s="325"/>
      <c r="P490" s="325"/>
      <c r="Q490" s="325"/>
      <c r="R490" s="325"/>
      <c r="S490" s="196"/>
      <c r="T490" s="41"/>
      <c r="U490" s="368"/>
      <c r="V490" s="326"/>
      <c r="W490" s="65"/>
      <c r="X490" s="65"/>
      <c r="Y490" s="65"/>
      <c r="Z490" s="65"/>
      <c r="AA490" s="65"/>
      <c r="AB490" s="65"/>
      <c r="AC490" s="65"/>
      <c r="AD490" s="67"/>
    </row>
    <row r="491" spans="4:30" s="183" customFormat="1" ht="15" customHeight="1" x14ac:dyDescent="0.25">
      <c r="D491" s="208"/>
      <c r="E491" s="52"/>
      <c r="F491" s="325"/>
      <c r="G491" s="325"/>
      <c r="H491" s="325"/>
      <c r="I491" s="325"/>
      <c r="J491" s="325"/>
      <c r="K491" s="325"/>
      <c r="L491" s="325"/>
      <c r="M491" s="325"/>
      <c r="N491" s="325"/>
      <c r="O491" s="325"/>
      <c r="P491" s="325"/>
      <c r="Q491" s="325"/>
      <c r="R491" s="325"/>
      <c r="S491" s="196"/>
      <c r="T491" s="41"/>
      <c r="U491" s="368"/>
      <c r="V491" s="326"/>
      <c r="W491" s="65"/>
      <c r="X491" s="65"/>
      <c r="Y491" s="65"/>
      <c r="Z491" s="65"/>
      <c r="AA491" s="65"/>
      <c r="AB491" s="65"/>
      <c r="AC491" s="65"/>
      <c r="AD491" s="67"/>
    </row>
    <row r="492" spans="4:30" s="183" customFormat="1" ht="15" customHeight="1" x14ac:dyDescent="0.25">
      <c r="D492" s="208"/>
      <c r="E492" s="52"/>
      <c r="F492" s="325"/>
      <c r="G492" s="325"/>
      <c r="H492" s="325"/>
      <c r="I492" s="325"/>
      <c r="J492" s="325"/>
      <c r="K492" s="325"/>
      <c r="L492" s="325"/>
      <c r="M492" s="325"/>
      <c r="N492" s="325"/>
      <c r="O492" s="325"/>
      <c r="P492" s="325"/>
      <c r="Q492" s="325"/>
      <c r="R492" s="325"/>
      <c r="S492" s="196"/>
      <c r="T492" s="41"/>
      <c r="U492" s="368"/>
      <c r="V492" s="326"/>
      <c r="W492" s="65"/>
      <c r="X492" s="65"/>
      <c r="Y492" s="65"/>
      <c r="Z492" s="65"/>
      <c r="AA492" s="65"/>
      <c r="AB492" s="65"/>
      <c r="AC492" s="65"/>
      <c r="AD492" s="67"/>
    </row>
    <row r="493" spans="4:30" s="183" customFormat="1" ht="15" customHeight="1" x14ac:dyDescent="0.25">
      <c r="D493" s="208"/>
      <c r="E493" s="52"/>
      <c r="F493" s="325"/>
      <c r="G493" s="325"/>
      <c r="H493" s="325"/>
      <c r="I493" s="325"/>
      <c r="J493" s="325"/>
      <c r="K493" s="325"/>
      <c r="L493" s="325"/>
      <c r="M493" s="325"/>
      <c r="N493" s="325"/>
      <c r="O493" s="325"/>
      <c r="P493" s="325"/>
      <c r="Q493" s="325"/>
      <c r="R493" s="325"/>
      <c r="S493" s="196"/>
      <c r="T493" s="41"/>
      <c r="U493" s="368"/>
      <c r="V493" s="326"/>
      <c r="W493" s="65"/>
      <c r="X493" s="65"/>
      <c r="Y493" s="65"/>
      <c r="Z493" s="65"/>
      <c r="AA493" s="65"/>
      <c r="AB493" s="65"/>
      <c r="AC493" s="65"/>
      <c r="AD493" s="67"/>
    </row>
    <row r="494" spans="4:30" s="183" customFormat="1" ht="15" customHeight="1" x14ac:dyDescent="0.25">
      <c r="D494" s="208"/>
      <c r="E494" s="52"/>
      <c r="F494" s="325"/>
      <c r="G494" s="325"/>
      <c r="H494" s="325"/>
      <c r="I494" s="325"/>
      <c r="J494" s="325"/>
      <c r="K494" s="325"/>
      <c r="L494" s="325"/>
      <c r="M494" s="325"/>
      <c r="N494" s="325"/>
      <c r="O494" s="325"/>
      <c r="P494" s="325"/>
      <c r="Q494" s="325"/>
      <c r="R494" s="325"/>
      <c r="S494" s="196"/>
      <c r="T494" s="41"/>
      <c r="U494" s="368"/>
      <c r="V494" s="326"/>
      <c r="W494" s="65"/>
      <c r="X494" s="65"/>
      <c r="Y494" s="65"/>
      <c r="Z494" s="65"/>
      <c r="AA494" s="65"/>
      <c r="AB494" s="65"/>
      <c r="AC494" s="65"/>
      <c r="AD494" s="67"/>
    </row>
    <row r="495" spans="4:30" s="183" customFormat="1" ht="15" customHeight="1" x14ac:dyDescent="0.25">
      <c r="D495" s="208"/>
      <c r="E495" s="52"/>
      <c r="F495" s="325"/>
      <c r="G495" s="325"/>
      <c r="H495" s="325"/>
      <c r="I495" s="325"/>
      <c r="J495" s="325"/>
      <c r="K495" s="325"/>
      <c r="L495" s="325"/>
      <c r="M495" s="325"/>
      <c r="N495" s="325"/>
      <c r="O495" s="325"/>
      <c r="P495" s="325"/>
      <c r="Q495" s="325"/>
      <c r="R495" s="325"/>
      <c r="S495" s="196"/>
      <c r="T495" s="41"/>
      <c r="U495" s="368"/>
      <c r="V495" s="326"/>
      <c r="W495" s="65"/>
      <c r="X495" s="65"/>
      <c r="Y495" s="65"/>
      <c r="Z495" s="65"/>
      <c r="AA495" s="65"/>
      <c r="AB495" s="65"/>
      <c r="AC495" s="65"/>
      <c r="AD495" s="67"/>
    </row>
    <row r="496" spans="4:30" s="183" customFormat="1" ht="15" customHeight="1" x14ac:dyDescent="0.25">
      <c r="D496" s="208"/>
      <c r="E496" s="52"/>
      <c r="F496" s="325"/>
      <c r="G496" s="325"/>
      <c r="H496" s="325"/>
      <c r="I496" s="325"/>
      <c r="J496" s="325"/>
      <c r="K496" s="325"/>
      <c r="L496" s="325"/>
      <c r="M496" s="325"/>
      <c r="N496" s="325"/>
      <c r="O496" s="325"/>
      <c r="P496" s="325"/>
      <c r="Q496" s="325"/>
      <c r="R496" s="325"/>
      <c r="S496" s="196"/>
      <c r="T496" s="41"/>
      <c r="U496" s="368"/>
      <c r="V496" s="326"/>
      <c r="W496" s="65"/>
      <c r="X496" s="65"/>
      <c r="Y496" s="65"/>
      <c r="Z496" s="65"/>
      <c r="AA496" s="65"/>
      <c r="AB496" s="65"/>
      <c r="AC496" s="65"/>
      <c r="AD496" s="67"/>
    </row>
    <row r="497" spans="4:30" s="183" customFormat="1" ht="15" customHeight="1" x14ac:dyDescent="0.25">
      <c r="D497" s="208"/>
      <c r="E497" s="52"/>
      <c r="F497" s="325"/>
      <c r="G497" s="325"/>
      <c r="H497" s="325"/>
      <c r="I497" s="325"/>
      <c r="J497" s="325"/>
      <c r="K497" s="325"/>
      <c r="L497" s="325"/>
      <c r="M497" s="325"/>
      <c r="N497" s="325"/>
      <c r="O497" s="325"/>
      <c r="P497" s="325"/>
      <c r="Q497" s="325"/>
      <c r="R497" s="325"/>
      <c r="S497" s="196"/>
      <c r="T497" s="41"/>
      <c r="U497" s="368"/>
      <c r="V497" s="326"/>
      <c r="W497" s="65"/>
      <c r="X497" s="65"/>
      <c r="Y497" s="65"/>
      <c r="Z497" s="65"/>
      <c r="AA497" s="65"/>
      <c r="AB497" s="65"/>
      <c r="AC497" s="65"/>
      <c r="AD497" s="67"/>
    </row>
    <row r="498" spans="4:30" s="183" customFormat="1" ht="15" customHeight="1" x14ac:dyDescent="0.25">
      <c r="D498" s="208"/>
      <c r="E498" s="52"/>
      <c r="F498" s="325"/>
      <c r="G498" s="325"/>
      <c r="H498" s="325"/>
      <c r="I498" s="325"/>
      <c r="J498" s="325"/>
      <c r="K498" s="325"/>
      <c r="L498" s="325"/>
      <c r="M498" s="325"/>
      <c r="N498" s="325"/>
      <c r="O498" s="325"/>
      <c r="P498" s="325"/>
      <c r="Q498" s="325"/>
      <c r="R498" s="325"/>
      <c r="S498" s="196"/>
      <c r="T498" s="41"/>
      <c r="U498" s="368"/>
      <c r="V498" s="326"/>
      <c r="W498" s="65"/>
      <c r="X498" s="65"/>
      <c r="Y498" s="65"/>
      <c r="Z498" s="65"/>
      <c r="AA498" s="65"/>
      <c r="AB498" s="65"/>
      <c r="AC498" s="65"/>
      <c r="AD498" s="67"/>
    </row>
    <row r="499" spans="4:30" s="183" customFormat="1" ht="15" customHeight="1" x14ac:dyDescent="0.25">
      <c r="D499" s="208"/>
      <c r="E499" s="52"/>
      <c r="F499" s="325"/>
      <c r="G499" s="325"/>
      <c r="H499" s="325"/>
      <c r="I499" s="325"/>
      <c r="J499" s="325"/>
      <c r="K499" s="325"/>
      <c r="L499" s="325"/>
      <c r="M499" s="325"/>
      <c r="N499" s="325"/>
      <c r="O499" s="325"/>
      <c r="P499" s="325"/>
      <c r="Q499" s="325"/>
      <c r="R499" s="325"/>
      <c r="S499" s="196"/>
      <c r="T499" s="41"/>
      <c r="U499" s="368"/>
      <c r="V499" s="326"/>
      <c r="W499" s="65"/>
      <c r="X499" s="65"/>
      <c r="Y499" s="65"/>
      <c r="Z499" s="65"/>
      <c r="AA499" s="65"/>
      <c r="AB499" s="65"/>
      <c r="AC499" s="65"/>
      <c r="AD499" s="67"/>
    </row>
    <row r="500" spans="4:30" s="183" customFormat="1" ht="15" customHeight="1" x14ac:dyDescent="0.25">
      <c r="D500" s="208"/>
      <c r="E500" s="52"/>
      <c r="F500" s="325"/>
      <c r="G500" s="325"/>
      <c r="H500" s="325"/>
      <c r="I500" s="325"/>
      <c r="J500" s="325"/>
      <c r="K500" s="325"/>
      <c r="L500" s="325"/>
      <c r="M500" s="325"/>
      <c r="N500" s="325"/>
      <c r="O500" s="325"/>
      <c r="P500" s="325"/>
      <c r="Q500" s="325"/>
      <c r="R500" s="325"/>
      <c r="S500" s="196"/>
      <c r="T500" s="41"/>
      <c r="U500" s="368"/>
      <c r="V500" s="326"/>
      <c r="W500" s="65"/>
      <c r="X500" s="65"/>
      <c r="Y500" s="65"/>
      <c r="Z500" s="65"/>
      <c r="AA500" s="65"/>
      <c r="AB500" s="65"/>
      <c r="AC500" s="65"/>
      <c r="AD500" s="67"/>
    </row>
    <row r="501" spans="4:30" s="183" customFormat="1" ht="15" customHeight="1" x14ac:dyDescent="0.25">
      <c r="D501" s="208"/>
      <c r="E501" s="52"/>
      <c r="F501" s="325"/>
      <c r="G501" s="325"/>
      <c r="H501" s="325"/>
      <c r="I501" s="325"/>
      <c r="J501" s="325"/>
      <c r="K501" s="325"/>
      <c r="L501" s="325"/>
      <c r="M501" s="325"/>
      <c r="N501" s="325"/>
      <c r="O501" s="325"/>
      <c r="P501" s="325"/>
      <c r="Q501" s="325"/>
      <c r="R501" s="325"/>
      <c r="S501" s="196"/>
      <c r="T501" s="41"/>
      <c r="U501" s="368"/>
      <c r="V501" s="326"/>
      <c r="W501" s="65"/>
      <c r="X501" s="65"/>
      <c r="Y501" s="65"/>
      <c r="Z501" s="65"/>
      <c r="AA501" s="65"/>
      <c r="AB501" s="65"/>
      <c r="AC501" s="65"/>
      <c r="AD501" s="67"/>
    </row>
    <row r="502" spans="4:30" s="183" customFormat="1" ht="15" customHeight="1" x14ac:dyDescent="0.25">
      <c r="D502" s="208"/>
      <c r="E502" s="52"/>
      <c r="F502" s="325"/>
      <c r="G502" s="325"/>
      <c r="H502" s="325"/>
      <c r="I502" s="325"/>
      <c r="J502" s="325"/>
      <c r="K502" s="325"/>
      <c r="L502" s="325"/>
      <c r="M502" s="325"/>
      <c r="N502" s="325"/>
      <c r="O502" s="325"/>
      <c r="P502" s="325"/>
      <c r="Q502" s="325"/>
      <c r="R502" s="325"/>
      <c r="S502" s="196"/>
      <c r="T502" s="41"/>
      <c r="U502" s="368"/>
      <c r="V502" s="326"/>
      <c r="W502" s="65"/>
      <c r="X502" s="65"/>
      <c r="Y502" s="65"/>
      <c r="Z502" s="65"/>
      <c r="AA502" s="65"/>
      <c r="AB502" s="65"/>
      <c r="AC502" s="65"/>
      <c r="AD502" s="67"/>
    </row>
    <row r="503" spans="4:30" s="183" customFormat="1" ht="15" customHeight="1" x14ac:dyDescent="0.25">
      <c r="D503" s="208"/>
      <c r="E503" s="52"/>
      <c r="F503" s="325"/>
      <c r="G503" s="325"/>
      <c r="H503" s="325"/>
      <c r="I503" s="325"/>
      <c r="J503" s="325"/>
      <c r="K503" s="325"/>
      <c r="L503" s="325"/>
      <c r="M503" s="325"/>
      <c r="N503" s="325"/>
      <c r="O503" s="325"/>
      <c r="P503" s="325"/>
      <c r="Q503" s="211"/>
      <c r="R503" s="325"/>
      <c r="S503" s="196"/>
      <c r="T503" s="41"/>
      <c r="U503" s="368"/>
      <c r="V503" s="326"/>
      <c r="W503" s="65"/>
      <c r="X503" s="65"/>
      <c r="Y503" s="65"/>
      <c r="Z503" s="65"/>
      <c r="AA503" s="65"/>
      <c r="AB503" s="65"/>
      <c r="AC503" s="65"/>
      <c r="AD503" s="67"/>
    </row>
    <row r="504" spans="4:30" s="183" customFormat="1" ht="15" customHeight="1" x14ac:dyDescent="0.25">
      <c r="D504" s="208"/>
      <c r="E504" s="52"/>
      <c r="F504" s="211"/>
      <c r="G504" s="211"/>
      <c r="H504" s="211"/>
      <c r="I504" s="211"/>
      <c r="J504" s="211"/>
      <c r="K504" s="211"/>
      <c r="L504" s="211"/>
      <c r="M504" s="211"/>
      <c r="N504" s="211"/>
      <c r="O504" s="211"/>
      <c r="P504" s="211"/>
      <c r="Q504" s="211"/>
      <c r="R504" s="211"/>
      <c r="S504" s="196"/>
      <c r="T504" s="41"/>
      <c r="U504" s="368"/>
      <c r="V504" s="66"/>
      <c r="W504" s="65"/>
      <c r="X504" s="65"/>
      <c r="Y504" s="65"/>
      <c r="Z504" s="65"/>
      <c r="AA504" s="65"/>
      <c r="AB504" s="65"/>
      <c r="AC504" s="65"/>
      <c r="AD504" s="67"/>
    </row>
    <row r="505" spans="4:30" s="183" customFormat="1" ht="15" customHeight="1" x14ac:dyDescent="0.25">
      <c r="D505" s="208"/>
      <c r="E505" s="52"/>
      <c r="F505" s="211"/>
      <c r="G505" s="211"/>
      <c r="H505" s="211"/>
      <c r="I505" s="211"/>
      <c r="J505" s="211"/>
      <c r="K505" s="211"/>
      <c r="L505" s="211"/>
      <c r="M505" s="211"/>
      <c r="N505" s="211"/>
      <c r="O505" s="211"/>
      <c r="P505" s="211"/>
      <c r="Q505" s="211"/>
      <c r="R505" s="211"/>
      <c r="S505" s="196"/>
      <c r="T505" s="41"/>
      <c r="U505" s="368"/>
      <c r="V505" s="66"/>
      <c r="W505" s="65"/>
      <c r="X505" s="65"/>
      <c r="Y505" s="65"/>
      <c r="Z505" s="65"/>
      <c r="AA505" s="65"/>
      <c r="AB505" s="65"/>
      <c r="AC505" s="65"/>
      <c r="AD505" s="67"/>
    </row>
    <row r="506" spans="4:30" s="183" customFormat="1" ht="15" customHeight="1" x14ac:dyDescent="0.25">
      <c r="D506" s="208"/>
      <c r="E506" s="52"/>
      <c r="F506" s="211"/>
      <c r="G506" s="211"/>
      <c r="H506" s="211"/>
      <c r="I506" s="211"/>
      <c r="J506" s="211"/>
      <c r="K506" s="211"/>
      <c r="L506" s="211"/>
      <c r="M506" s="211"/>
      <c r="N506" s="211"/>
      <c r="O506" s="211"/>
      <c r="P506" s="211"/>
      <c r="Q506" s="211"/>
      <c r="R506" s="211"/>
      <c r="S506" s="196"/>
      <c r="T506" s="41"/>
      <c r="U506" s="368"/>
      <c r="V506" s="66"/>
      <c r="W506" s="65"/>
      <c r="X506" s="65"/>
      <c r="Y506" s="65"/>
      <c r="Z506" s="65"/>
      <c r="AA506" s="65"/>
      <c r="AB506" s="65"/>
      <c r="AC506" s="65"/>
      <c r="AD506" s="67"/>
    </row>
    <row r="507" spans="4:30" s="183" customFormat="1" ht="15" customHeight="1" x14ac:dyDescent="0.25">
      <c r="D507" s="208"/>
      <c r="E507" s="52"/>
      <c r="F507" s="211"/>
      <c r="G507" s="211"/>
      <c r="H507" s="211"/>
      <c r="I507" s="211"/>
      <c r="J507" s="211"/>
      <c r="K507" s="211"/>
      <c r="L507" s="211"/>
      <c r="M507" s="211"/>
      <c r="N507" s="211"/>
      <c r="O507" s="211"/>
      <c r="P507" s="211"/>
      <c r="Q507" s="211"/>
      <c r="R507" s="211"/>
      <c r="S507" s="196"/>
      <c r="T507" s="41"/>
      <c r="U507" s="368"/>
      <c r="V507" s="66"/>
      <c r="W507" s="65"/>
      <c r="X507" s="65"/>
      <c r="Y507" s="65"/>
      <c r="Z507" s="65"/>
      <c r="AA507" s="65"/>
      <c r="AB507" s="65"/>
      <c r="AC507" s="65"/>
      <c r="AD507" s="67"/>
    </row>
    <row r="508" spans="4:30" s="183" customFormat="1" ht="15" customHeight="1" x14ac:dyDescent="0.25">
      <c r="D508" s="208"/>
      <c r="E508" s="52"/>
      <c r="F508" s="211"/>
      <c r="G508" s="211"/>
      <c r="H508" s="211"/>
      <c r="I508" s="211"/>
      <c r="J508" s="211"/>
      <c r="K508" s="211"/>
      <c r="L508" s="211"/>
      <c r="M508" s="211"/>
      <c r="N508" s="211"/>
      <c r="O508" s="211"/>
      <c r="P508" s="211"/>
      <c r="Q508" s="211"/>
      <c r="R508" s="211"/>
      <c r="S508" s="196"/>
      <c r="T508" s="41"/>
      <c r="U508" s="368"/>
      <c r="V508" s="66"/>
      <c r="W508" s="65"/>
      <c r="X508" s="65"/>
      <c r="Y508" s="65"/>
      <c r="Z508" s="65"/>
      <c r="AA508" s="65"/>
      <c r="AB508" s="65"/>
      <c r="AC508" s="65"/>
      <c r="AD508" s="67"/>
    </row>
    <row r="509" spans="4:30" s="183" customFormat="1" ht="15" customHeight="1" x14ac:dyDescent="0.25">
      <c r="D509" s="208"/>
      <c r="E509" s="52"/>
      <c r="F509" s="211"/>
      <c r="G509" s="211"/>
      <c r="H509" s="211"/>
      <c r="I509" s="211"/>
      <c r="J509" s="211"/>
      <c r="K509" s="211"/>
      <c r="L509" s="211"/>
      <c r="M509" s="211"/>
      <c r="N509" s="211"/>
      <c r="O509" s="211"/>
      <c r="P509" s="211"/>
      <c r="Q509" s="211"/>
      <c r="R509" s="211"/>
      <c r="S509" s="196"/>
      <c r="T509" s="41"/>
      <c r="U509" s="368"/>
      <c r="V509" s="66"/>
      <c r="W509" s="65"/>
      <c r="X509" s="65"/>
      <c r="Y509" s="65"/>
      <c r="Z509" s="65"/>
      <c r="AA509" s="65"/>
      <c r="AB509" s="65"/>
      <c r="AC509" s="65"/>
      <c r="AD509" s="67"/>
    </row>
    <row r="510" spans="4:30" s="183" customFormat="1" ht="15" customHeight="1" x14ac:dyDescent="0.25">
      <c r="D510" s="208"/>
      <c r="E510" s="52"/>
      <c r="F510" s="211"/>
      <c r="G510" s="211"/>
      <c r="H510" s="211"/>
      <c r="I510" s="211"/>
      <c r="J510" s="211"/>
      <c r="K510" s="211"/>
      <c r="L510" s="211"/>
      <c r="M510" s="211"/>
      <c r="N510" s="211"/>
      <c r="O510" s="211"/>
      <c r="P510" s="211"/>
      <c r="Q510" s="211"/>
      <c r="R510" s="211"/>
      <c r="S510" s="196"/>
      <c r="T510" s="41"/>
      <c r="U510" s="368"/>
      <c r="V510" s="66"/>
      <c r="W510" s="65"/>
      <c r="X510" s="65"/>
      <c r="Y510" s="65"/>
      <c r="Z510" s="65"/>
      <c r="AA510" s="65"/>
      <c r="AB510" s="65"/>
      <c r="AC510" s="65"/>
      <c r="AD510" s="67"/>
    </row>
    <row r="511" spans="4:30" s="183" customFormat="1" ht="15" customHeight="1" x14ac:dyDescent="0.25">
      <c r="D511" s="208"/>
      <c r="E511" s="52"/>
      <c r="F511" s="211"/>
      <c r="G511" s="211"/>
      <c r="H511" s="211"/>
      <c r="I511" s="211"/>
      <c r="J511" s="211"/>
      <c r="K511" s="211"/>
      <c r="L511" s="211"/>
      <c r="M511" s="211"/>
      <c r="N511" s="211"/>
      <c r="O511" s="211"/>
      <c r="P511" s="211"/>
      <c r="Q511" s="211"/>
      <c r="R511" s="211"/>
      <c r="S511" s="196"/>
      <c r="T511" s="41"/>
      <c r="U511" s="368"/>
      <c r="V511" s="66"/>
      <c r="W511" s="65"/>
      <c r="X511" s="65"/>
      <c r="Y511" s="65"/>
      <c r="Z511" s="65"/>
      <c r="AA511" s="65"/>
      <c r="AB511" s="65"/>
      <c r="AC511" s="65"/>
      <c r="AD511" s="67"/>
    </row>
    <row r="512" spans="4:30" s="183" customFormat="1" ht="15" customHeight="1" x14ac:dyDescent="0.25">
      <c r="D512" s="208"/>
      <c r="E512" s="52"/>
      <c r="F512" s="211"/>
      <c r="G512" s="211"/>
      <c r="H512" s="211"/>
      <c r="I512" s="211"/>
      <c r="J512" s="211"/>
      <c r="K512" s="211"/>
      <c r="L512" s="211"/>
      <c r="M512" s="211"/>
      <c r="N512" s="211"/>
      <c r="O512" s="211"/>
      <c r="P512" s="211"/>
      <c r="Q512" s="211"/>
      <c r="R512" s="211"/>
      <c r="S512" s="196"/>
      <c r="T512" s="41"/>
      <c r="U512" s="368"/>
      <c r="V512" s="66"/>
      <c r="W512" s="65"/>
      <c r="X512" s="65"/>
      <c r="Y512" s="65"/>
      <c r="Z512" s="65"/>
      <c r="AA512" s="65"/>
      <c r="AB512" s="65"/>
      <c r="AC512" s="65"/>
      <c r="AD512" s="67"/>
    </row>
    <row r="513" spans="4:30" s="183" customFormat="1" ht="15" customHeight="1" x14ac:dyDescent="0.25">
      <c r="D513" s="208"/>
      <c r="E513" s="52"/>
      <c r="F513" s="211"/>
      <c r="G513" s="211"/>
      <c r="H513" s="211"/>
      <c r="I513" s="211"/>
      <c r="J513" s="211"/>
      <c r="K513" s="211"/>
      <c r="L513" s="211"/>
      <c r="M513" s="211"/>
      <c r="N513" s="211"/>
      <c r="O513" s="211"/>
      <c r="P513" s="211"/>
      <c r="Q513" s="211"/>
      <c r="R513" s="211"/>
      <c r="S513" s="196"/>
      <c r="T513" s="41"/>
      <c r="U513" s="368"/>
      <c r="V513" s="66"/>
      <c r="W513" s="65"/>
      <c r="X513" s="65"/>
      <c r="Y513" s="65"/>
      <c r="Z513" s="65"/>
      <c r="AA513" s="65"/>
      <c r="AB513" s="65"/>
      <c r="AC513" s="65"/>
      <c r="AD513" s="67"/>
    </row>
    <row r="514" spans="4:30" s="183" customFormat="1" ht="15" customHeight="1" x14ac:dyDescent="0.25">
      <c r="D514" s="208"/>
      <c r="E514" s="52"/>
      <c r="F514" s="211"/>
      <c r="G514" s="211"/>
      <c r="H514" s="211"/>
      <c r="I514" s="211"/>
      <c r="J514" s="211"/>
      <c r="K514" s="211"/>
      <c r="L514" s="211"/>
      <c r="M514" s="211"/>
      <c r="N514" s="211"/>
      <c r="O514" s="211"/>
      <c r="P514" s="211"/>
      <c r="Q514" s="211"/>
      <c r="R514" s="211"/>
      <c r="S514" s="196"/>
      <c r="T514" s="41"/>
      <c r="U514" s="368"/>
      <c r="V514" s="66"/>
      <c r="W514" s="65"/>
      <c r="X514" s="65"/>
      <c r="Y514" s="65"/>
      <c r="Z514" s="65"/>
      <c r="AA514" s="65"/>
      <c r="AB514" s="65"/>
      <c r="AC514" s="65"/>
      <c r="AD514" s="67"/>
    </row>
    <row r="515" spans="4:30" s="183" customFormat="1" ht="15" customHeight="1" x14ac:dyDescent="0.25">
      <c r="D515" s="208"/>
      <c r="E515" s="52"/>
      <c r="F515" s="211"/>
      <c r="G515" s="211"/>
      <c r="H515" s="211"/>
      <c r="I515" s="211"/>
      <c r="J515" s="211"/>
      <c r="K515" s="211"/>
      <c r="L515" s="211"/>
      <c r="M515" s="211"/>
      <c r="N515" s="211"/>
      <c r="O515" s="211"/>
      <c r="P515" s="211"/>
      <c r="Q515" s="211"/>
      <c r="R515" s="211"/>
      <c r="S515" s="196"/>
      <c r="T515" s="41"/>
      <c r="U515" s="368"/>
      <c r="V515" s="66"/>
      <c r="W515" s="65"/>
      <c r="X515" s="65"/>
      <c r="Y515" s="65"/>
      <c r="Z515" s="65"/>
      <c r="AA515" s="65"/>
      <c r="AB515" s="65"/>
      <c r="AC515" s="65"/>
      <c r="AD515" s="67"/>
    </row>
    <row r="516" spans="4:30" s="183" customFormat="1" ht="15" customHeight="1" x14ac:dyDescent="0.25">
      <c r="D516" s="208"/>
      <c r="E516" s="52"/>
      <c r="F516" s="211"/>
      <c r="G516" s="211"/>
      <c r="H516" s="211"/>
      <c r="I516" s="211"/>
      <c r="J516" s="211"/>
      <c r="K516" s="211"/>
      <c r="L516" s="211"/>
      <c r="M516" s="211"/>
      <c r="N516" s="211"/>
      <c r="O516" s="211"/>
      <c r="P516" s="211"/>
      <c r="Q516" s="211"/>
      <c r="R516" s="211"/>
      <c r="S516" s="196"/>
      <c r="T516" s="41"/>
      <c r="U516" s="368"/>
      <c r="V516" s="66"/>
      <c r="W516" s="65"/>
      <c r="X516" s="65"/>
      <c r="Y516" s="65"/>
      <c r="Z516" s="65"/>
      <c r="AA516" s="65"/>
      <c r="AB516" s="65"/>
      <c r="AC516" s="65"/>
      <c r="AD516" s="67"/>
    </row>
    <row r="517" spans="4:30" s="183" customFormat="1" ht="15" customHeight="1" x14ac:dyDescent="0.25">
      <c r="D517" s="208"/>
      <c r="E517" s="52"/>
      <c r="F517" s="211"/>
      <c r="G517" s="211"/>
      <c r="H517" s="211"/>
      <c r="I517" s="211"/>
      <c r="J517" s="211"/>
      <c r="K517" s="211"/>
      <c r="L517" s="211"/>
      <c r="M517" s="211"/>
      <c r="N517" s="211"/>
      <c r="O517" s="211"/>
      <c r="P517" s="211"/>
      <c r="Q517" s="211"/>
      <c r="R517" s="211"/>
      <c r="S517" s="196"/>
      <c r="T517" s="41"/>
      <c r="U517" s="368"/>
      <c r="V517" s="66"/>
      <c r="W517" s="65"/>
      <c r="X517" s="65"/>
      <c r="Y517" s="65"/>
      <c r="Z517" s="65"/>
      <c r="AA517" s="65"/>
      <c r="AB517" s="65"/>
      <c r="AC517" s="65"/>
      <c r="AD517" s="67"/>
    </row>
    <row r="518" spans="4:30" s="183" customFormat="1" ht="15" customHeight="1" x14ac:dyDescent="0.25">
      <c r="D518" s="208"/>
      <c r="E518" s="52"/>
      <c r="F518" s="211"/>
      <c r="G518" s="211"/>
      <c r="H518" s="211"/>
      <c r="I518" s="211"/>
      <c r="J518" s="211"/>
      <c r="K518" s="211"/>
      <c r="L518" s="211"/>
      <c r="M518" s="211"/>
      <c r="N518" s="211"/>
      <c r="O518" s="211"/>
      <c r="P518" s="211"/>
      <c r="Q518" s="211"/>
      <c r="R518" s="211"/>
      <c r="S518" s="196"/>
      <c r="T518" s="41"/>
      <c r="U518" s="368"/>
      <c r="V518" s="66"/>
      <c r="W518" s="65"/>
      <c r="X518" s="65"/>
      <c r="Y518" s="65"/>
      <c r="Z518" s="65"/>
      <c r="AA518" s="65"/>
      <c r="AB518" s="65"/>
      <c r="AC518" s="65"/>
      <c r="AD518" s="67"/>
    </row>
    <row r="519" spans="4:30" s="183" customFormat="1" ht="15" customHeight="1" x14ac:dyDescent="0.25">
      <c r="D519" s="208"/>
      <c r="E519" s="52"/>
      <c r="F519" s="211"/>
      <c r="G519" s="211"/>
      <c r="H519" s="211"/>
      <c r="I519" s="211"/>
      <c r="J519" s="211"/>
      <c r="K519" s="211"/>
      <c r="L519" s="211"/>
      <c r="M519" s="211"/>
      <c r="N519" s="211"/>
      <c r="O519" s="211"/>
      <c r="P519" s="211"/>
      <c r="Q519" s="211"/>
      <c r="R519" s="211"/>
      <c r="S519" s="196"/>
      <c r="T519" s="41"/>
      <c r="U519" s="368"/>
      <c r="V519" s="66"/>
      <c r="W519" s="65"/>
      <c r="X519" s="65"/>
      <c r="Y519" s="65"/>
      <c r="Z519" s="65"/>
      <c r="AA519" s="65"/>
      <c r="AB519" s="65"/>
      <c r="AC519" s="65"/>
      <c r="AD519" s="67"/>
    </row>
    <row r="520" spans="4:30" s="183" customFormat="1" ht="15" customHeight="1" x14ac:dyDescent="0.25">
      <c r="D520" s="208"/>
      <c r="E520" s="52"/>
      <c r="F520" s="211"/>
      <c r="G520" s="211"/>
      <c r="H520" s="211"/>
      <c r="I520" s="211"/>
      <c r="J520" s="211"/>
      <c r="K520" s="211"/>
      <c r="L520" s="211"/>
      <c r="M520" s="211"/>
      <c r="N520" s="211"/>
      <c r="O520" s="211"/>
      <c r="P520" s="211"/>
      <c r="Q520" s="211"/>
      <c r="R520" s="211"/>
      <c r="S520" s="196"/>
      <c r="T520" s="41"/>
      <c r="U520" s="368"/>
      <c r="V520" s="66"/>
      <c r="W520" s="65"/>
      <c r="X520" s="65"/>
      <c r="Y520" s="65"/>
      <c r="Z520" s="65"/>
      <c r="AA520" s="65"/>
      <c r="AB520" s="65"/>
      <c r="AC520" s="65"/>
      <c r="AD520" s="67"/>
    </row>
    <row r="521" spans="4:30" s="183" customFormat="1" ht="15" customHeight="1" x14ac:dyDescent="0.25">
      <c r="D521" s="208"/>
      <c r="E521" s="52"/>
      <c r="F521" s="211"/>
      <c r="G521" s="211"/>
      <c r="H521" s="211"/>
      <c r="I521" s="211"/>
      <c r="J521" s="211"/>
      <c r="K521" s="211"/>
      <c r="L521" s="211"/>
      <c r="M521" s="211"/>
      <c r="N521" s="211"/>
      <c r="O521" s="211"/>
      <c r="P521" s="211"/>
      <c r="Q521" s="211"/>
      <c r="R521" s="211"/>
      <c r="S521" s="196"/>
      <c r="T521" s="41"/>
      <c r="U521" s="368"/>
      <c r="V521" s="66"/>
      <c r="W521" s="65"/>
      <c r="X521" s="65"/>
      <c r="Y521" s="65"/>
      <c r="Z521" s="65"/>
      <c r="AA521" s="65"/>
      <c r="AB521" s="65"/>
      <c r="AC521" s="65"/>
      <c r="AD521" s="67"/>
    </row>
    <row r="522" spans="4:30" s="183" customFormat="1" ht="15" customHeight="1" x14ac:dyDescent="0.25">
      <c r="D522" s="208"/>
      <c r="E522" s="52"/>
      <c r="F522" s="211"/>
      <c r="G522" s="211"/>
      <c r="H522" s="211"/>
      <c r="I522" s="211"/>
      <c r="J522" s="211"/>
      <c r="K522" s="211"/>
      <c r="L522" s="211"/>
      <c r="M522" s="211"/>
      <c r="N522" s="211"/>
      <c r="O522" s="211"/>
      <c r="P522" s="211"/>
      <c r="Q522" s="211"/>
      <c r="R522" s="211"/>
      <c r="S522" s="196"/>
      <c r="T522" s="41"/>
      <c r="U522" s="368"/>
      <c r="V522" s="66"/>
      <c r="W522" s="65"/>
      <c r="X522" s="65"/>
      <c r="Y522" s="65"/>
      <c r="Z522" s="65"/>
      <c r="AA522" s="65"/>
      <c r="AB522" s="65"/>
      <c r="AC522" s="65"/>
      <c r="AD522" s="67"/>
    </row>
    <row r="523" spans="4:30" s="183" customFormat="1" ht="15" customHeight="1" x14ac:dyDescent="0.25">
      <c r="D523" s="208"/>
      <c r="E523" s="52"/>
      <c r="F523" s="211"/>
      <c r="G523" s="211"/>
      <c r="H523" s="211"/>
      <c r="I523" s="211"/>
      <c r="J523" s="211"/>
      <c r="K523" s="211"/>
      <c r="L523" s="211"/>
      <c r="M523" s="211"/>
      <c r="N523" s="211"/>
      <c r="O523" s="211"/>
      <c r="P523" s="211"/>
      <c r="Q523" s="211"/>
      <c r="R523" s="211"/>
      <c r="S523" s="196"/>
      <c r="T523" s="41"/>
      <c r="U523" s="368"/>
      <c r="V523" s="66"/>
      <c r="W523" s="65"/>
      <c r="X523" s="65"/>
      <c r="Y523" s="65"/>
      <c r="Z523" s="65"/>
      <c r="AA523" s="65"/>
      <c r="AB523" s="65"/>
      <c r="AC523" s="65"/>
      <c r="AD523" s="67"/>
    </row>
    <row r="524" spans="4:30" s="183" customFormat="1" ht="15" customHeight="1" x14ac:dyDescent="0.25">
      <c r="D524" s="208"/>
      <c r="E524" s="52"/>
      <c r="F524" s="211"/>
      <c r="G524" s="211"/>
      <c r="H524" s="211"/>
      <c r="I524" s="211"/>
      <c r="J524" s="211"/>
      <c r="K524" s="211"/>
      <c r="L524" s="211"/>
      <c r="M524" s="211"/>
      <c r="N524" s="211"/>
      <c r="O524" s="211"/>
      <c r="P524" s="211"/>
      <c r="Q524" s="211"/>
      <c r="R524" s="211"/>
      <c r="S524" s="196"/>
      <c r="T524" s="41"/>
      <c r="U524" s="368"/>
      <c r="V524" s="66"/>
      <c r="W524" s="65"/>
      <c r="X524" s="65"/>
      <c r="Y524" s="65"/>
      <c r="Z524" s="65"/>
      <c r="AA524" s="65"/>
      <c r="AB524" s="65"/>
      <c r="AC524" s="65"/>
      <c r="AD524" s="67"/>
    </row>
    <row r="525" spans="4:30" s="183" customFormat="1" ht="15" customHeight="1" x14ac:dyDescent="0.25">
      <c r="D525" s="208"/>
      <c r="E525" s="52"/>
      <c r="F525" s="211"/>
      <c r="G525" s="211"/>
      <c r="H525" s="211"/>
      <c r="I525" s="211"/>
      <c r="J525" s="211"/>
      <c r="K525" s="211"/>
      <c r="L525" s="211"/>
      <c r="M525" s="211"/>
      <c r="N525" s="211"/>
      <c r="O525" s="211"/>
      <c r="P525" s="211"/>
      <c r="Q525" s="211"/>
      <c r="R525" s="211"/>
      <c r="S525" s="196"/>
      <c r="T525" s="41"/>
      <c r="U525" s="368"/>
      <c r="V525" s="66"/>
      <c r="W525" s="65"/>
      <c r="X525" s="65"/>
      <c r="Y525" s="65"/>
      <c r="Z525" s="65"/>
      <c r="AA525" s="65"/>
      <c r="AB525" s="65"/>
      <c r="AC525" s="65"/>
      <c r="AD525" s="67"/>
    </row>
    <row r="526" spans="4:30" s="183" customFormat="1" ht="15" customHeight="1" x14ac:dyDescent="0.25">
      <c r="D526" s="208"/>
      <c r="E526" s="52"/>
      <c r="F526" s="211"/>
      <c r="G526" s="211"/>
      <c r="H526" s="211"/>
      <c r="I526" s="211"/>
      <c r="J526" s="211"/>
      <c r="K526" s="211"/>
      <c r="L526" s="211"/>
      <c r="M526" s="211"/>
      <c r="N526" s="211"/>
      <c r="O526" s="211"/>
      <c r="P526" s="211"/>
      <c r="Q526" s="211"/>
      <c r="R526" s="211"/>
      <c r="S526" s="196"/>
      <c r="T526" s="41"/>
      <c r="U526" s="368"/>
      <c r="V526" s="66"/>
      <c r="W526" s="65"/>
      <c r="X526" s="65"/>
      <c r="Y526" s="65"/>
      <c r="Z526" s="65"/>
      <c r="AA526" s="65"/>
      <c r="AB526" s="65"/>
      <c r="AC526" s="65"/>
      <c r="AD526" s="67"/>
    </row>
    <row r="527" spans="4:30" s="183" customFormat="1" ht="15" customHeight="1" x14ac:dyDescent="0.25">
      <c r="D527" s="208"/>
      <c r="E527" s="52"/>
      <c r="F527" s="211"/>
      <c r="G527" s="211"/>
      <c r="H527" s="211"/>
      <c r="I527" s="211"/>
      <c r="J527" s="211"/>
      <c r="K527" s="211"/>
      <c r="L527" s="211"/>
      <c r="M527" s="211"/>
      <c r="N527" s="211"/>
      <c r="O527" s="211"/>
      <c r="P527" s="211"/>
      <c r="Q527" s="211"/>
      <c r="R527" s="211"/>
      <c r="S527" s="196"/>
      <c r="T527" s="41"/>
      <c r="U527" s="368"/>
      <c r="V527" s="66"/>
      <c r="W527" s="65"/>
      <c r="X527" s="65"/>
      <c r="Y527" s="65"/>
      <c r="Z527" s="65"/>
      <c r="AA527" s="65"/>
      <c r="AB527" s="65"/>
      <c r="AC527" s="65"/>
      <c r="AD527" s="67"/>
    </row>
    <row r="528" spans="4:30" s="183" customFormat="1" ht="15" customHeight="1" x14ac:dyDescent="0.25">
      <c r="D528" s="208"/>
      <c r="E528" s="52"/>
      <c r="F528" s="211"/>
      <c r="G528" s="211"/>
      <c r="H528" s="211"/>
      <c r="I528" s="211"/>
      <c r="J528" s="211"/>
      <c r="K528" s="211"/>
      <c r="L528" s="211"/>
      <c r="M528" s="211"/>
      <c r="N528" s="211"/>
      <c r="O528" s="211"/>
      <c r="P528" s="211"/>
      <c r="Q528" s="211"/>
      <c r="R528" s="211"/>
      <c r="S528" s="196"/>
      <c r="T528" s="41"/>
      <c r="U528" s="368"/>
      <c r="V528" s="66"/>
      <c r="W528" s="65"/>
      <c r="X528" s="65"/>
      <c r="Y528" s="65"/>
      <c r="Z528" s="65"/>
      <c r="AA528" s="65"/>
      <c r="AB528" s="65"/>
      <c r="AC528" s="65"/>
      <c r="AD528" s="67"/>
    </row>
    <row r="529" spans="4:30" s="183" customFormat="1" ht="15" customHeight="1" x14ac:dyDescent="0.25">
      <c r="D529" s="208"/>
      <c r="E529" s="52"/>
      <c r="F529" s="211"/>
      <c r="G529" s="211"/>
      <c r="H529" s="211"/>
      <c r="I529" s="211"/>
      <c r="J529" s="211"/>
      <c r="K529" s="211"/>
      <c r="L529" s="211"/>
      <c r="M529" s="211"/>
      <c r="N529" s="211"/>
      <c r="O529" s="211"/>
      <c r="P529" s="211"/>
      <c r="Q529" s="211"/>
      <c r="R529" s="211"/>
      <c r="S529" s="196"/>
      <c r="T529" s="41"/>
      <c r="U529" s="368"/>
      <c r="V529" s="66"/>
      <c r="W529" s="65"/>
      <c r="X529" s="65"/>
      <c r="Y529" s="65"/>
      <c r="Z529" s="65"/>
      <c r="AA529" s="65"/>
      <c r="AB529" s="65"/>
      <c r="AC529" s="65"/>
      <c r="AD529" s="67"/>
    </row>
    <row r="530" spans="4:30" s="183" customFormat="1" ht="15" customHeight="1" x14ac:dyDescent="0.25">
      <c r="D530" s="208"/>
      <c r="E530" s="52"/>
      <c r="F530" s="211"/>
      <c r="G530" s="211"/>
      <c r="H530" s="211"/>
      <c r="I530" s="211"/>
      <c r="J530" s="211"/>
      <c r="K530" s="211"/>
      <c r="L530" s="211"/>
      <c r="M530" s="211"/>
      <c r="N530" s="211"/>
      <c r="O530" s="211"/>
      <c r="P530" s="211"/>
      <c r="Q530" s="211"/>
      <c r="R530" s="211"/>
      <c r="S530" s="196"/>
      <c r="T530" s="41"/>
      <c r="U530" s="368"/>
      <c r="V530" s="66"/>
      <c r="W530" s="65"/>
      <c r="X530" s="65"/>
      <c r="Y530" s="65"/>
      <c r="Z530" s="65"/>
      <c r="AA530" s="65"/>
      <c r="AB530" s="65"/>
      <c r="AC530" s="65"/>
      <c r="AD530" s="67"/>
    </row>
    <row r="531" spans="4:30" s="183" customFormat="1" ht="15" customHeight="1" x14ac:dyDescent="0.25">
      <c r="D531" s="208"/>
      <c r="E531" s="52"/>
      <c r="F531" s="211"/>
      <c r="G531" s="211"/>
      <c r="H531" s="211"/>
      <c r="I531" s="211"/>
      <c r="J531" s="211"/>
      <c r="K531" s="211"/>
      <c r="L531" s="211"/>
      <c r="M531" s="211"/>
      <c r="N531" s="211"/>
      <c r="O531" s="211"/>
      <c r="P531" s="211"/>
      <c r="Q531" s="211"/>
      <c r="R531" s="211"/>
      <c r="S531" s="196"/>
      <c r="T531" s="41"/>
      <c r="U531" s="368"/>
      <c r="V531" s="66"/>
      <c r="W531" s="65"/>
      <c r="X531" s="65"/>
      <c r="Y531" s="65"/>
      <c r="Z531" s="65"/>
      <c r="AA531" s="65"/>
      <c r="AB531" s="65"/>
      <c r="AC531" s="65"/>
      <c r="AD531" s="67"/>
    </row>
    <row r="532" spans="4:30" s="183" customFormat="1" ht="15" customHeight="1" x14ac:dyDescent="0.25">
      <c r="D532" s="208"/>
      <c r="E532" s="52"/>
      <c r="F532" s="211"/>
      <c r="G532" s="211"/>
      <c r="H532" s="211"/>
      <c r="I532" s="211"/>
      <c r="J532" s="211"/>
      <c r="K532" s="211"/>
      <c r="L532" s="211"/>
      <c r="M532" s="211"/>
      <c r="N532" s="211"/>
      <c r="O532" s="211"/>
      <c r="P532" s="211"/>
      <c r="Q532" s="211"/>
      <c r="R532" s="211"/>
      <c r="S532" s="196"/>
      <c r="T532" s="41"/>
      <c r="U532" s="368"/>
      <c r="V532" s="66"/>
      <c r="W532" s="65"/>
      <c r="X532" s="65"/>
      <c r="Y532" s="65"/>
      <c r="Z532" s="65"/>
      <c r="AA532" s="65"/>
      <c r="AB532" s="65"/>
      <c r="AC532" s="65"/>
      <c r="AD532" s="67"/>
    </row>
    <row r="533" spans="4:30" s="183" customFormat="1" ht="15" customHeight="1" x14ac:dyDescent="0.25">
      <c r="D533" s="208"/>
      <c r="E533" s="52"/>
      <c r="F533" s="211"/>
      <c r="G533" s="211"/>
      <c r="H533" s="211"/>
      <c r="I533" s="211"/>
      <c r="J533" s="211"/>
      <c r="K533" s="211"/>
      <c r="L533" s="211"/>
      <c r="M533" s="211"/>
      <c r="N533" s="211"/>
      <c r="O533" s="211"/>
      <c r="P533" s="211"/>
      <c r="Q533" s="211"/>
      <c r="R533" s="211"/>
      <c r="S533" s="196"/>
      <c r="T533" s="41"/>
      <c r="U533" s="368"/>
      <c r="V533" s="66"/>
      <c r="W533" s="65"/>
      <c r="X533" s="65"/>
      <c r="Y533" s="65"/>
      <c r="Z533" s="65"/>
      <c r="AA533" s="65"/>
      <c r="AB533" s="65"/>
      <c r="AC533" s="65"/>
      <c r="AD533" s="67"/>
    </row>
    <row r="534" spans="4:30" s="183" customFormat="1" ht="15" customHeight="1" x14ac:dyDescent="0.25">
      <c r="D534" s="208"/>
      <c r="E534" s="52"/>
      <c r="F534" s="211"/>
      <c r="G534" s="211"/>
      <c r="H534" s="211"/>
      <c r="I534" s="211"/>
      <c r="J534" s="211"/>
      <c r="K534" s="211"/>
      <c r="L534" s="211"/>
      <c r="M534" s="211"/>
      <c r="N534" s="211"/>
      <c r="O534" s="211"/>
      <c r="P534" s="211"/>
      <c r="Q534" s="211"/>
      <c r="R534" s="211"/>
      <c r="S534" s="196"/>
      <c r="T534" s="41"/>
      <c r="U534" s="368"/>
      <c r="V534" s="66"/>
      <c r="W534" s="65"/>
      <c r="X534" s="65"/>
      <c r="Y534" s="65"/>
      <c r="Z534" s="65"/>
      <c r="AA534" s="65"/>
      <c r="AB534" s="65"/>
      <c r="AC534" s="65"/>
      <c r="AD534" s="67"/>
    </row>
    <row r="535" spans="4:30" s="183" customFormat="1" ht="15" customHeight="1" x14ac:dyDescent="0.25">
      <c r="D535" s="208"/>
      <c r="E535" s="52"/>
      <c r="F535" s="211"/>
      <c r="G535" s="211"/>
      <c r="H535" s="211"/>
      <c r="I535" s="211"/>
      <c r="J535" s="211"/>
      <c r="K535" s="211"/>
      <c r="L535" s="211"/>
      <c r="M535" s="211"/>
      <c r="N535" s="211"/>
      <c r="O535" s="211"/>
      <c r="P535" s="211"/>
      <c r="Q535" s="211"/>
      <c r="R535" s="211"/>
      <c r="S535" s="196"/>
      <c r="T535" s="41"/>
      <c r="U535" s="368"/>
      <c r="V535" s="66"/>
      <c r="W535" s="65"/>
      <c r="X535" s="65"/>
      <c r="Y535" s="65"/>
      <c r="Z535" s="65"/>
      <c r="AA535" s="65"/>
      <c r="AB535" s="65"/>
      <c r="AC535" s="65"/>
      <c r="AD535" s="67"/>
    </row>
    <row r="536" spans="4:30" s="183" customFormat="1" ht="15" customHeight="1" x14ac:dyDescent="0.25">
      <c r="D536" s="208"/>
      <c r="E536" s="52"/>
      <c r="F536" s="211"/>
      <c r="G536" s="211"/>
      <c r="H536" s="211"/>
      <c r="I536" s="211"/>
      <c r="J536" s="211"/>
      <c r="K536" s="211"/>
      <c r="L536" s="211"/>
      <c r="M536" s="211"/>
      <c r="N536" s="211"/>
      <c r="O536" s="211"/>
      <c r="P536" s="211"/>
      <c r="Q536" s="211"/>
      <c r="R536" s="211"/>
      <c r="S536" s="196"/>
      <c r="T536" s="41"/>
      <c r="U536" s="368"/>
      <c r="V536" s="66"/>
      <c r="W536" s="65"/>
      <c r="X536" s="65"/>
      <c r="Y536" s="65"/>
      <c r="Z536" s="65"/>
      <c r="AA536" s="65"/>
      <c r="AB536" s="65"/>
      <c r="AC536" s="65"/>
      <c r="AD536" s="67"/>
    </row>
    <row r="537" spans="4:30" s="183" customFormat="1" ht="15" customHeight="1" x14ac:dyDescent="0.25">
      <c r="D537" s="208"/>
      <c r="E537" s="52"/>
      <c r="F537" s="211"/>
      <c r="G537" s="211"/>
      <c r="H537" s="211"/>
      <c r="I537" s="211"/>
      <c r="J537" s="211"/>
      <c r="K537" s="211"/>
      <c r="L537" s="211"/>
      <c r="M537" s="211"/>
      <c r="N537" s="211"/>
      <c r="O537" s="211"/>
      <c r="P537" s="211"/>
      <c r="Q537" s="211"/>
      <c r="R537" s="211"/>
      <c r="S537" s="196"/>
      <c r="T537" s="41"/>
      <c r="U537" s="368"/>
      <c r="V537" s="66"/>
      <c r="W537" s="65"/>
      <c r="X537" s="65"/>
      <c r="Y537" s="65"/>
      <c r="Z537" s="65"/>
      <c r="AA537" s="65"/>
      <c r="AB537" s="65"/>
      <c r="AC537" s="65"/>
      <c r="AD537" s="67"/>
    </row>
    <row r="538" spans="4:30" s="183" customFormat="1" ht="15" customHeight="1" x14ac:dyDescent="0.25">
      <c r="D538" s="208"/>
      <c r="E538" s="52"/>
      <c r="F538" s="211"/>
      <c r="G538" s="211"/>
      <c r="H538" s="211"/>
      <c r="I538" s="211"/>
      <c r="J538" s="211"/>
      <c r="K538" s="211"/>
      <c r="L538" s="211"/>
      <c r="M538" s="211"/>
      <c r="N538" s="211"/>
      <c r="O538" s="211"/>
      <c r="P538" s="211"/>
      <c r="Q538" s="211"/>
      <c r="R538" s="211"/>
      <c r="S538" s="196"/>
      <c r="T538" s="41"/>
      <c r="U538" s="368"/>
      <c r="V538" s="66"/>
      <c r="W538" s="65"/>
      <c r="X538" s="65"/>
      <c r="Y538" s="65"/>
      <c r="Z538" s="65"/>
      <c r="AA538" s="65"/>
      <c r="AB538" s="65"/>
      <c r="AC538" s="65"/>
      <c r="AD538" s="67"/>
    </row>
    <row r="539" spans="4:30" s="183" customFormat="1" ht="15" customHeight="1" x14ac:dyDescent="0.25">
      <c r="D539" s="208"/>
      <c r="E539" s="52"/>
      <c r="F539" s="211"/>
      <c r="G539" s="211"/>
      <c r="H539" s="211"/>
      <c r="I539" s="211"/>
      <c r="J539" s="211"/>
      <c r="K539" s="211"/>
      <c r="L539" s="211"/>
      <c r="M539" s="211"/>
      <c r="N539" s="211"/>
      <c r="O539" s="211"/>
      <c r="P539" s="211"/>
      <c r="Q539" s="211"/>
      <c r="R539" s="211"/>
      <c r="S539" s="196"/>
      <c r="T539" s="41"/>
      <c r="U539" s="368"/>
      <c r="V539" s="66"/>
      <c r="W539" s="65"/>
      <c r="X539" s="65"/>
      <c r="Y539" s="65"/>
      <c r="Z539" s="65"/>
      <c r="AA539" s="65"/>
      <c r="AB539" s="65"/>
      <c r="AC539" s="65"/>
      <c r="AD539" s="67"/>
    </row>
    <row r="540" spans="4:30" s="183" customFormat="1" ht="15" customHeight="1" x14ac:dyDescent="0.25">
      <c r="D540" s="208"/>
      <c r="E540" s="52"/>
      <c r="F540" s="211"/>
      <c r="G540" s="211"/>
      <c r="H540" s="211"/>
      <c r="I540" s="211"/>
      <c r="J540" s="211"/>
      <c r="K540" s="211"/>
      <c r="L540" s="211"/>
      <c r="M540" s="211"/>
      <c r="N540" s="211"/>
      <c r="O540" s="211"/>
      <c r="P540" s="211"/>
      <c r="Q540" s="211"/>
      <c r="R540" s="211"/>
      <c r="S540" s="196"/>
      <c r="T540" s="41"/>
      <c r="U540" s="368"/>
      <c r="V540" s="66"/>
      <c r="W540" s="65"/>
      <c r="X540" s="65"/>
      <c r="Y540" s="65"/>
      <c r="Z540" s="65"/>
      <c r="AA540" s="65"/>
      <c r="AB540" s="65"/>
      <c r="AC540" s="65"/>
      <c r="AD540" s="67"/>
    </row>
    <row r="541" spans="4:30" s="183" customFormat="1" ht="15" customHeight="1" x14ac:dyDescent="0.25">
      <c r="D541" s="208"/>
      <c r="E541" s="52"/>
      <c r="F541" s="211"/>
      <c r="G541" s="211"/>
      <c r="H541" s="211"/>
      <c r="I541" s="211"/>
      <c r="J541" s="211"/>
      <c r="K541" s="211"/>
      <c r="L541" s="211"/>
      <c r="M541" s="211"/>
      <c r="N541" s="211"/>
      <c r="O541" s="211"/>
      <c r="P541" s="211"/>
      <c r="Q541" s="211"/>
      <c r="R541" s="211"/>
      <c r="S541" s="196"/>
      <c r="T541" s="41"/>
      <c r="U541" s="368"/>
      <c r="V541" s="66"/>
      <c r="W541" s="65"/>
      <c r="X541" s="65"/>
      <c r="Y541" s="65"/>
      <c r="Z541" s="65"/>
      <c r="AA541" s="65"/>
      <c r="AB541" s="65"/>
      <c r="AC541" s="65"/>
      <c r="AD541" s="67"/>
    </row>
    <row r="542" spans="4:30" s="183" customFormat="1" ht="15" customHeight="1" x14ac:dyDescent="0.25">
      <c r="D542" s="208"/>
      <c r="E542" s="52"/>
      <c r="F542" s="211"/>
      <c r="G542" s="211"/>
      <c r="H542" s="211"/>
      <c r="I542" s="211"/>
      <c r="J542" s="211"/>
      <c r="K542" s="211"/>
      <c r="L542" s="211"/>
      <c r="M542" s="211"/>
      <c r="N542" s="211"/>
      <c r="O542" s="211"/>
      <c r="P542" s="211"/>
      <c r="Q542" s="211"/>
      <c r="R542" s="211"/>
      <c r="S542" s="196"/>
      <c r="T542" s="41"/>
      <c r="U542" s="368"/>
      <c r="V542" s="66"/>
      <c r="W542" s="65"/>
      <c r="X542" s="65"/>
      <c r="Y542" s="65"/>
      <c r="Z542" s="65"/>
      <c r="AA542" s="65"/>
      <c r="AB542" s="65"/>
      <c r="AC542" s="65"/>
      <c r="AD542" s="67"/>
    </row>
    <row r="543" spans="4:30" s="183" customFormat="1" ht="15" customHeight="1" x14ac:dyDescent="0.25">
      <c r="D543" s="208"/>
      <c r="E543" s="52"/>
      <c r="F543" s="211"/>
      <c r="G543" s="211"/>
      <c r="H543" s="211"/>
      <c r="I543" s="211"/>
      <c r="J543" s="211"/>
      <c r="K543" s="211"/>
      <c r="L543" s="211"/>
      <c r="M543" s="211"/>
      <c r="N543" s="211"/>
      <c r="O543" s="211"/>
      <c r="P543" s="211"/>
      <c r="Q543" s="211"/>
      <c r="R543" s="211"/>
      <c r="S543" s="196"/>
      <c r="T543" s="41"/>
      <c r="U543" s="368"/>
      <c r="V543" s="66"/>
      <c r="W543" s="65"/>
      <c r="X543" s="65"/>
      <c r="Y543" s="65"/>
      <c r="Z543" s="65"/>
      <c r="AA543" s="65"/>
      <c r="AB543" s="65"/>
      <c r="AC543" s="65"/>
      <c r="AD543" s="67"/>
    </row>
    <row r="544" spans="4:30" s="183" customFormat="1" ht="15" customHeight="1" x14ac:dyDescent="0.25">
      <c r="D544" s="208"/>
      <c r="E544" s="52"/>
      <c r="F544" s="211"/>
      <c r="G544" s="211"/>
      <c r="H544" s="211"/>
      <c r="I544" s="211"/>
      <c r="J544" s="211"/>
      <c r="K544" s="211"/>
      <c r="L544" s="211"/>
      <c r="M544" s="211"/>
      <c r="N544" s="211"/>
      <c r="O544" s="211"/>
      <c r="P544" s="211"/>
      <c r="Q544" s="211"/>
      <c r="R544" s="211"/>
      <c r="S544" s="196"/>
      <c r="T544" s="41"/>
      <c r="U544" s="368"/>
      <c r="V544" s="66"/>
      <c r="W544" s="65"/>
      <c r="X544" s="65"/>
      <c r="Y544" s="65"/>
      <c r="Z544" s="65"/>
      <c r="AA544" s="65"/>
      <c r="AB544" s="65"/>
      <c r="AC544" s="65"/>
      <c r="AD544" s="67"/>
    </row>
    <row r="545" spans="4:30" s="183" customFormat="1" ht="15" customHeight="1" x14ac:dyDescent="0.25">
      <c r="D545" s="208"/>
      <c r="E545" s="52"/>
      <c r="F545" s="211"/>
      <c r="G545" s="211"/>
      <c r="H545" s="211"/>
      <c r="I545" s="211"/>
      <c r="J545" s="211"/>
      <c r="K545" s="211"/>
      <c r="L545" s="211"/>
      <c r="M545" s="211"/>
      <c r="N545" s="211"/>
      <c r="O545" s="211"/>
      <c r="P545" s="211"/>
      <c r="Q545" s="211"/>
      <c r="R545" s="211"/>
      <c r="S545" s="196"/>
      <c r="T545" s="41"/>
      <c r="U545" s="368"/>
      <c r="V545" s="66"/>
      <c r="W545" s="65"/>
      <c r="X545" s="65"/>
      <c r="Y545" s="65"/>
      <c r="Z545" s="65"/>
      <c r="AA545" s="65"/>
      <c r="AB545" s="65"/>
      <c r="AC545" s="65"/>
      <c r="AD545" s="67"/>
    </row>
    <row r="546" spans="4:30" s="183" customFormat="1" ht="15" customHeight="1" x14ac:dyDescent="0.25">
      <c r="D546" s="208"/>
      <c r="E546" s="52"/>
      <c r="F546" s="211"/>
      <c r="G546" s="211"/>
      <c r="H546" s="211"/>
      <c r="I546" s="211"/>
      <c r="J546" s="211"/>
      <c r="K546" s="211"/>
      <c r="L546" s="211"/>
      <c r="M546" s="211"/>
      <c r="N546" s="211"/>
      <c r="O546" s="211"/>
      <c r="P546" s="211"/>
      <c r="Q546" s="211"/>
      <c r="R546" s="211"/>
      <c r="S546" s="196"/>
      <c r="T546" s="41"/>
      <c r="U546" s="368"/>
      <c r="V546" s="66"/>
      <c r="W546" s="65"/>
      <c r="X546" s="65"/>
      <c r="Y546" s="65"/>
      <c r="Z546" s="65"/>
      <c r="AA546" s="65"/>
      <c r="AB546" s="65"/>
      <c r="AC546" s="65"/>
      <c r="AD546" s="67"/>
    </row>
    <row r="547" spans="4:30" s="183" customFormat="1" ht="15" customHeight="1" x14ac:dyDescent="0.25">
      <c r="D547" s="208"/>
      <c r="E547" s="52"/>
      <c r="F547" s="211"/>
      <c r="G547" s="211"/>
      <c r="H547" s="211"/>
      <c r="I547" s="211"/>
      <c r="J547" s="211"/>
      <c r="K547" s="211"/>
      <c r="L547" s="211"/>
      <c r="M547" s="211"/>
      <c r="N547" s="211"/>
      <c r="O547" s="211"/>
      <c r="P547" s="211"/>
      <c r="Q547" s="211"/>
      <c r="R547" s="211"/>
      <c r="S547" s="196"/>
      <c r="T547" s="41"/>
      <c r="U547" s="368"/>
      <c r="V547" s="66"/>
      <c r="W547" s="65"/>
      <c r="X547" s="65"/>
      <c r="Y547" s="65"/>
      <c r="Z547" s="65"/>
      <c r="AA547" s="65"/>
      <c r="AB547" s="65"/>
      <c r="AC547" s="65"/>
      <c r="AD547" s="67"/>
    </row>
    <row r="548" spans="4:30" s="183" customFormat="1" ht="15" customHeight="1" x14ac:dyDescent="0.25">
      <c r="D548" s="208"/>
      <c r="E548" s="52"/>
      <c r="F548" s="211"/>
      <c r="G548" s="211"/>
      <c r="H548" s="211"/>
      <c r="I548" s="211"/>
      <c r="J548" s="211"/>
      <c r="K548" s="211"/>
      <c r="L548" s="211"/>
      <c r="M548" s="211"/>
      <c r="N548" s="211"/>
      <c r="O548" s="211"/>
      <c r="P548" s="211"/>
      <c r="Q548" s="211"/>
      <c r="R548" s="211"/>
      <c r="S548" s="196"/>
      <c r="T548" s="41"/>
      <c r="U548" s="368"/>
      <c r="V548" s="66"/>
      <c r="W548" s="65"/>
      <c r="X548" s="65"/>
      <c r="Y548" s="65"/>
      <c r="Z548" s="65"/>
      <c r="AA548" s="65"/>
      <c r="AB548" s="65"/>
      <c r="AC548" s="65"/>
      <c r="AD548" s="67"/>
    </row>
    <row r="549" spans="4:30" s="183" customFormat="1" ht="15" customHeight="1" x14ac:dyDescent="0.25">
      <c r="D549" s="208"/>
      <c r="E549" s="52"/>
      <c r="F549" s="211"/>
      <c r="G549" s="211"/>
      <c r="H549" s="211"/>
      <c r="I549" s="211"/>
      <c r="J549" s="211"/>
      <c r="K549" s="211"/>
      <c r="L549" s="211"/>
      <c r="M549" s="211"/>
      <c r="N549" s="211"/>
      <c r="O549" s="211"/>
      <c r="P549" s="211"/>
      <c r="Q549" s="211"/>
      <c r="R549" s="211"/>
      <c r="S549" s="196"/>
      <c r="T549" s="41"/>
      <c r="U549" s="368"/>
      <c r="V549" s="66"/>
      <c r="W549" s="65"/>
      <c r="X549" s="65"/>
      <c r="Y549" s="65"/>
      <c r="Z549" s="65"/>
      <c r="AA549" s="65"/>
      <c r="AB549" s="65"/>
      <c r="AC549" s="65"/>
      <c r="AD549" s="67"/>
    </row>
    <row r="550" spans="4:30" s="183" customFormat="1" ht="15" customHeight="1" x14ac:dyDescent="0.25">
      <c r="D550" s="208"/>
      <c r="E550" s="52"/>
      <c r="F550" s="211"/>
      <c r="G550" s="211"/>
      <c r="H550" s="211"/>
      <c r="I550" s="211"/>
      <c r="J550" s="211"/>
      <c r="K550" s="211"/>
      <c r="L550" s="211"/>
      <c r="M550" s="211"/>
      <c r="N550" s="211"/>
      <c r="O550" s="211"/>
      <c r="P550" s="211"/>
      <c r="Q550" s="211"/>
      <c r="R550" s="211"/>
      <c r="S550" s="196"/>
      <c r="T550" s="41"/>
      <c r="U550" s="368"/>
      <c r="V550" s="66"/>
      <c r="W550" s="65"/>
      <c r="X550" s="65"/>
      <c r="Y550" s="65"/>
      <c r="Z550" s="65"/>
      <c r="AA550" s="65"/>
      <c r="AB550" s="65"/>
      <c r="AC550" s="65"/>
      <c r="AD550" s="67"/>
    </row>
    <row r="551" spans="4:30" s="183" customFormat="1" ht="15" customHeight="1" x14ac:dyDescent="0.25">
      <c r="D551" s="208"/>
      <c r="E551" s="52"/>
      <c r="F551" s="211"/>
      <c r="G551" s="211"/>
      <c r="H551" s="211"/>
      <c r="I551" s="211"/>
      <c r="J551" s="211"/>
      <c r="K551" s="211"/>
      <c r="L551" s="211"/>
      <c r="M551" s="211"/>
      <c r="N551" s="211"/>
      <c r="O551" s="211"/>
      <c r="P551" s="211"/>
      <c r="Q551" s="211"/>
      <c r="R551" s="211"/>
      <c r="S551" s="196"/>
      <c r="T551" s="41"/>
      <c r="U551" s="368"/>
      <c r="V551" s="66"/>
      <c r="W551" s="65"/>
      <c r="X551" s="65"/>
      <c r="Y551" s="65"/>
      <c r="Z551" s="65"/>
      <c r="AA551" s="65"/>
      <c r="AB551" s="65"/>
      <c r="AC551" s="65"/>
      <c r="AD551" s="67"/>
    </row>
    <row r="552" spans="4:30" s="183" customFormat="1" ht="15" customHeight="1" x14ac:dyDescent="0.25">
      <c r="D552" s="208"/>
      <c r="E552" s="52"/>
      <c r="F552" s="211"/>
      <c r="G552" s="211"/>
      <c r="H552" s="211"/>
      <c r="I552" s="211"/>
      <c r="J552" s="211"/>
      <c r="K552" s="211"/>
      <c r="L552" s="211"/>
      <c r="M552" s="211"/>
      <c r="N552" s="211"/>
      <c r="O552" s="211"/>
      <c r="P552" s="211"/>
      <c r="Q552" s="211"/>
      <c r="R552" s="211"/>
      <c r="S552" s="196"/>
      <c r="T552" s="41"/>
      <c r="U552" s="368"/>
      <c r="V552" s="66"/>
      <c r="W552" s="65"/>
      <c r="X552" s="65"/>
      <c r="Y552" s="65"/>
      <c r="Z552" s="65"/>
      <c r="AA552" s="65"/>
      <c r="AB552" s="65"/>
      <c r="AC552" s="65"/>
      <c r="AD552" s="67"/>
    </row>
    <row r="553" spans="4:30" s="183" customFormat="1" ht="15" customHeight="1" x14ac:dyDescent="0.25">
      <c r="D553" s="208"/>
      <c r="E553" s="52"/>
      <c r="F553" s="211"/>
      <c r="G553" s="211"/>
      <c r="H553" s="211"/>
      <c r="I553" s="211"/>
      <c r="J553" s="211"/>
      <c r="K553" s="211"/>
      <c r="L553" s="211"/>
      <c r="M553" s="211"/>
      <c r="N553" s="211"/>
      <c r="O553" s="211"/>
      <c r="P553" s="211"/>
      <c r="Q553" s="211"/>
      <c r="R553" s="211"/>
      <c r="S553" s="196"/>
      <c r="T553" s="41"/>
      <c r="U553" s="368"/>
      <c r="V553" s="66"/>
      <c r="W553" s="65"/>
      <c r="X553" s="65"/>
      <c r="Y553" s="65"/>
      <c r="Z553" s="65"/>
      <c r="AA553" s="65"/>
      <c r="AB553" s="65"/>
      <c r="AC553" s="65"/>
      <c r="AD553" s="67"/>
    </row>
    <row r="554" spans="4:30" s="183" customFormat="1" ht="15" customHeight="1" x14ac:dyDescent="0.25">
      <c r="D554" s="208"/>
      <c r="E554" s="52"/>
      <c r="F554" s="211"/>
      <c r="G554" s="211"/>
      <c r="H554" s="211"/>
      <c r="I554" s="211"/>
      <c r="J554" s="211"/>
      <c r="K554" s="211"/>
      <c r="L554" s="211"/>
      <c r="M554" s="211"/>
      <c r="N554" s="211"/>
      <c r="O554" s="211"/>
      <c r="P554" s="211"/>
      <c r="Q554" s="211"/>
      <c r="R554" s="211"/>
      <c r="S554" s="196"/>
      <c r="T554" s="41"/>
      <c r="U554" s="368"/>
      <c r="V554" s="66"/>
      <c r="W554" s="65"/>
      <c r="X554" s="65"/>
      <c r="Y554" s="65"/>
      <c r="Z554" s="65"/>
      <c r="AA554" s="65"/>
      <c r="AB554" s="65"/>
      <c r="AC554" s="65"/>
      <c r="AD554" s="67"/>
    </row>
    <row r="555" spans="4:30" s="183" customFormat="1" ht="15" customHeight="1" x14ac:dyDescent="0.25">
      <c r="D555" s="208"/>
      <c r="E555" s="52"/>
      <c r="F555" s="211"/>
      <c r="G555" s="211"/>
      <c r="H555" s="211"/>
      <c r="I555" s="211"/>
      <c r="J555" s="211"/>
      <c r="K555" s="211"/>
      <c r="L555" s="211"/>
      <c r="M555" s="211"/>
      <c r="N555" s="211"/>
      <c r="O555" s="211"/>
      <c r="P555" s="211"/>
      <c r="Q555" s="211"/>
      <c r="R555" s="211"/>
      <c r="S555" s="196"/>
      <c r="T555" s="41"/>
      <c r="U555" s="368"/>
      <c r="V555" s="66"/>
      <c r="W555" s="65"/>
      <c r="X555" s="65"/>
      <c r="Y555" s="65"/>
      <c r="Z555" s="65"/>
      <c r="AA555" s="65"/>
      <c r="AB555" s="65"/>
      <c r="AC555" s="65"/>
      <c r="AD555" s="67"/>
    </row>
    <row r="556" spans="4:30" s="183" customFormat="1" ht="15" customHeight="1" x14ac:dyDescent="0.25">
      <c r="D556" s="208"/>
      <c r="E556" s="52"/>
      <c r="F556" s="211"/>
      <c r="G556" s="211"/>
      <c r="H556" s="211"/>
      <c r="I556" s="211"/>
      <c r="J556" s="211"/>
      <c r="K556" s="211"/>
      <c r="L556" s="211"/>
      <c r="M556" s="211"/>
      <c r="N556" s="211"/>
      <c r="O556" s="211"/>
      <c r="P556" s="211"/>
      <c r="Q556" s="211"/>
      <c r="R556" s="211"/>
      <c r="S556" s="196"/>
      <c r="T556" s="41"/>
      <c r="U556" s="368"/>
      <c r="V556" s="66"/>
      <c r="W556" s="65"/>
      <c r="X556" s="65"/>
      <c r="Y556" s="65"/>
      <c r="Z556" s="65"/>
      <c r="AA556" s="65"/>
      <c r="AB556" s="65"/>
      <c r="AC556" s="65"/>
      <c r="AD556" s="67"/>
    </row>
    <row r="557" spans="4:30" s="183" customFormat="1" ht="15" customHeight="1" x14ac:dyDescent="0.25">
      <c r="D557" s="208"/>
      <c r="E557" s="52"/>
      <c r="F557" s="211"/>
      <c r="G557" s="211"/>
      <c r="H557" s="211"/>
      <c r="I557" s="211"/>
      <c r="J557" s="211"/>
      <c r="K557" s="211"/>
      <c r="L557" s="211"/>
      <c r="M557" s="211"/>
      <c r="N557" s="211"/>
      <c r="O557" s="211"/>
      <c r="P557" s="211"/>
      <c r="Q557" s="211"/>
      <c r="R557" s="211"/>
      <c r="S557" s="196"/>
      <c r="T557" s="41"/>
      <c r="U557" s="368"/>
      <c r="V557" s="66"/>
      <c r="W557" s="65"/>
      <c r="X557" s="65"/>
      <c r="Y557" s="65"/>
      <c r="Z557" s="65"/>
      <c r="AA557" s="65"/>
      <c r="AB557" s="65"/>
      <c r="AC557" s="65"/>
      <c r="AD557" s="67"/>
    </row>
    <row r="558" spans="4:30" s="183" customFormat="1" ht="15" customHeight="1" x14ac:dyDescent="0.25">
      <c r="D558" s="208"/>
      <c r="E558" s="52"/>
      <c r="F558" s="211"/>
      <c r="G558" s="211"/>
      <c r="H558" s="211"/>
      <c r="I558" s="211"/>
      <c r="J558" s="211"/>
      <c r="K558" s="211"/>
      <c r="L558" s="211"/>
      <c r="M558" s="211"/>
      <c r="N558" s="211"/>
      <c r="O558" s="211"/>
      <c r="P558" s="211"/>
      <c r="Q558" s="211"/>
      <c r="R558" s="211"/>
      <c r="S558" s="196"/>
      <c r="T558" s="41"/>
      <c r="U558" s="368"/>
      <c r="V558" s="66"/>
      <c r="W558" s="65"/>
      <c r="X558" s="65"/>
      <c r="Y558" s="65"/>
      <c r="Z558" s="65"/>
      <c r="AA558" s="65"/>
      <c r="AB558" s="65"/>
      <c r="AC558" s="65"/>
      <c r="AD558" s="67"/>
    </row>
    <row r="559" spans="4:30" s="183" customFormat="1" ht="15" customHeight="1" x14ac:dyDescent="0.25">
      <c r="D559" s="208"/>
      <c r="E559" s="52"/>
      <c r="F559" s="211"/>
      <c r="G559" s="211"/>
      <c r="H559" s="211"/>
      <c r="I559" s="211"/>
      <c r="J559" s="211"/>
      <c r="K559" s="211"/>
      <c r="L559" s="211"/>
      <c r="M559" s="211"/>
      <c r="N559" s="211"/>
      <c r="O559" s="211"/>
      <c r="P559" s="211"/>
      <c r="Q559" s="211"/>
      <c r="R559" s="211"/>
      <c r="S559" s="196"/>
      <c r="T559" s="41"/>
      <c r="U559" s="368"/>
      <c r="V559" s="66"/>
      <c r="W559" s="65"/>
      <c r="X559" s="65"/>
      <c r="Y559" s="65"/>
      <c r="Z559" s="65"/>
      <c r="AA559" s="65"/>
      <c r="AB559" s="65"/>
      <c r="AC559" s="65"/>
      <c r="AD559" s="67"/>
    </row>
    <row r="560" spans="4:30" s="183" customFormat="1" ht="15" customHeight="1" x14ac:dyDescent="0.25">
      <c r="D560" s="208"/>
      <c r="E560" s="52"/>
      <c r="F560" s="211"/>
      <c r="G560" s="211"/>
      <c r="H560" s="211"/>
      <c r="I560" s="211"/>
      <c r="J560" s="211"/>
      <c r="K560" s="211"/>
      <c r="L560" s="211"/>
      <c r="M560" s="211"/>
      <c r="N560" s="211"/>
      <c r="O560" s="211"/>
      <c r="P560" s="211"/>
      <c r="Q560" s="211"/>
      <c r="R560" s="211"/>
      <c r="S560" s="196"/>
      <c r="T560" s="41"/>
      <c r="U560" s="368"/>
      <c r="V560" s="66"/>
      <c r="W560" s="65"/>
      <c r="X560" s="65"/>
      <c r="Y560" s="65"/>
      <c r="Z560" s="65"/>
      <c r="AA560" s="65"/>
      <c r="AB560" s="65"/>
      <c r="AC560" s="65"/>
      <c r="AD560" s="67"/>
    </row>
    <row r="561" spans="4:30" s="183" customFormat="1" ht="15" customHeight="1" x14ac:dyDescent="0.25">
      <c r="D561" s="208"/>
      <c r="E561" s="52"/>
      <c r="F561" s="211"/>
      <c r="G561" s="211"/>
      <c r="H561" s="211"/>
      <c r="I561" s="211"/>
      <c r="J561" s="211"/>
      <c r="K561" s="211"/>
      <c r="L561" s="211"/>
      <c r="M561" s="211"/>
      <c r="N561" s="211"/>
      <c r="O561" s="211"/>
      <c r="P561" s="211"/>
      <c r="Q561" s="211"/>
      <c r="R561" s="211"/>
      <c r="S561" s="196"/>
      <c r="T561" s="41"/>
      <c r="U561" s="368"/>
      <c r="V561" s="66"/>
      <c r="W561" s="65"/>
      <c r="X561" s="65"/>
      <c r="Y561" s="65"/>
      <c r="Z561" s="65"/>
      <c r="AA561" s="65"/>
      <c r="AB561" s="65"/>
      <c r="AC561" s="65"/>
      <c r="AD561" s="67"/>
    </row>
    <row r="562" spans="4:30" s="183" customFormat="1" ht="15" customHeight="1" x14ac:dyDescent="0.25">
      <c r="D562" s="208"/>
      <c r="E562" s="52"/>
      <c r="F562" s="211"/>
      <c r="G562" s="211"/>
      <c r="H562" s="211"/>
      <c r="I562" s="211"/>
      <c r="J562" s="211"/>
      <c r="K562" s="211"/>
      <c r="L562" s="211"/>
      <c r="M562" s="211"/>
      <c r="N562" s="211"/>
      <c r="O562" s="211"/>
      <c r="P562" s="211"/>
      <c r="Q562" s="211"/>
      <c r="R562" s="211"/>
      <c r="S562" s="196"/>
      <c r="T562" s="41"/>
      <c r="U562" s="368"/>
      <c r="V562" s="66"/>
      <c r="W562" s="65"/>
      <c r="X562" s="65"/>
      <c r="Y562" s="65"/>
      <c r="Z562" s="65"/>
      <c r="AA562" s="65"/>
      <c r="AB562" s="65"/>
      <c r="AC562" s="65"/>
      <c r="AD562" s="67"/>
    </row>
    <row r="563" spans="4:30" s="183" customFormat="1" ht="15" customHeight="1" x14ac:dyDescent="0.25">
      <c r="D563" s="208"/>
      <c r="E563" s="52"/>
      <c r="F563" s="211"/>
      <c r="G563" s="211"/>
      <c r="H563" s="211"/>
      <c r="I563" s="211"/>
      <c r="J563" s="211"/>
      <c r="K563" s="211"/>
      <c r="L563" s="211"/>
      <c r="M563" s="211"/>
      <c r="N563" s="211"/>
      <c r="O563" s="211"/>
      <c r="P563" s="211"/>
      <c r="Q563" s="211"/>
      <c r="R563" s="211"/>
      <c r="S563" s="196"/>
      <c r="T563" s="41"/>
      <c r="U563" s="368"/>
      <c r="V563" s="66"/>
      <c r="W563" s="65"/>
      <c r="X563" s="65"/>
      <c r="Y563" s="65"/>
      <c r="Z563" s="65"/>
      <c r="AA563" s="65"/>
      <c r="AB563" s="65"/>
      <c r="AC563" s="65"/>
      <c r="AD563" s="67"/>
    </row>
    <row r="564" spans="4:30" s="183" customFormat="1" ht="15" customHeight="1" x14ac:dyDescent="0.25">
      <c r="D564" s="208"/>
      <c r="E564" s="52"/>
      <c r="F564" s="211"/>
      <c r="G564" s="211"/>
      <c r="H564" s="211"/>
      <c r="I564" s="211"/>
      <c r="J564" s="211"/>
      <c r="K564" s="211"/>
      <c r="L564" s="211"/>
      <c r="M564" s="211"/>
      <c r="N564" s="211"/>
      <c r="O564" s="211"/>
      <c r="P564" s="211"/>
      <c r="Q564" s="211"/>
      <c r="R564" s="211"/>
      <c r="S564" s="196"/>
      <c r="T564" s="41"/>
      <c r="U564" s="368"/>
      <c r="V564" s="66"/>
      <c r="W564" s="65"/>
      <c r="X564" s="65"/>
      <c r="Y564" s="65"/>
      <c r="Z564" s="65"/>
      <c r="AA564" s="65"/>
      <c r="AB564" s="65"/>
      <c r="AC564" s="65"/>
      <c r="AD564" s="67"/>
    </row>
    <row r="565" spans="4:30" s="183" customFormat="1" ht="15" customHeight="1" x14ac:dyDescent="0.25">
      <c r="D565" s="208"/>
      <c r="E565" s="52"/>
      <c r="F565" s="211"/>
      <c r="G565" s="211"/>
      <c r="H565" s="211"/>
      <c r="I565" s="211"/>
      <c r="J565" s="211"/>
      <c r="K565" s="211"/>
      <c r="L565" s="211"/>
      <c r="M565" s="211"/>
      <c r="N565" s="211"/>
      <c r="O565" s="211"/>
      <c r="P565" s="211"/>
      <c r="Q565" s="211"/>
      <c r="R565" s="211"/>
      <c r="S565" s="196"/>
      <c r="T565" s="41"/>
      <c r="U565" s="368"/>
      <c r="V565" s="66"/>
      <c r="W565" s="65"/>
      <c r="X565" s="65"/>
      <c r="Y565" s="65"/>
      <c r="Z565" s="65"/>
      <c r="AA565" s="65"/>
      <c r="AB565" s="65"/>
      <c r="AC565" s="65"/>
      <c r="AD565" s="67"/>
    </row>
    <row r="566" spans="4:30" s="183" customFormat="1" ht="15" customHeight="1" x14ac:dyDescent="0.25">
      <c r="D566" s="208"/>
      <c r="E566" s="52"/>
      <c r="F566" s="211"/>
      <c r="G566" s="211"/>
      <c r="H566" s="211"/>
      <c r="I566" s="211"/>
      <c r="J566" s="211"/>
      <c r="K566" s="211"/>
      <c r="L566" s="211"/>
      <c r="M566" s="211"/>
      <c r="N566" s="211"/>
      <c r="O566" s="211"/>
      <c r="P566" s="211"/>
      <c r="Q566" s="211"/>
      <c r="R566" s="211"/>
      <c r="S566" s="196"/>
      <c r="T566" s="41"/>
      <c r="U566" s="368"/>
      <c r="V566" s="66"/>
      <c r="W566" s="65"/>
      <c r="X566" s="65"/>
      <c r="Y566" s="65"/>
      <c r="Z566" s="65"/>
      <c r="AA566" s="65"/>
      <c r="AB566" s="65"/>
      <c r="AC566" s="65"/>
      <c r="AD566" s="67"/>
    </row>
    <row r="567" spans="4:30" s="183" customFormat="1" ht="15" customHeight="1" x14ac:dyDescent="0.25">
      <c r="D567" s="208"/>
      <c r="E567" s="52"/>
      <c r="F567" s="211"/>
      <c r="G567" s="211"/>
      <c r="H567" s="211"/>
      <c r="I567" s="211"/>
      <c r="J567" s="211"/>
      <c r="K567" s="211"/>
      <c r="L567" s="211"/>
      <c r="M567" s="211"/>
      <c r="N567" s="211"/>
      <c r="O567" s="211"/>
      <c r="P567" s="211"/>
      <c r="Q567" s="211"/>
      <c r="R567" s="211"/>
      <c r="S567" s="196"/>
      <c r="T567" s="41"/>
      <c r="U567" s="368"/>
      <c r="V567" s="66"/>
      <c r="W567" s="65"/>
      <c r="X567" s="65"/>
      <c r="Y567" s="65"/>
      <c r="Z567" s="65"/>
      <c r="AA567" s="65"/>
      <c r="AB567" s="65"/>
      <c r="AC567" s="65"/>
      <c r="AD567" s="67"/>
    </row>
    <row r="568" spans="4:30" s="183" customFormat="1" ht="15" customHeight="1" x14ac:dyDescent="0.25">
      <c r="D568" s="208"/>
      <c r="E568" s="52"/>
      <c r="F568" s="211"/>
      <c r="G568" s="211"/>
      <c r="H568" s="211"/>
      <c r="I568" s="211"/>
      <c r="J568" s="211"/>
      <c r="K568" s="211"/>
      <c r="L568" s="211"/>
      <c r="M568" s="211"/>
      <c r="N568" s="211"/>
      <c r="O568" s="211"/>
      <c r="P568" s="211"/>
      <c r="Q568" s="211"/>
      <c r="R568" s="211"/>
      <c r="S568" s="196"/>
      <c r="T568" s="41"/>
      <c r="U568" s="368"/>
      <c r="V568" s="66"/>
      <c r="W568" s="65"/>
      <c r="X568" s="65"/>
      <c r="Y568" s="65"/>
      <c r="Z568" s="65"/>
      <c r="AA568" s="65"/>
      <c r="AB568" s="65"/>
      <c r="AC568" s="65"/>
      <c r="AD568" s="67"/>
    </row>
    <row r="569" spans="4:30" s="183" customFormat="1" ht="15" customHeight="1" x14ac:dyDescent="0.25">
      <c r="D569" s="208"/>
      <c r="E569" s="52"/>
      <c r="F569" s="211"/>
      <c r="G569" s="211"/>
      <c r="H569" s="211"/>
      <c r="I569" s="211"/>
      <c r="J569" s="211"/>
      <c r="K569" s="211"/>
      <c r="L569" s="211"/>
      <c r="M569" s="211"/>
      <c r="N569" s="211"/>
      <c r="O569" s="211"/>
      <c r="P569" s="211"/>
      <c r="Q569" s="211"/>
      <c r="R569" s="211"/>
      <c r="S569" s="196"/>
      <c r="T569" s="41"/>
      <c r="U569" s="368"/>
      <c r="V569" s="66"/>
      <c r="W569" s="65"/>
      <c r="X569" s="65"/>
      <c r="Y569" s="65"/>
      <c r="Z569" s="65"/>
      <c r="AA569" s="65"/>
      <c r="AB569" s="65"/>
      <c r="AC569" s="65"/>
      <c r="AD569" s="67"/>
    </row>
    <row r="570" spans="4:30" s="183" customFormat="1" ht="15" customHeight="1" x14ac:dyDescent="0.25">
      <c r="D570" s="208"/>
      <c r="E570" s="52"/>
      <c r="F570" s="211"/>
      <c r="G570" s="211"/>
      <c r="H570" s="211"/>
      <c r="I570" s="211"/>
      <c r="J570" s="211"/>
      <c r="K570" s="211"/>
      <c r="L570" s="211"/>
      <c r="M570" s="211"/>
      <c r="N570" s="211"/>
      <c r="O570" s="211"/>
      <c r="P570" s="211"/>
      <c r="Q570" s="211"/>
      <c r="R570" s="211"/>
      <c r="S570" s="196"/>
      <c r="T570" s="41"/>
      <c r="U570" s="368"/>
      <c r="V570" s="66"/>
      <c r="W570" s="65"/>
      <c r="X570" s="65"/>
      <c r="Y570" s="65"/>
      <c r="Z570" s="65"/>
      <c r="AA570" s="65"/>
      <c r="AB570" s="65"/>
      <c r="AC570" s="65"/>
      <c r="AD570" s="67"/>
    </row>
    <row r="571" spans="4:30" s="183" customFormat="1" ht="15" customHeight="1" x14ac:dyDescent="0.25">
      <c r="D571" s="208"/>
      <c r="E571" s="52"/>
      <c r="F571" s="211"/>
      <c r="G571" s="211"/>
      <c r="H571" s="211"/>
      <c r="I571" s="211"/>
      <c r="J571" s="211"/>
      <c r="K571" s="211"/>
      <c r="L571" s="211"/>
      <c r="M571" s="211"/>
      <c r="N571" s="211"/>
      <c r="O571" s="211"/>
      <c r="P571" s="211"/>
      <c r="Q571" s="211"/>
      <c r="R571" s="211"/>
      <c r="S571" s="196"/>
      <c r="T571" s="41"/>
      <c r="U571" s="368"/>
      <c r="V571" s="66"/>
      <c r="W571" s="65"/>
      <c r="X571" s="65"/>
      <c r="Y571" s="65"/>
      <c r="Z571" s="65"/>
      <c r="AA571" s="65"/>
      <c r="AB571" s="65"/>
      <c r="AC571" s="65"/>
      <c r="AD571" s="67"/>
    </row>
    <row r="572" spans="4:30" s="183" customFormat="1" ht="15" customHeight="1" x14ac:dyDescent="0.25">
      <c r="D572" s="208"/>
      <c r="E572" s="52"/>
      <c r="F572" s="211"/>
      <c r="G572" s="211"/>
      <c r="H572" s="211"/>
      <c r="I572" s="211"/>
      <c r="J572" s="211"/>
      <c r="K572" s="211"/>
      <c r="L572" s="211"/>
      <c r="M572" s="211"/>
      <c r="N572" s="211"/>
      <c r="O572" s="211"/>
      <c r="P572" s="211"/>
      <c r="Q572" s="211"/>
      <c r="R572" s="211"/>
      <c r="S572" s="196"/>
      <c r="T572" s="41"/>
      <c r="U572" s="368"/>
      <c r="V572" s="66"/>
      <c r="W572" s="65"/>
      <c r="X572" s="65"/>
      <c r="Y572" s="65"/>
      <c r="Z572" s="65"/>
      <c r="AA572" s="65"/>
      <c r="AB572" s="65"/>
      <c r="AC572" s="65"/>
      <c r="AD572" s="67"/>
    </row>
    <row r="573" spans="4:30" s="183" customFormat="1" ht="15" customHeight="1" x14ac:dyDescent="0.25">
      <c r="D573" s="208"/>
      <c r="E573" s="52"/>
      <c r="F573" s="211"/>
      <c r="G573" s="211"/>
      <c r="H573" s="211"/>
      <c r="I573" s="211"/>
      <c r="J573" s="211"/>
      <c r="K573" s="211"/>
      <c r="L573" s="211"/>
      <c r="M573" s="211"/>
      <c r="N573" s="211"/>
      <c r="O573" s="211"/>
      <c r="P573" s="211"/>
      <c r="Q573" s="211"/>
      <c r="R573" s="211"/>
      <c r="S573" s="196"/>
      <c r="T573" s="212"/>
      <c r="U573" s="368"/>
      <c r="V573" s="66"/>
      <c r="W573" s="65"/>
      <c r="X573" s="65"/>
      <c r="Y573" s="65"/>
      <c r="Z573" s="65"/>
      <c r="AA573" s="65"/>
      <c r="AB573" s="65"/>
      <c r="AC573" s="65"/>
      <c r="AD573" s="67"/>
    </row>
    <row r="574" spans="4:30" s="183" customFormat="1" ht="15" customHeight="1" x14ac:dyDescent="0.25">
      <c r="D574" s="208"/>
      <c r="E574" s="52"/>
      <c r="F574" s="211"/>
      <c r="G574" s="211"/>
      <c r="H574" s="211"/>
      <c r="I574" s="211"/>
      <c r="J574" s="211"/>
      <c r="K574" s="211"/>
      <c r="L574" s="211"/>
      <c r="M574" s="211"/>
      <c r="N574" s="211"/>
      <c r="O574" s="211"/>
      <c r="P574" s="211"/>
      <c r="Q574" s="211"/>
      <c r="R574" s="211"/>
      <c r="S574" s="196"/>
      <c r="T574" s="212"/>
      <c r="U574" s="368"/>
      <c r="V574" s="66"/>
      <c r="W574" s="65"/>
      <c r="X574" s="65"/>
      <c r="Y574" s="65"/>
      <c r="Z574" s="65"/>
      <c r="AA574" s="65"/>
      <c r="AB574" s="65"/>
      <c r="AC574" s="65"/>
      <c r="AD574" s="67"/>
    </row>
    <row r="575" spans="4:30" s="183" customFormat="1" ht="15" customHeight="1" x14ac:dyDescent="0.25">
      <c r="D575" s="208"/>
      <c r="E575" s="52"/>
      <c r="F575" s="211"/>
      <c r="G575" s="211"/>
      <c r="H575" s="211"/>
      <c r="I575" s="211"/>
      <c r="J575" s="211"/>
      <c r="K575" s="211"/>
      <c r="L575" s="211"/>
      <c r="M575" s="211"/>
      <c r="N575" s="211"/>
      <c r="O575" s="211"/>
      <c r="P575" s="211"/>
      <c r="Q575" s="211"/>
      <c r="R575" s="211"/>
      <c r="S575" s="196"/>
      <c r="T575" s="212"/>
      <c r="U575" s="368"/>
      <c r="V575" s="66"/>
      <c r="W575" s="65"/>
      <c r="X575" s="65"/>
      <c r="Y575" s="65"/>
      <c r="Z575" s="65"/>
      <c r="AA575" s="65"/>
      <c r="AB575" s="65"/>
      <c r="AC575" s="65"/>
      <c r="AD575" s="67"/>
    </row>
    <row r="576" spans="4:30" s="183" customFormat="1" ht="15" customHeight="1" x14ac:dyDescent="0.25">
      <c r="D576" s="208"/>
      <c r="E576" s="52"/>
      <c r="F576" s="211"/>
      <c r="G576" s="211"/>
      <c r="H576" s="211"/>
      <c r="I576" s="211"/>
      <c r="J576" s="211"/>
      <c r="K576" s="211"/>
      <c r="L576" s="211"/>
      <c r="M576" s="211"/>
      <c r="N576" s="211"/>
      <c r="O576" s="211"/>
      <c r="P576" s="211"/>
      <c r="Q576" s="211"/>
      <c r="R576" s="211"/>
      <c r="S576" s="196"/>
      <c r="T576" s="212"/>
      <c r="U576" s="368"/>
      <c r="V576" s="66"/>
      <c r="W576" s="65"/>
      <c r="X576" s="65"/>
      <c r="Y576" s="65"/>
      <c r="Z576" s="65"/>
      <c r="AA576" s="65"/>
      <c r="AB576" s="65"/>
      <c r="AC576" s="65"/>
      <c r="AD576" s="67"/>
    </row>
    <row r="577" spans="4:30" s="183" customFormat="1" ht="15" customHeight="1" x14ac:dyDescent="0.25">
      <c r="D577" s="208"/>
      <c r="E577" s="52"/>
      <c r="F577" s="211"/>
      <c r="G577" s="211"/>
      <c r="H577" s="211"/>
      <c r="I577" s="211"/>
      <c r="J577" s="211"/>
      <c r="K577" s="211"/>
      <c r="L577" s="211"/>
      <c r="M577" s="211"/>
      <c r="N577" s="211"/>
      <c r="O577" s="211"/>
      <c r="P577" s="211"/>
      <c r="Q577" s="211"/>
      <c r="R577" s="211"/>
      <c r="S577" s="196"/>
      <c r="T577" s="212"/>
      <c r="U577" s="368"/>
      <c r="V577" s="66"/>
      <c r="W577" s="65"/>
      <c r="X577" s="65"/>
      <c r="Y577" s="65"/>
      <c r="Z577" s="65"/>
      <c r="AA577" s="65"/>
      <c r="AB577" s="65"/>
      <c r="AC577" s="65"/>
      <c r="AD577" s="67"/>
    </row>
    <row r="578" spans="4:30" s="183" customFormat="1" ht="15" customHeight="1" x14ac:dyDescent="0.25">
      <c r="D578" s="208"/>
      <c r="E578" s="52"/>
      <c r="F578" s="211"/>
      <c r="G578" s="211"/>
      <c r="H578" s="211"/>
      <c r="I578" s="211"/>
      <c r="J578" s="211"/>
      <c r="K578" s="211"/>
      <c r="L578" s="211"/>
      <c r="M578" s="211"/>
      <c r="N578" s="211"/>
      <c r="O578" s="211"/>
      <c r="P578" s="211"/>
      <c r="Q578" s="211"/>
      <c r="R578" s="211"/>
      <c r="S578" s="196"/>
      <c r="T578" s="212"/>
      <c r="U578" s="368"/>
      <c r="V578" s="66"/>
      <c r="W578" s="65"/>
      <c r="X578" s="65"/>
      <c r="Y578" s="65"/>
      <c r="Z578" s="65"/>
      <c r="AA578" s="65"/>
      <c r="AB578" s="65"/>
      <c r="AC578" s="65"/>
      <c r="AD578" s="67"/>
    </row>
    <row r="579" spans="4:30" s="183" customFormat="1" ht="15" customHeight="1" x14ac:dyDescent="0.25">
      <c r="D579" s="208"/>
      <c r="E579" s="52"/>
      <c r="F579" s="211"/>
      <c r="G579" s="211"/>
      <c r="H579" s="211"/>
      <c r="I579" s="211"/>
      <c r="J579" s="211"/>
      <c r="K579" s="211"/>
      <c r="L579" s="211"/>
      <c r="M579" s="211"/>
      <c r="N579" s="211"/>
      <c r="O579" s="211"/>
      <c r="P579" s="211"/>
      <c r="Q579" s="211"/>
      <c r="R579" s="211"/>
      <c r="S579" s="196"/>
      <c r="T579" s="212"/>
      <c r="U579" s="368"/>
      <c r="V579" s="66"/>
      <c r="W579" s="65"/>
      <c r="X579" s="65"/>
      <c r="Y579" s="65"/>
      <c r="Z579" s="65"/>
      <c r="AA579" s="65"/>
      <c r="AB579" s="65"/>
      <c r="AC579" s="65"/>
      <c r="AD579" s="67"/>
    </row>
    <row r="580" spans="4:30" s="183" customFormat="1" ht="15" customHeight="1" x14ac:dyDescent="0.25">
      <c r="D580" s="208"/>
      <c r="E580" s="52"/>
      <c r="F580" s="211"/>
      <c r="G580" s="211"/>
      <c r="H580" s="211"/>
      <c r="I580" s="211"/>
      <c r="J580" s="211"/>
      <c r="K580" s="211"/>
      <c r="L580" s="211"/>
      <c r="M580" s="211"/>
      <c r="N580" s="211"/>
      <c r="O580" s="211"/>
      <c r="P580" s="211"/>
      <c r="Q580" s="211"/>
      <c r="R580" s="211"/>
      <c r="S580" s="196"/>
      <c r="T580" s="212"/>
      <c r="U580" s="368"/>
      <c r="V580" s="66"/>
      <c r="W580" s="65"/>
      <c r="X580" s="65"/>
      <c r="Y580" s="65"/>
      <c r="Z580" s="65"/>
      <c r="AA580" s="65"/>
      <c r="AB580" s="65"/>
      <c r="AC580" s="65"/>
      <c r="AD580" s="67"/>
    </row>
    <row r="581" spans="4:30" s="183" customFormat="1" ht="15" customHeight="1" x14ac:dyDescent="0.25">
      <c r="D581" s="208"/>
      <c r="E581" s="52"/>
      <c r="F581" s="211"/>
      <c r="G581" s="211"/>
      <c r="H581" s="211"/>
      <c r="I581" s="211"/>
      <c r="J581" s="211"/>
      <c r="K581" s="211"/>
      <c r="L581" s="211"/>
      <c r="M581" s="211"/>
      <c r="N581" s="211"/>
      <c r="O581" s="211"/>
      <c r="P581" s="211"/>
      <c r="Q581" s="211"/>
      <c r="R581" s="211"/>
      <c r="S581" s="196"/>
      <c r="T581" s="212"/>
      <c r="U581" s="368"/>
      <c r="V581" s="66"/>
      <c r="W581" s="65"/>
      <c r="X581" s="65"/>
      <c r="Y581" s="65"/>
      <c r="Z581" s="65"/>
      <c r="AA581" s="65"/>
      <c r="AB581" s="65"/>
      <c r="AC581" s="65"/>
      <c r="AD581" s="67"/>
    </row>
    <row r="582" spans="4:30" s="183" customFormat="1" ht="15" customHeight="1" x14ac:dyDescent="0.25">
      <c r="D582" s="208"/>
      <c r="E582" s="52"/>
      <c r="F582" s="211"/>
      <c r="G582" s="211"/>
      <c r="H582" s="211"/>
      <c r="I582" s="211"/>
      <c r="J582" s="211"/>
      <c r="K582" s="211"/>
      <c r="L582" s="211"/>
      <c r="M582" s="211"/>
      <c r="N582" s="211"/>
      <c r="O582" s="211"/>
      <c r="P582" s="211"/>
      <c r="Q582" s="211"/>
      <c r="R582" s="211"/>
      <c r="S582" s="196"/>
      <c r="T582" s="212"/>
      <c r="U582" s="368"/>
      <c r="V582" s="66"/>
      <c r="W582" s="65"/>
      <c r="X582" s="65"/>
      <c r="Y582" s="65"/>
      <c r="Z582" s="65"/>
      <c r="AA582" s="65"/>
      <c r="AB582" s="65"/>
      <c r="AC582" s="65"/>
      <c r="AD582" s="67"/>
    </row>
    <row r="583" spans="4:30" s="183" customFormat="1" ht="15" customHeight="1" x14ac:dyDescent="0.25">
      <c r="D583" s="208"/>
      <c r="E583" s="52"/>
      <c r="F583" s="211"/>
      <c r="G583" s="211"/>
      <c r="H583" s="211"/>
      <c r="I583" s="211"/>
      <c r="J583" s="211"/>
      <c r="K583" s="211"/>
      <c r="L583" s="211"/>
      <c r="M583" s="211"/>
      <c r="N583" s="211"/>
      <c r="O583" s="211"/>
      <c r="P583" s="211"/>
      <c r="Q583" s="211"/>
      <c r="R583" s="211"/>
      <c r="S583" s="196"/>
      <c r="T583" s="212"/>
      <c r="U583" s="368"/>
      <c r="V583" s="66"/>
      <c r="W583" s="65"/>
      <c r="X583" s="65"/>
      <c r="Y583" s="65"/>
      <c r="Z583" s="65"/>
      <c r="AA583" s="65"/>
      <c r="AB583" s="65"/>
      <c r="AC583" s="65"/>
      <c r="AD583" s="67"/>
    </row>
    <row r="584" spans="4:30" s="183" customFormat="1" ht="15" customHeight="1" x14ac:dyDescent="0.25">
      <c r="D584" s="208"/>
      <c r="E584" s="52"/>
      <c r="F584" s="211"/>
      <c r="G584" s="211"/>
      <c r="H584" s="211"/>
      <c r="I584" s="211"/>
      <c r="J584" s="211"/>
      <c r="K584" s="211"/>
      <c r="L584" s="211"/>
      <c r="M584" s="211"/>
      <c r="N584" s="211"/>
      <c r="O584" s="211"/>
      <c r="P584" s="211"/>
      <c r="Q584" s="211"/>
      <c r="R584" s="211"/>
      <c r="S584" s="196"/>
      <c r="T584" s="212"/>
      <c r="U584" s="368"/>
      <c r="V584" s="66"/>
      <c r="W584" s="65"/>
      <c r="X584" s="65"/>
      <c r="Y584" s="65"/>
      <c r="Z584" s="65"/>
      <c r="AA584" s="65"/>
      <c r="AB584" s="65"/>
      <c r="AC584" s="65"/>
      <c r="AD584" s="67"/>
    </row>
    <row r="585" spans="4:30" s="183" customFormat="1" ht="15" customHeight="1" x14ac:dyDescent="0.25">
      <c r="D585" s="208"/>
      <c r="E585" s="52"/>
      <c r="F585" s="211"/>
      <c r="G585" s="211"/>
      <c r="H585" s="211"/>
      <c r="I585" s="211"/>
      <c r="J585" s="211"/>
      <c r="K585" s="211"/>
      <c r="L585" s="211"/>
      <c r="M585" s="211"/>
      <c r="N585" s="211"/>
      <c r="O585" s="211"/>
      <c r="P585" s="211"/>
      <c r="Q585" s="211"/>
      <c r="R585" s="211"/>
      <c r="S585" s="196"/>
      <c r="T585" s="212"/>
      <c r="U585" s="368"/>
      <c r="V585" s="66"/>
      <c r="W585" s="65"/>
      <c r="X585" s="65"/>
      <c r="Y585" s="65"/>
      <c r="Z585" s="65"/>
      <c r="AA585" s="65"/>
      <c r="AB585" s="65"/>
      <c r="AC585" s="65"/>
      <c r="AD585" s="67"/>
    </row>
    <row r="586" spans="4:30" s="183" customFormat="1" ht="15" customHeight="1" x14ac:dyDescent="0.25">
      <c r="D586" s="208"/>
      <c r="E586" s="52"/>
      <c r="F586" s="211"/>
      <c r="G586" s="211"/>
      <c r="H586" s="211"/>
      <c r="I586" s="211"/>
      <c r="J586" s="211"/>
      <c r="K586" s="211"/>
      <c r="L586" s="211"/>
      <c r="M586" s="211"/>
      <c r="N586" s="211"/>
      <c r="O586" s="211"/>
      <c r="P586" s="211"/>
      <c r="Q586" s="211"/>
      <c r="R586" s="211"/>
      <c r="S586" s="196"/>
      <c r="T586" s="212"/>
      <c r="U586" s="368"/>
      <c r="V586" s="66"/>
      <c r="W586" s="65"/>
      <c r="X586" s="65"/>
      <c r="Y586" s="65"/>
      <c r="Z586" s="65"/>
      <c r="AA586" s="65"/>
      <c r="AB586" s="65"/>
      <c r="AC586" s="65"/>
      <c r="AD586" s="67"/>
    </row>
    <row r="587" spans="4:30" s="183" customFormat="1" ht="15" customHeight="1" x14ac:dyDescent="0.25">
      <c r="D587" s="208"/>
      <c r="E587" s="52"/>
      <c r="F587" s="211"/>
      <c r="G587" s="211"/>
      <c r="H587" s="211"/>
      <c r="I587" s="211"/>
      <c r="J587" s="211"/>
      <c r="K587" s="211"/>
      <c r="L587" s="211"/>
      <c r="M587" s="211"/>
      <c r="N587" s="211"/>
      <c r="O587" s="211"/>
      <c r="P587" s="211"/>
      <c r="Q587" s="211"/>
      <c r="R587" s="211"/>
      <c r="S587" s="196"/>
      <c r="T587" s="212"/>
      <c r="U587" s="368"/>
      <c r="V587" s="66"/>
      <c r="W587" s="65"/>
      <c r="X587" s="65"/>
      <c r="Y587" s="65"/>
      <c r="Z587" s="65"/>
      <c r="AA587" s="65"/>
      <c r="AB587" s="65"/>
      <c r="AC587" s="65"/>
      <c r="AD587" s="67"/>
    </row>
    <row r="588" spans="4:30" s="183" customFormat="1" ht="15" customHeight="1" x14ac:dyDescent="0.25">
      <c r="D588" s="208"/>
      <c r="E588" s="52"/>
      <c r="F588" s="211"/>
      <c r="G588" s="211"/>
      <c r="H588" s="211"/>
      <c r="I588" s="211"/>
      <c r="J588" s="211"/>
      <c r="K588" s="211"/>
      <c r="L588" s="211"/>
      <c r="M588" s="211"/>
      <c r="N588" s="211"/>
      <c r="O588" s="211"/>
      <c r="P588" s="211"/>
      <c r="Q588" s="211"/>
      <c r="R588" s="211"/>
      <c r="S588" s="196"/>
      <c r="T588" s="212"/>
      <c r="U588" s="368"/>
      <c r="V588" s="66"/>
      <c r="W588" s="65"/>
      <c r="X588" s="65"/>
      <c r="Y588" s="65"/>
      <c r="Z588" s="65"/>
      <c r="AA588" s="65"/>
      <c r="AB588" s="65"/>
      <c r="AC588" s="65"/>
      <c r="AD588" s="67"/>
    </row>
    <row r="589" spans="4:30" s="183" customFormat="1" ht="15" customHeight="1" x14ac:dyDescent="0.25">
      <c r="D589" s="208"/>
      <c r="E589" s="52"/>
      <c r="F589" s="211"/>
      <c r="G589" s="211"/>
      <c r="H589" s="211"/>
      <c r="I589" s="211"/>
      <c r="J589" s="211"/>
      <c r="K589" s="211"/>
      <c r="L589" s="211"/>
      <c r="M589" s="211"/>
      <c r="N589" s="211"/>
      <c r="O589" s="211"/>
      <c r="P589" s="211"/>
      <c r="Q589" s="211"/>
      <c r="R589" s="211"/>
      <c r="S589" s="196"/>
      <c r="T589" s="212"/>
      <c r="U589" s="368"/>
      <c r="V589" s="66"/>
      <c r="W589" s="65"/>
      <c r="X589" s="65"/>
      <c r="Y589" s="65"/>
      <c r="Z589" s="65"/>
      <c r="AA589" s="65"/>
      <c r="AB589" s="65"/>
      <c r="AC589" s="65"/>
      <c r="AD589" s="67"/>
    </row>
    <row r="590" spans="4:30" s="183" customFormat="1" ht="15" customHeight="1" x14ac:dyDescent="0.25">
      <c r="D590" s="208"/>
      <c r="E590" s="52"/>
      <c r="F590" s="211"/>
      <c r="G590" s="211"/>
      <c r="H590" s="211"/>
      <c r="I590" s="211"/>
      <c r="J590" s="211"/>
      <c r="K590" s="211"/>
      <c r="L590" s="211"/>
      <c r="M590" s="211"/>
      <c r="N590" s="211"/>
      <c r="O590" s="211"/>
      <c r="P590" s="211"/>
      <c r="Q590" s="211"/>
      <c r="R590" s="211"/>
      <c r="S590" s="196"/>
      <c r="T590" s="212"/>
      <c r="U590" s="368"/>
      <c r="V590" s="66"/>
      <c r="W590" s="65"/>
      <c r="X590" s="65"/>
      <c r="Y590" s="65"/>
      <c r="Z590" s="65"/>
      <c r="AA590" s="65"/>
      <c r="AB590" s="65"/>
      <c r="AC590" s="65"/>
      <c r="AD590" s="67"/>
    </row>
    <row r="591" spans="4:30" s="183" customFormat="1" ht="15" customHeight="1" x14ac:dyDescent="0.25">
      <c r="D591" s="208"/>
      <c r="E591" s="52"/>
      <c r="F591" s="211"/>
      <c r="G591" s="211"/>
      <c r="H591" s="211"/>
      <c r="I591" s="211"/>
      <c r="J591" s="211"/>
      <c r="K591" s="211"/>
      <c r="L591" s="211"/>
      <c r="M591" s="211"/>
      <c r="N591" s="211"/>
      <c r="O591" s="211"/>
      <c r="P591" s="211"/>
      <c r="Q591" s="211"/>
      <c r="R591" s="211"/>
      <c r="S591" s="196"/>
      <c r="T591" s="212"/>
      <c r="U591" s="368"/>
      <c r="V591" s="66"/>
      <c r="W591" s="65"/>
      <c r="X591" s="65"/>
      <c r="Y591" s="65"/>
      <c r="Z591" s="65"/>
      <c r="AA591" s="65"/>
      <c r="AB591" s="65"/>
      <c r="AC591" s="65"/>
      <c r="AD591" s="67"/>
    </row>
    <row r="592" spans="4:30" s="183" customFormat="1" ht="15" customHeight="1" x14ac:dyDescent="0.25">
      <c r="D592" s="208"/>
      <c r="E592" s="52"/>
      <c r="F592" s="211"/>
      <c r="G592" s="211"/>
      <c r="H592" s="211"/>
      <c r="I592" s="211"/>
      <c r="J592" s="211"/>
      <c r="K592" s="211"/>
      <c r="L592" s="211"/>
      <c r="M592" s="211"/>
      <c r="N592" s="211"/>
      <c r="O592" s="211"/>
      <c r="P592" s="211"/>
      <c r="Q592" s="211"/>
      <c r="R592" s="211"/>
      <c r="S592" s="196"/>
      <c r="T592" s="212"/>
      <c r="U592" s="368"/>
      <c r="V592" s="66"/>
      <c r="W592" s="65"/>
      <c r="X592" s="65"/>
      <c r="Y592" s="65"/>
      <c r="Z592" s="65"/>
      <c r="AA592" s="65"/>
      <c r="AB592" s="65"/>
      <c r="AC592" s="65"/>
      <c r="AD592" s="67"/>
    </row>
    <row r="593" spans="4:30" s="183" customFormat="1" ht="15" customHeight="1" x14ac:dyDescent="0.25">
      <c r="D593" s="208"/>
      <c r="E593" s="52"/>
      <c r="F593" s="211"/>
      <c r="G593" s="211"/>
      <c r="H593" s="211"/>
      <c r="I593" s="211"/>
      <c r="J593" s="211"/>
      <c r="K593" s="211"/>
      <c r="L593" s="211"/>
      <c r="M593" s="211"/>
      <c r="N593" s="211"/>
      <c r="O593" s="211"/>
      <c r="P593" s="211"/>
      <c r="Q593" s="211"/>
      <c r="R593" s="211"/>
      <c r="S593" s="196"/>
      <c r="T593" s="212"/>
      <c r="U593" s="368"/>
      <c r="V593" s="66"/>
      <c r="W593" s="65"/>
      <c r="X593" s="65"/>
      <c r="Y593" s="65"/>
      <c r="Z593" s="65"/>
      <c r="AA593" s="65"/>
      <c r="AB593" s="65"/>
      <c r="AC593" s="65"/>
      <c r="AD593" s="67"/>
    </row>
    <row r="594" spans="4:30" s="183" customFormat="1" ht="15" customHeight="1" x14ac:dyDescent="0.25">
      <c r="D594" s="208"/>
      <c r="E594" s="52"/>
      <c r="F594" s="211"/>
      <c r="G594" s="211"/>
      <c r="H594" s="211"/>
      <c r="I594" s="211"/>
      <c r="J594" s="211"/>
      <c r="K594" s="211"/>
      <c r="L594" s="211"/>
      <c r="M594" s="211"/>
      <c r="N594" s="211"/>
      <c r="O594" s="211"/>
      <c r="P594" s="211"/>
      <c r="Q594" s="211"/>
      <c r="R594" s="211"/>
      <c r="S594" s="196"/>
      <c r="T594" s="212"/>
      <c r="U594" s="368"/>
      <c r="V594" s="66"/>
      <c r="W594" s="65"/>
      <c r="X594" s="65"/>
      <c r="Y594" s="65"/>
      <c r="Z594" s="65"/>
      <c r="AA594" s="65"/>
      <c r="AB594" s="65"/>
      <c r="AC594" s="65"/>
      <c r="AD594" s="67"/>
    </row>
    <row r="595" spans="4:30" s="183" customFormat="1" ht="15" customHeight="1" x14ac:dyDescent="0.25">
      <c r="D595" s="208"/>
      <c r="E595" s="52"/>
      <c r="F595" s="211"/>
      <c r="G595" s="211"/>
      <c r="H595" s="211"/>
      <c r="I595" s="211"/>
      <c r="J595" s="211"/>
      <c r="K595" s="211"/>
      <c r="L595" s="211"/>
      <c r="M595" s="211"/>
      <c r="N595" s="211"/>
      <c r="O595" s="211"/>
      <c r="P595" s="211"/>
      <c r="Q595" s="211"/>
      <c r="R595" s="211"/>
      <c r="S595" s="196"/>
      <c r="T595" s="212"/>
      <c r="U595" s="368"/>
      <c r="V595" s="66"/>
      <c r="W595" s="65"/>
      <c r="X595" s="65"/>
      <c r="Y595" s="65"/>
      <c r="Z595" s="65"/>
      <c r="AA595" s="65"/>
      <c r="AB595" s="65"/>
      <c r="AC595" s="65"/>
      <c r="AD595" s="67"/>
    </row>
    <row r="596" spans="4:30" s="183" customFormat="1" ht="15" customHeight="1" x14ac:dyDescent="0.25">
      <c r="D596" s="208"/>
      <c r="E596" s="52"/>
      <c r="F596" s="211"/>
      <c r="G596" s="211"/>
      <c r="H596" s="211"/>
      <c r="I596" s="211"/>
      <c r="J596" s="211"/>
      <c r="K596" s="211"/>
      <c r="L596" s="211"/>
      <c r="M596" s="211"/>
      <c r="N596" s="211"/>
      <c r="O596" s="211"/>
      <c r="P596" s="211"/>
      <c r="Q596" s="211"/>
      <c r="R596" s="211"/>
      <c r="S596" s="196"/>
      <c r="T596" s="212"/>
      <c r="U596" s="368"/>
      <c r="V596" s="66"/>
      <c r="W596" s="65"/>
      <c r="X596" s="65"/>
      <c r="Y596" s="65"/>
      <c r="Z596" s="65"/>
      <c r="AA596" s="65"/>
      <c r="AB596" s="65"/>
      <c r="AC596" s="65"/>
      <c r="AD596" s="67"/>
    </row>
    <row r="597" spans="4:30" s="183" customFormat="1" ht="15" customHeight="1" x14ac:dyDescent="0.25">
      <c r="D597" s="208"/>
      <c r="E597" s="52"/>
      <c r="F597" s="211"/>
      <c r="G597" s="211"/>
      <c r="H597" s="211"/>
      <c r="I597" s="211"/>
      <c r="J597" s="211"/>
      <c r="K597" s="211"/>
      <c r="L597" s="211"/>
      <c r="M597" s="211"/>
      <c r="N597" s="211"/>
      <c r="O597" s="211"/>
      <c r="P597" s="211"/>
      <c r="Q597" s="211"/>
      <c r="R597" s="211"/>
      <c r="S597" s="196"/>
      <c r="T597" s="212"/>
      <c r="U597" s="368"/>
      <c r="V597" s="66"/>
      <c r="W597" s="65"/>
      <c r="X597" s="65"/>
      <c r="Y597" s="65"/>
      <c r="Z597" s="65"/>
      <c r="AA597" s="65"/>
      <c r="AB597" s="65"/>
      <c r="AC597" s="65"/>
      <c r="AD597" s="67"/>
    </row>
    <row r="598" spans="4:30" s="183" customFormat="1" ht="15" customHeight="1" x14ac:dyDescent="0.25">
      <c r="D598" s="208"/>
      <c r="E598" s="52"/>
      <c r="F598" s="211"/>
      <c r="G598" s="211"/>
      <c r="H598" s="211"/>
      <c r="I598" s="211"/>
      <c r="J598" s="211"/>
      <c r="K598" s="211"/>
      <c r="L598" s="211"/>
      <c r="M598" s="211"/>
      <c r="N598" s="211"/>
      <c r="O598" s="211"/>
      <c r="P598" s="211"/>
      <c r="Q598" s="211"/>
      <c r="R598" s="211"/>
      <c r="S598" s="196"/>
      <c r="T598" s="212"/>
      <c r="U598" s="368"/>
      <c r="V598" s="66"/>
      <c r="W598" s="65"/>
      <c r="X598" s="65"/>
      <c r="Y598" s="65"/>
      <c r="Z598" s="65"/>
      <c r="AA598" s="65"/>
      <c r="AB598" s="65"/>
      <c r="AC598" s="65"/>
      <c r="AD598" s="67"/>
    </row>
    <row r="599" spans="4:30" s="183" customFormat="1" ht="15" customHeight="1" x14ac:dyDescent="0.25">
      <c r="D599" s="208"/>
      <c r="E599" s="52"/>
      <c r="F599" s="211"/>
      <c r="G599" s="211"/>
      <c r="H599" s="211"/>
      <c r="I599" s="211"/>
      <c r="J599" s="211"/>
      <c r="K599" s="211"/>
      <c r="L599" s="211"/>
      <c r="M599" s="211"/>
      <c r="N599" s="211"/>
      <c r="O599" s="211"/>
      <c r="P599" s="211"/>
      <c r="Q599" s="211"/>
      <c r="R599" s="211"/>
      <c r="S599" s="196"/>
      <c r="T599" s="212"/>
      <c r="U599" s="368"/>
      <c r="V599" s="66"/>
      <c r="W599" s="65"/>
      <c r="X599" s="65"/>
      <c r="Y599" s="65"/>
      <c r="Z599" s="65"/>
      <c r="AA599" s="65"/>
      <c r="AB599" s="65"/>
      <c r="AC599" s="65"/>
      <c r="AD599" s="67"/>
    </row>
    <row r="600" spans="4:30" s="183" customFormat="1" ht="15" customHeight="1" x14ac:dyDescent="0.25">
      <c r="D600" s="208"/>
      <c r="E600" s="52"/>
      <c r="F600" s="211"/>
      <c r="G600" s="211"/>
      <c r="H600" s="211"/>
      <c r="I600" s="211"/>
      <c r="J600" s="211"/>
      <c r="K600" s="211"/>
      <c r="L600" s="211"/>
      <c r="M600" s="211"/>
      <c r="N600" s="211"/>
      <c r="O600" s="211"/>
      <c r="P600" s="211"/>
      <c r="Q600" s="211"/>
      <c r="R600" s="211"/>
      <c r="S600" s="196"/>
      <c r="T600" s="212"/>
      <c r="U600" s="368"/>
      <c r="V600" s="66"/>
      <c r="W600" s="65"/>
      <c r="X600" s="65"/>
      <c r="Y600" s="65"/>
      <c r="Z600" s="65"/>
      <c r="AA600" s="65"/>
      <c r="AB600" s="65"/>
      <c r="AC600" s="65"/>
      <c r="AD600" s="67"/>
    </row>
    <row r="601" spans="4:30" s="183" customFormat="1" ht="15" customHeight="1" x14ac:dyDescent="0.25">
      <c r="D601" s="208"/>
      <c r="E601" s="52"/>
      <c r="F601" s="211"/>
      <c r="G601" s="211"/>
      <c r="H601" s="211"/>
      <c r="I601" s="211"/>
      <c r="J601" s="211"/>
      <c r="K601" s="211"/>
      <c r="L601" s="211"/>
      <c r="M601" s="211"/>
      <c r="N601" s="211"/>
      <c r="O601" s="211"/>
      <c r="P601" s="211"/>
      <c r="Q601" s="211"/>
      <c r="R601" s="211"/>
      <c r="S601" s="196"/>
      <c r="T601" s="212"/>
      <c r="U601" s="368"/>
      <c r="V601" s="66"/>
      <c r="W601" s="65"/>
      <c r="X601" s="65"/>
      <c r="Y601" s="65"/>
      <c r="Z601" s="65"/>
      <c r="AA601" s="65"/>
      <c r="AB601" s="65"/>
      <c r="AC601" s="65"/>
      <c r="AD601" s="67"/>
    </row>
    <row r="602" spans="4:30" s="183" customFormat="1" ht="15" customHeight="1" x14ac:dyDescent="0.25">
      <c r="D602" s="208"/>
      <c r="E602" s="52"/>
      <c r="F602" s="211"/>
      <c r="G602" s="211"/>
      <c r="H602" s="211"/>
      <c r="I602" s="211"/>
      <c r="J602" s="211"/>
      <c r="K602" s="211"/>
      <c r="L602" s="211"/>
      <c r="M602" s="211"/>
      <c r="N602" s="211"/>
      <c r="O602" s="211"/>
      <c r="P602" s="211"/>
      <c r="Q602" s="211"/>
      <c r="R602" s="211"/>
      <c r="S602" s="196"/>
      <c r="T602" s="212"/>
      <c r="U602" s="368"/>
      <c r="V602" s="66"/>
      <c r="W602" s="65"/>
      <c r="X602" s="65"/>
      <c r="Y602" s="65"/>
      <c r="Z602" s="65"/>
      <c r="AA602" s="65"/>
      <c r="AB602" s="65"/>
      <c r="AC602" s="65"/>
      <c r="AD602" s="67"/>
    </row>
    <row r="603" spans="4:30" s="183" customFormat="1" ht="15" customHeight="1" x14ac:dyDescent="0.25">
      <c r="D603" s="208"/>
      <c r="E603" s="52"/>
      <c r="F603" s="211"/>
      <c r="G603" s="211"/>
      <c r="H603" s="211"/>
      <c r="I603" s="211"/>
      <c r="J603" s="211"/>
      <c r="K603" s="211"/>
      <c r="L603" s="211"/>
      <c r="M603" s="211"/>
      <c r="N603" s="211"/>
      <c r="O603" s="211"/>
      <c r="P603" s="211"/>
      <c r="Q603" s="211"/>
      <c r="R603" s="211"/>
      <c r="S603" s="196"/>
      <c r="T603" s="212"/>
      <c r="U603" s="368"/>
      <c r="V603" s="66"/>
      <c r="W603" s="65"/>
      <c r="X603" s="65"/>
      <c r="Y603" s="65"/>
      <c r="Z603" s="65"/>
      <c r="AA603" s="65"/>
      <c r="AB603" s="65"/>
      <c r="AC603" s="65"/>
      <c r="AD603" s="67"/>
    </row>
    <row r="604" spans="4:30" s="183" customFormat="1" ht="15" customHeight="1" x14ac:dyDescent="0.25">
      <c r="D604" s="208"/>
      <c r="E604" s="52"/>
      <c r="F604" s="211"/>
      <c r="G604" s="211"/>
      <c r="H604" s="211"/>
      <c r="I604" s="211"/>
      <c r="J604" s="211"/>
      <c r="K604" s="211"/>
      <c r="L604" s="211"/>
      <c r="M604" s="211"/>
      <c r="N604" s="211"/>
      <c r="O604" s="211"/>
      <c r="P604" s="211"/>
      <c r="Q604" s="211"/>
      <c r="R604" s="211"/>
      <c r="S604" s="196"/>
      <c r="T604" s="212"/>
      <c r="U604" s="368"/>
      <c r="V604" s="66"/>
      <c r="W604" s="65"/>
      <c r="X604" s="65"/>
      <c r="Y604" s="65"/>
      <c r="Z604" s="65"/>
      <c r="AA604" s="65"/>
      <c r="AB604" s="65"/>
      <c r="AC604" s="65"/>
      <c r="AD604" s="67"/>
    </row>
    <row r="605" spans="4:30" s="183" customFormat="1" ht="15" customHeight="1" x14ac:dyDescent="0.25">
      <c r="D605" s="208"/>
      <c r="E605" s="52"/>
      <c r="F605" s="211"/>
      <c r="G605" s="211"/>
      <c r="H605" s="211"/>
      <c r="I605" s="211"/>
      <c r="J605" s="211"/>
      <c r="K605" s="211"/>
      <c r="L605" s="211"/>
      <c r="M605" s="211"/>
      <c r="N605" s="211"/>
      <c r="O605" s="211"/>
      <c r="P605" s="211"/>
      <c r="Q605" s="211"/>
      <c r="R605" s="211"/>
      <c r="S605" s="196"/>
      <c r="T605" s="212"/>
      <c r="U605" s="368"/>
      <c r="V605" s="66"/>
      <c r="W605" s="65"/>
      <c r="X605" s="65"/>
      <c r="Y605" s="65"/>
      <c r="Z605" s="65"/>
      <c r="AA605" s="65"/>
      <c r="AB605" s="65"/>
      <c r="AC605" s="65"/>
      <c r="AD605" s="67"/>
    </row>
    <row r="606" spans="4:30" s="183" customFormat="1" ht="15" customHeight="1" x14ac:dyDescent="0.25">
      <c r="D606" s="208"/>
      <c r="E606" s="52"/>
      <c r="F606" s="211"/>
      <c r="G606" s="211"/>
      <c r="H606" s="211"/>
      <c r="I606" s="211"/>
      <c r="J606" s="211"/>
      <c r="K606" s="211"/>
      <c r="L606" s="211"/>
      <c r="M606" s="211"/>
      <c r="N606" s="211"/>
      <c r="O606" s="211"/>
      <c r="P606" s="211"/>
      <c r="Q606" s="211"/>
      <c r="R606" s="211"/>
      <c r="S606" s="196"/>
      <c r="T606" s="212"/>
      <c r="U606" s="368"/>
      <c r="V606" s="66"/>
      <c r="W606" s="65"/>
      <c r="X606" s="65"/>
      <c r="Y606" s="65"/>
      <c r="Z606" s="65"/>
      <c r="AA606" s="65"/>
      <c r="AB606" s="65"/>
      <c r="AC606" s="65"/>
      <c r="AD606" s="67"/>
    </row>
    <row r="607" spans="4:30" s="183" customFormat="1" ht="15" customHeight="1" x14ac:dyDescent="0.25">
      <c r="D607" s="208"/>
      <c r="E607" s="52"/>
      <c r="F607" s="211"/>
      <c r="G607" s="211"/>
      <c r="H607" s="211"/>
      <c r="I607" s="211"/>
      <c r="J607" s="211"/>
      <c r="K607" s="211"/>
      <c r="L607" s="211"/>
      <c r="M607" s="211"/>
      <c r="N607" s="211"/>
      <c r="O607" s="211"/>
      <c r="P607" s="211"/>
      <c r="Q607" s="211"/>
      <c r="R607" s="211"/>
      <c r="S607" s="196"/>
      <c r="T607" s="212"/>
      <c r="U607" s="368"/>
      <c r="V607" s="66"/>
      <c r="W607" s="65"/>
      <c r="X607" s="65"/>
      <c r="Y607" s="65"/>
      <c r="Z607" s="65"/>
      <c r="AA607" s="65"/>
      <c r="AB607" s="65"/>
      <c r="AC607" s="65"/>
      <c r="AD607" s="67"/>
    </row>
    <row r="608" spans="4:30" s="183" customFormat="1" ht="15" customHeight="1" x14ac:dyDescent="0.25">
      <c r="D608" s="208"/>
      <c r="E608" s="52"/>
      <c r="F608" s="211"/>
      <c r="G608" s="211"/>
      <c r="H608" s="211"/>
      <c r="I608" s="211"/>
      <c r="J608" s="211"/>
      <c r="K608" s="211"/>
      <c r="L608" s="211"/>
      <c r="M608" s="211"/>
      <c r="N608" s="211"/>
      <c r="O608" s="211"/>
      <c r="P608" s="211"/>
      <c r="Q608" s="211"/>
      <c r="R608" s="211"/>
      <c r="S608" s="196"/>
      <c r="T608" s="212"/>
      <c r="U608" s="368"/>
      <c r="V608" s="66"/>
      <c r="W608" s="65"/>
      <c r="X608" s="65"/>
      <c r="Y608" s="65"/>
      <c r="Z608" s="65"/>
      <c r="AA608" s="65"/>
      <c r="AB608" s="65"/>
      <c r="AC608" s="65"/>
      <c r="AD608" s="67"/>
    </row>
    <row r="609" spans="4:30" s="183" customFormat="1" ht="15" customHeight="1" x14ac:dyDescent="0.25">
      <c r="D609" s="208"/>
      <c r="E609" s="52"/>
      <c r="F609" s="211"/>
      <c r="G609" s="211"/>
      <c r="H609" s="211"/>
      <c r="I609" s="211"/>
      <c r="J609" s="211"/>
      <c r="K609" s="211"/>
      <c r="L609" s="211"/>
      <c r="M609" s="211"/>
      <c r="N609" s="211"/>
      <c r="O609" s="211"/>
      <c r="P609" s="211"/>
      <c r="Q609" s="211"/>
      <c r="R609" s="211"/>
      <c r="S609" s="196"/>
      <c r="T609" s="212"/>
      <c r="U609" s="368"/>
      <c r="V609" s="66"/>
      <c r="W609" s="65"/>
      <c r="X609" s="65"/>
      <c r="Y609" s="65"/>
      <c r="Z609" s="65"/>
      <c r="AA609" s="65"/>
      <c r="AB609" s="65"/>
      <c r="AC609" s="65"/>
      <c r="AD609" s="67"/>
    </row>
    <row r="610" spans="4:30" s="183" customFormat="1" ht="15" customHeight="1" x14ac:dyDescent="0.25">
      <c r="D610" s="208"/>
      <c r="E610" s="52"/>
      <c r="F610" s="211"/>
      <c r="G610" s="211"/>
      <c r="H610" s="211"/>
      <c r="I610" s="211"/>
      <c r="J610" s="211"/>
      <c r="K610" s="211"/>
      <c r="L610" s="211"/>
      <c r="M610" s="211"/>
      <c r="N610" s="211"/>
      <c r="O610" s="211"/>
      <c r="P610" s="211"/>
      <c r="Q610" s="211"/>
      <c r="R610" s="211"/>
      <c r="S610" s="196"/>
      <c r="T610" s="212"/>
      <c r="U610" s="368"/>
      <c r="V610" s="66"/>
      <c r="W610" s="65"/>
      <c r="X610" s="65"/>
      <c r="Y610" s="65"/>
      <c r="Z610" s="65"/>
      <c r="AA610" s="65"/>
      <c r="AB610" s="65"/>
      <c r="AC610" s="65"/>
      <c r="AD610" s="67"/>
    </row>
    <row r="611" spans="4:30" s="183" customFormat="1" ht="15" customHeight="1" x14ac:dyDescent="0.25">
      <c r="D611" s="208"/>
      <c r="E611" s="52"/>
      <c r="F611" s="211"/>
      <c r="G611" s="211"/>
      <c r="H611" s="211"/>
      <c r="I611" s="211"/>
      <c r="J611" s="211"/>
      <c r="K611" s="211"/>
      <c r="L611" s="211"/>
      <c r="M611" s="211"/>
      <c r="N611" s="211"/>
      <c r="O611" s="211"/>
      <c r="P611" s="211"/>
      <c r="Q611" s="211"/>
      <c r="R611" s="211"/>
      <c r="S611" s="196"/>
      <c r="T611" s="212"/>
      <c r="U611" s="368"/>
      <c r="V611" s="66"/>
      <c r="W611" s="65"/>
      <c r="X611" s="65"/>
      <c r="Y611" s="65"/>
      <c r="Z611" s="65"/>
      <c r="AA611" s="65"/>
      <c r="AB611" s="65"/>
      <c r="AC611" s="65"/>
      <c r="AD611" s="67"/>
    </row>
    <row r="612" spans="4:30" s="183" customFormat="1" ht="15" customHeight="1" x14ac:dyDescent="0.25">
      <c r="D612" s="208"/>
      <c r="E612" s="52"/>
      <c r="F612" s="211"/>
      <c r="G612" s="211"/>
      <c r="H612" s="211"/>
      <c r="I612" s="211"/>
      <c r="J612" s="211"/>
      <c r="K612" s="211"/>
      <c r="L612" s="211"/>
      <c r="M612" s="211"/>
      <c r="N612" s="211"/>
      <c r="O612" s="211"/>
      <c r="P612" s="211"/>
      <c r="Q612" s="211"/>
      <c r="R612" s="211"/>
      <c r="S612" s="196"/>
      <c r="T612" s="212"/>
      <c r="U612" s="368"/>
      <c r="V612" s="66"/>
      <c r="W612" s="65"/>
      <c r="X612" s="65"/>
      <c r="Y612" s="65"/>
      <c r="Z612" s="65"/>
      <c r="AA612" s="65"/>
      <c r="AB612" s="65"/>
      <c r="AC612" s="65"/>
      <c r="AD612" s="67"/>
    </row>
    <row r="613" spans="4:30" s="183" customFormat="1" ht="15" customHeight="1" x14ac:dyDescent="0.25">
      <c r="D613" s="208"/>
      <c r="E613" s="52"/>
      <c r="F613" s="211"/>
      <c r="G613" s="211"/>
      <c r="H613" s="211"/>
      <c r="I613" s="211"/>
      <c r="J613" s="211"/>
      <c r="K613" s="211"/>
      <c r="L613" s="211"/>
      <c r="M613" s="211"/>
      <c r="N613" s="211"/>
      <c r="O613" s="211"/>
      <c r="P613" s="211"/>
      <c r="Q613" s="211"/>
      <c r="R613" s="211"/>
      <c r="S613" s="196"/>
      <c r="T613" s="212"/>
      <c r="U613" s="368"/>
      <c r="V613" s="66"/>
      <c r="W613" s="65"/>
      <c r="X613" s="65"/>
      <c r="Y613" s="65"/>
      <c r="Z613" s="65"/>
      <c r="AA613" s="65"/>
      <c r="AB613" s="65"/>
      <c r="AC613" s="65"/>
      <c r="AD613" s="67"/>
    </row>
    <row r="614" spans="4:30" s="183" customFormat="1" ht="15" customHeight="1" x14ac:dyDescent="0.25">
      <c r="D614" s="208"/>
      <c r="E614" s="52"/>
      <c r="F614" s="211"/>
      <c r="G614" s="211"/>
      <c r="H614" s="211"/>
      <c r="I614" s="211"/>
      <c r="J614" s="211"/>
      <c r="K614" s="211"/>
      <c r="L614" s="211"/>
      <c r="M614" s="211"/>
      <c r="N614" s="211"/>
      <c r="O614" s="211"/>
      <c r="P614" s="211"/>
      <c r="Q614" s="211"/>
      <c r="R614" s="211"/>
      <c r="S614" s="196"/>
      <c r="T614" s="212"/>
      <c r="U614" s="368"/>
      <c r="V614" s="66"/>
      <c r="W614" s="65"/>
      <c r="X614" s="65"/>
      <c r="Y614" s="65"/>
      <c r="Z614" s="65"/>
      <c r="AA614" s="65"/>
      <c r="AB614" s="65"/>
      <c r="AC614" s="65"/>
      <c r="AD614" s="67"/>
    </row>
    <row r="615" spans="4:30" s="183" customFormat="1" ht="15" customHeight="1" x14ac:dyDescent="0.25">
      <c r="D615" s="208"/>
      <c r="E615" s="52"/>
      <c r="F615" s="211"/>
      <c r="G615" s="211"/>
      <c r="H615" s="211"/>
      <c r="I615" s="211"/>
      <c r="J615" s="211"/>
      <c r="K615" s="211"/>
      <c r="L615" s="211"/>
      <c r="M615" s="211"/>
      <c r="N615" s="211"/>
      <c r="O615" s="211"/>
      <c r="P615" s="211"/>
      <c r="Q615" s="211"/>
      <c r="R615" s="211"/>
      <c r="S615" s="196"/>
      <c r="T615" s="212"/>
      <c r="U615" s="368"/>
      <c r="V615" s="66"/>
      <c r="W615" s="65"/>
      <c r="X615" s="65"/>
      <c r="Y615" s="65"/>
      <c r="Z615" s="65"/>
      <c r="AA615" s="65"/>
      <c r="AB615" s="65"/>
      <c r="AC615" s="65"/>
      <c r="AD615" s="67"/>
    </row>
    <row r="616" spans="4:30" s="183" customFormat="1" ht="15" customHeight="1" x14ac:dyDescent="0.25">
      <c r="D616" s="208"/>
      <c r="E616" s="52"/>
      <c r="F616" s="211"/>
      <c r="G616" s="211"/>
      <c r="H616" s="211"/>
      <c r="I616" s="211"/>
      <c r="J616" s="211"/>
      <c r="K616" s="211"/>
      <c r="L616" s="211"/>
      <c r="M616" s="211"/>
      <c r="N616" s="211"/>
      <c r="O616" s="211"/>
      <c r="P616" s="211"/>
      <c r="Q616" s="211"/>
      <c r="R616" s="211"/>
      <c r="S616" s="196"/>
      <c r="T616" s="212"/>
      <c r="U616" s="368"/>
      <c r="V616" s="66"/>
      <c r="W616" s="65"/>
      <c r="X616" s="65"/>
      <c r="Y616" s="65"/>
      <c r="Z616" s="65"/>
      <c r="AA616" s="65"/>
      <c r="AB616" s="65"/>
      <c r="AC616" s="65"/>
      <c r="AD616" s="67"/>
    </row>
    <row r="617" spans="4:30" s="183" customFormat="1" ht="15" customHeight="1" x14ac:dyDescent="0.25">
      <c r="D617" s="208"/>
      <c r="E617" s="52"/>
      <c r="F617" s="211"/>
      <c r="G617" s="211"/>
      <c r="H617" s="211"/>
      <c r="I617" s="211"/>
      <c r="J617" s="211"/>
      <c r="K617" s="211"/>
      <c r="L617" s="211"/>
      <c r="M617" s="211"/>
      <c r="N617" s="211"/>
      <c r="O617" s="211"/>
      <c r="P617" s="211"/>
      <c r="Q617" s="211"/>
      <c r="R617" s="211"/>
      <c r="S617" s="196"/>
      <c r="T617" s="212"/>
      <c r="U617" s="368"/>
      <c r="V617" s="66"/>
      <c r="W617" s="65"/>
      <c r="X617" s="65"/>
      <c r="Y617" s="65"/>
      <c r="Z617" s="65"/>
      <c r="AA617" s="65"/>
      <c r="AB617" s="65"/>
      <c r="AC617" s="65"/>
      <c r="AD617" s="67"/>
    </row>
    <row r="618" spans="4:30" s="183" customFormat="1" ht="15" customHeight="1" x14ac:dyDescent="0.25">
      <c r="D618" s="208"/>
      <c r="E618" s="52"/>
      <c r="F618" s="211"/>
      <c r="G618" s="211"/>
      <c r="H618" s="211"/>
      <c r="I618" s="211"/>
      <c r="J618" s="211"/>
      <c r="K618" s="211"/>
      <c r="L618" s="211"/>
      <c r="M618" s="211"/>
      <c r="N618" s="211"/>
      <c r="O618" s="211"/>
      <c r="P618" s="211"/>
      <c r="Q618" s="211"/>
      <c r="R618" s="211"/>
      <c r="S618" s="196"/>
      <c r="T618" s="212"/>
      <c r="U618" s="368"/>
      <c r="V618" s="66"/>
      <c r="W618" s="65"/>
      <c r="X618" s="65"/>
      <c r="Y618" s="65"/>
      <c r="Z618" s="65"/>
      <c r="AA618" s="65"/>
      <c r="AB618" s="65"/>
      <c r="AC618" s="65"/>
      <c r="AD618" s="67"/>
    </row>
    <row r="619" spans="4:30" s="183" customFormat="1" ht="15" customHeight="1" x14ac:dyDescent="0.25">
      <c r="D619" s="208"/>
      <c r="E619" s="52"/>
      <c r="F619" s="211"/>
      <c r="G619" s="211"/>
      <c r="H619" s="211"/>
      <c r="I619" s="211"/>
      <c r="J619" s="211"/>
      <c r="K619" s="211"/>
      <c r="L619" s="211"/>
      <c r="M619" s="211"/>
      <c r="N619" s="211"/>
      <c r="O619" s="211"/>
      <c r="P619" s="211"/>
      <c r="Q619" s="211"/>
      <c r="R619" s="211"/>
      <c r="S619" s="196"/>
      <c r="T619" s="212"/>
      <c r="U619" s="368"/>
      <c r="V619" s="66"/>
      <c r="W619" s="65"/>
      <c r="X619" s="65"/>
      <c r="Y619" s="65"/>
      <c r="Z619" s="65"/>
      <c r="AA619" s="65"/>
      <c r="AB619" s="65"/>
      <c r="AC619" s="65"/>
      <c r="AD619" s="67"/>
    </row>
    <row r="620" spans="4:30" s="183" customFormat="1" ht="15" customHeight="1" x14ac:dyDescent="0.25">
      <c r="D620" s="208"/>
      <c r="E620" s="52"/>
      <c r="F620" s="211"/>
      <c r="G620" s="211"/>
      <c r="H620" s="211"/>
      <c r="I620" s="211"/>
      <c r="J620" s="211"/>
      <c r="K620" s="211"/>
      <c r="L620" s="211"/>
      <c r="M620" s="211"/>
      <c r="N620" s="211"/>
      <c r="O620" s="211"/>
      <c r="P620" s="211"/>
      <c r="Q620" s="211"/>
      <c r="R620" s="211"/>
      <c r="S620" s="196"/>
      <c r="T620" s="212"/>
      <c r="U620" s="368"/>
      <c r="V620" s="66"/>
      <c r="W620" s="65"/>
      <c r="X620" s="65"/>
      <c r="Y620" s="65"/>
      <c r="Z620" s="65"/>
      <c r="AA620" s="65"/>
      <c r="AB620" s="65"/>
      <c r="AC620" s="65"/>
      <c r="AD620" s="67"/>
    </row>
    <row r="621" spans="4:30" s="183" customFormat="1" ht="15" customHeight="1" x14ac:dyDescent="0.25">
      <c r="D621" s="208"/>
      <c r="E621" s="52"/>
      <c r="F621" s="211"/>
      <c r="G621" s="211"/>
      <c r="H621" s="211"/>
      <c r="I621" s="211"/>
      <c r="J621" s="211"/>
      <c r="K621" s="211"/>
      <c r="L621" s="211"/>
      <c r="M621" s="211"/>
      <c r="N621" s="211"/>
      <c r="O621" s="211"/>
      <c r="P621" s="211"/>
      <c r="Q621" s="211"/>
      <c r="R621" s="211"/>
      <c r="S621" s="196"/>
      <c r="T621" s="212"/>
      <c r="U621" s="368"/>
      <c r="V621" s="66"/>
      <c r="W621" s="65"/>
      <c r="X621" s="65"/>
      <c r="Y621" s="65"/>
      <c r="Z621" s="65"/>
      <c r="AA621" s="65"/>
      <c r="AB621" s="65"/>
      <c r="AC621" s="65"/>
      <c r="AD621" s="67"/>
    </row>
    <row r="622" spans="4:30" s="183" customFormat="1" ht="15" customHeight="1" x14ac:dyDescent="0.25">
      <c r="D622" s="208"/>
      <c r="E622" s="52"/>
      <c r="F622" s="211"/>
      <c r="G622" s="211"/>
      <c r="H622" s="211"/>
      <c r="I622" s="211"/>
      <c r="J622" s="211"/>
      <c r="K622" s="211"/>
      <c r="L622" s="211"/>
      <c r="M622" s="211"/>
      <c r="N622" s="211"/>
      <c r="O622" s="211"/>
      <c r="P622" s="211"/>
      <c r="Q622" s="211"/>
      <c r="R622" s="211"/>
      <c r="S622" s="196"/>
      <c r="T622" s="212"/>
      <c r="U622" s="368"/>
      <c r="V622" s="66"/>
      <c r="W622" s="65"/>
      <c r="X622" s="65"/>
      <c r="Y622" s="65"/>
      <c r="Z622" s="65"/>
      <c r="AA622" s="65"/>
      <c r="AB622" s="65"/>
      <c r="AC622" s="65"/>
      <c r="AD622" s="67"/>
    </row>
    <row r="623" spans="4:30" s="183" customFormat="1" ht="15" customHeight="1" x14ac:dyDescent="0.25">
      <c r="D623" s="208"/>
      <c r="E623" s="52"/>
      <c r="F623" s="211"/>
      <c r="G623" s="211"/>
      <c r="H623" s="211"/>
      <c r="I623" s="211"/>
      <c r="J623" s="211"/>
      <c r="K623" s="211"/>
      <c r="L623" s="211"/>
      <c r="M623" s="211"/>
      <c r="N623" s="211"/>
      <c r="O623" s="211"/>
      <c r="P623" s="211"/>
      <c r="Q623" s="211"/>
      <c r="R623" s="211"/>
      <c r="S623" s="196"/>
      <c r="T623" s="212"/>
      <c r="U623" s="368"/>
      <c r="V623" s="66"/>
      <c r="W623" s="65"/>
      <c r="X623" s="65"/>
      <c r="Y623" s="65"/>
      <c r="Z623" s="65"/>
      <c r="AA623" s="65"/>
      <c r="AB623" s="65"/>
      <c r="AC623" s="65"/>
      <c r="AD623" s="67"/>
    </row>
    <row r="624" spans="4:30" s="183" customFormat="1" ht="15" customHeight="1" x14ac:dyDescent="0.25">
      <c r="D624" s="208"/>
      <c r="E624" s="52"/>
      <c r="F624" s="211"/>
      <c r="G624" s="211"/>
      <c r="H624" s="211"/>
      <c r="I624" s="211"/>
      <c r="J624" s="211"/>
      <c r="K624" s="211"/>
      <c r="L624" s="211"/>
      <c r="M624" s="211"/>
      <c r="N624" s="211"/>
      <c r="O624" s="211"/>
      <c r="P624" s="211"/>
      <c r="Q624" s="211"/>
      <c r="R624" s="211"/>
      <c r="S624" s="196"/>
      <c r="T624" s="212"/>
      <c r="U624" s="368"/>
      <c r="V624" s="66"/>
      <c r="W624" s="65"/>
      <c r="X624" s="65"/>
      <c r="Y624" s="65"/>
      <c r="Z624" s="65"/>
      <c r="AA624" s="65"/>
      <c r="AB624" s="65"/>
      <c r="AC624" s="65"/>
      <c r="AD624" s="67"/>
    </row>
    <row r="625" spans="4:30" s="183" customFormat="1" ht="15" customHeight="1" x14ac:dyDescent="0.25">
      <c r="D625" s="208"/>
      <c r="E625" s="52"/>
      <c r="F625" s="211"/>
      <c r="G625" s="211"/>
      <c r="H625" s="211"/>
      <c r="I625" s="211"/>
      <c r="J625" s="211"/>
      <c r="K625" s="211"/>
      <c r="L625" s="211"/>
      <c r="M625" s="211"/>
      <c r="N625" s="211"/>
      <c r="O625" s="211"/>
      <c r="P625" s="211"/>
      <c r="Q625" s="211"/>
      <c r="R625" s="211"/>
      <c r="S625" s="196"/>
      <c r="T625" s="212"/>
      <c r="U625" s="368"/>
      <c r="V625" s="66"/>
      <c r="W625" s="65"/>
      <c r="X625" s="65"/>
      <c r="Y625" s="65"/>
      <c r="Z625" s="65"/>
      <c r="AA625" s="65"/>
      <c r="AB625" s="65"/>
      <c r="AC625" s="65"/>
      <c r="AD625" s="67"/>
    </row>
    <row r="626" spans="4:30" s="183" customFormat="1" ht="15" customHeight="1" x14ac:dyDescent="0.25">
      <c r="D626" s="208"/>
      <c r="E626" s="52"/>
      <c r="F626" s="211"/>
      <c r="G626" s="211"/>
      <c r="H626" s="211"/>
      <c r="I626" s="211"/>
      <c r="J626" s="211"/>
      <c r="K626" s="211"/>
      <c r="L626" s="211"/>
      <c r="M626" s="211"/>
      <c r="N626" s="211"/>
      <c r="O626" s="211"/>
      <c r="P626" s="211"/>
      <c r="Q626" s="211"/>
      <c r="R626" s="211"/>
      <c r="S626" s="196"/>
      <c r="T626" s="212"/>
      <c r="U626" s="368"/>
      <c r="V626" s="66"/>
      <c r="W626" s="65"/>
      <c r="X626" s="65"/>
      <c r="Y626" s="65"/>
      <c r="Z626" s="65"/>
      <c r="AA626" s="65"/>
      <c r="AB626" s="65"/>
      <c r="AC626" s="65"/>
      <c r="AD626" s="67"/>
    </row>
    <row r="627" spans="4:30" s="183" customFormat="1" ht="15" customHeight="1" x14ac:dyDescent="0.25">
      <c r="D627" s="208"/>
      <c r="E627" s="52"/>
      <c r="F627" s="211"/>
      <c r="G627" s="211"/>
      <c r="H627" s="211"/>
      <c r="I627" s="211"/>
      <c r="J627" s="211"/>
      <c r="K627" s="211"/>
      <c r="L627" s="211"/>
      <c r="M627" s="211"/>
      <c r="N627" s="211"/>
      <c r="O627" s="211"/>
      <c r="P627" s="211"/>
      <c r="Q627" s="211"/>
      <c r="R627" s="211"/>
      <c r="S627" s="196"/>
      <c r="T627" s="212"/>
      <c r="U627" s="368"/>
      <c r="V627" s="66"/>
      <c r="W627" s="65"/>
      <c r="X627" s="65"/>
      <c r="Y627" s="65"/>
      <c r="Z627" s="65"/>
      <c r="AA627" s="65"/>
      <c r="AB627" s="65"/>
      <c r="AC627" s="65"/>
      <c r="AD627" s="67"/>
    </row>
    <row r="628" spans="4:30" s="183" customFormat="1" ht="15" customHeight="1" x14ac:dyDescent="0.25">
      <c r="D628" s="208"/>
      <c r="E628" s="52"/>
      <c r="F628" s="211"/>
      <c r="G628" s="211"/>
      <c r="H628" s="211"/>
      <c r="I628" s="211"/>
      <c r="J628" s="211"/>
      <c r="K628" s="211"/>
      <c r="L628" s="211"/>
      <c r="M628" s="211"/>
      <c r="N628" s="211"/>
      <c r="O628" s="211"/>
      <c r="P628" s="211"/>
      <c r="Q628" s="211"/>
      <c r="R628" s="211"/>
      <c r="S628" s="196"/>
      <c r="T628" s="212"/>
      <c r="U628" s="368"/>
      <c r="V628" s="66"/>
      <c r="W628" s="65"/>
      <c r="X628" s="65"/>
      <c r="Y628" s="65"/>
      <c r="Z628" s="65"/>
      <c r="AA628" s="65"/>
      <c r="AB628" s="65"/>
      <c r="AC628" s="65"/>
      <c r="AD628" s="67"/>
    </row>
    <row r="629" spans="4:30" s="183" customFormat="1" ht="15" customHeight="1" x14ac:dyDescent="0.25">
      <c r="D629" s="208"/>
      <c r="E629" s="52"/>
      <c r="F629" s="211"/>
      <c r="G629" s="211"/>
      <c r="H629" s="211"/>
      <c r="I629" s="211"/>
      <c r="J629" s="211"/>
      <c r="K629" s="211"/>
      <c r="L629" s="211"/>
      <c r="M629" s="211"/>
      <c r="N629" s="211"/>
      <c r="O629" s="211"/>
      <c r="P629" s="211"/>
      <c r="Q629" s="211"/>
      <c r="R629" s="211"/>
      <c r="S629" s="196"/>
      <c r="T629" s="212"/>
      <c r="U629" s="368"/>
      <c r="V629" s="66"/>
      <c r="W629" s="65"/>
      <c r="X629" s="65"/>
      <c r="Y629" s="65"/>
      <c r="Z629" s="65"/>
      <c r="AA629" s="65"/>
      <c r="AB629" s="65"/>
      <c r="AC629" s="65"/>
      <c r="AD629" s="67"/>
    </row>
    <row r="630" spans="4:30" s="183" customFormat="1" ht="15" customHeight="1" x14ac:dyDescent="0.25">
      <c r="D630" s="208"/>
      <c r="E630" s="52"/>
      <c r="F630" s="211"/>
      <c r="G630" s="211"/>
      <c r="H630" s="211"/>
      <c r="I630" s="211"/>
      <c r="J630" s="211"/>
      <c r="K630" s="211"/>
      <c r="L630" s="211"/>
      <c r="M630" s="211"/>
      <c r="N630" s="211"/>
      <c r="O630" s="211"/>
      <c r="P630" s="211"/>
      <c r="Q630" s="211"/>
      <c r="R630" s="211"/>
      <c r="S630" s="196"/>
      <c r="T630" s="212"/>
      <c r="U630" s="368"/>
      <c r="V630" s="66"/>
      <c r="W630" s="65"/>
      <c r="X630" s="65"/>
      <c r="Y630" s="65"/>
      <c r="Z630" s="65"/>
      <c r="AA630" s="65"/>
      <c r="AB630" s="65"/>
      <c r="AC630" s="65"/>
      <c r="AD630" s="67"/>
    </row>
    <row r="631" spans="4:30" s="183" customFormat="1" ht="15" customHeight="1" x14ac:dyDescent="0.25">
      <c r="D631" s="208"/>
      <c r="E631" s="52"/>
      <c r="F631" s="211"/>
      <c r="G631" s="211"/>
      <c r="H631" s="211"/>
      <c r="I631" s="211"/>
      <c r="J631" s="211"/>
      <c r="K631" s="211"/>
      <c r="L631" s="211"/>
      <c r="M631" s="211"/>
      <c r="N631" s="211"/>
      <c r="O631" s="211"/>
      <c r="P631" s="211"/>
      <c r="Q631" s="211"/>
      <c r="R631" s="211"/>
      <c r="S631" s="196"/>
      <c r="T631" s="212"/>
      <c r="U631" s="368"/>
      <c r="V631" s="66"/>
      <c r="W631" s="65"/>
      <c r="X631" s="65"/>
      <c r="Y631" s="65"/>
      <c r="Z631" s="65"/>
      <c r="AA631" s="65"/>
      <c r="AB631" s="65"/>
      <c r="AC631" s="65"/>
      <c r="AD631" s="67"/>
    </row>
    <row r="632" spans="4:30" s="183" customFormat="1" ht="15" customHeight="1" x14ac:dyDescent="0.25">
      <c r="D632" s="208"/>
      <c r="E632" s="52"/>
      <c r="F632" s="211"/>
      <c r="G632" s="211"/>
      <c r="H632" s="211"/>
      <c r="I632" s="211"/>
      <c r="J632" s="211"/>
      <c r="K632" s="211"/>
      <c r="L632" s="211"/>
      <c r="M632" s="211"/>
      <c r="N632" s="211"/>
      <c r="O632" s="211"/>
      <c r="P632" s="211"/>
      <c r="Q632" s="211"/>
      <c r="R632" s="211"/>
      <c r="S632" s="196"/>
      <c r="T632" s="212"/>
      <c r="U632" s="368"/>
      <c r="V632" s="66"/>
      <c r="W632" s="65"/>
      <c r="X632" s="65"/>
      <c r="Y632" s="65"/>
      <c r="Z632" s="65"/>
      <c r="AA632" s="65"/>
      <c r="AB632" s="65"/>
      <c r="AC632" s="65"/>
      <c r="AD632" s="67"/>
    </row>
    <row r="633" spans="4:30" s="183" customFormat="1" ht="15" customHeight="1" x14ac:dyDescent="0.25">
      <c r="D633" s="208"/>
      <c r="E633" s="52"/>
      <c r="F633" s="211"/>
      <c r="G633" s="211"/>
      <c r="H633" s="211"/>
      <c r="I633" s="211"/>
      <c r="J633" s="211"/>
      <c r="K633" s="211"/>
      <c r="L633" s="211"/>
      <c r="M633" s="211"/>
      <c r="N633" s="211"/>
      <c r="O633" s="211"/>
      <c r="P633" s="211"/>
      <c r="Q633" s="211"/>
      <c r="R633" s="211"/>
      <c r="S633" s="196"/>
      <c r="T633" s="212"/>
      <c r="U633" s="368"/>
      <c r="V633" s="66"/>
      <c r="W633" s="65"/>
      <c r="X633" s="65"/>
      <c r="Y633" s="65"/>
      <c r="Z633" s="65"/>
      <c r="AA633" s="65"/>
      <c r="AB633" s="65"/>
      <c r="AC633" s="65"/>
      <c r="AD633" s="67"/>
    </row>
    <row r="634" spans="4:30" s="183" customFormat="1" ht="15" customHeight="1" x14ac:dyDescent="0.25">
      <c r="D634" s="208"/>
      <c r="E634" s="52"/>
      <c r="F634" s="211"/>
      <c r="G634" s="211"/>
      <c r="H634" s="211"/>
      <c r="I634" s="211"/>
      <c r="J634" s="211"/>
      <c r="K634" s="211"/>
      <c r="L634" s="211"/>
      <c r="M634" s="211"/>
      <c r="N634" s="211"/>
      <c r="O634" s="211"/>
      <c r="P634" s="211"/>
      <c r="Q634" s="211"/>
      <c r="R634" s="211"/>
      <c r="S634" s="196"/>
      <c r="T634" s="212"/>
      <c r="U634" s="368"/>
      <c r="V634" s="66"/>
      <c r="W634" s="65"/>
      <c r="X634" s="65"/>
      <c r="Y634" s="65"/>
      <c r="Z634" s="65"/>
      <c r="AA634" s="65"/>
      <c r="AB634" s="65"/>
      <c r="AC634" s="65"/>
      <c r="AD634" s="67"/>
    </row>
    <row r="635" spans="4:30" s="183" customFormat="1" ht="15" customHeight="1" x14ac:dyDescent="0.25">
      <c r="D635" s="208"/>
      <c r="E635" s="52"/>
      <c r="F635" s="211"/>
      <c r="G635" s="211"/>
      <c r="H635" s="211"/>
      <c r="I635" s="211"/>
      <c r="J635" s="211"/>
      <c r="K635" s="211"/>
      <c r="L635" s="211"/>
      <c r="M635" s="211"/>
      <c r="N635" s="211"/>
      <c r="O635" s="211"/>
      <c r="P635" s="211"/>
      <c r="Q635" s="211"/>
      <c r="R635" s="211"/>
      <c r="S635" s="196"/>
      <c r="T635" s="212"/>
      <c r="U635" s="368"/>
      <c r="V635" s="66"/>
      <c r="W635" s="65"/>
      <c r="X635" s="65"/>
      <c r="Y635" s="65"/>
      <c r="Z635" s="65"/>
      <c r="AA635" s="65"/>
      <c r="AB635" s="65"/>
      <c r="AC635" s="65"/>
      <c r="AD635" s="67"/>
    </row>
    <row r="636" spans="4:30" s="183" customFormat="1" ht="15" customHeight="1" x14ac:dyDescent="0.2">
      <c r="D636" s="208"/>
      <c r="E636" s="52"/>
      <c r="F636" s="211"/>
      <c r="G636" s="211"/>
      <c r="H636" s="211"/>
      <c r="I636" s="211"/>
      <c r="J636" s="211"/>
      <c r="K636" s="211"/>
      <c r="L636" s="211"/>
      <c r="M636" s="211"/>
      <c r="N636" s="211"/>
      <c r="O636" s="211"/>
      <c r="P636" s="211"/>
      <c r="Q636" s="211"/>
      <c r="R636" s="211"/>
      <c r="S636" s="211"/>
      <c r="T636" s="212"/>
      <c r="U636" s="368"/>
      <c r="V636" s="66"/>
      <c r="W636" s="65"/>
      <c r="X636" s="65"/>
      <c r="Y636" s="65"/>
      <c r="Z636" s="65"/>
      <c r="AA636" s="65"/>
      <c r="AB636" s="65"/>
      <c r="AC636" s="65"/>
      <c r="AD636" s="67"/>
    </row>
    <row r="637" spans="4:30" s="183" customFormat="1" ht="15" customHeight="1" x14ac:dyDescent="0.2">
      <c r="D637" s="208"/>
      <c r="E637" s="52"/>
      <c r="F637" s="211"/>
      <c r="G637" s="211"/>
      <c r="H637" s="211"/>
      <c r="I637" s="211"/>
      <c r="J637" s="211"/>
      <c r="K637" s="211"/>
      <c r="L637" s="211"/>
      <c r="M637" s="211"/>
      <c r="N637" s="211"/>
      <c r="O637" s="211"/>
      <c r="P637" s="211"/>
      <c r="Q637" s="211"/>
      <c r="R637" s="211"/>
      <c r="S637" s="211"/>
      <c r="T637" s="212"/>
      <c r="U637" s="368"/>
      <c r="V637" s="66"/>
      <c r="W637" s="65"/>
      <c r="X637" s="65"/>
      <c r="Y637" s="65"/>
      <c r="Z637" s="65"/>
      <c r="AA637" s="65"/>
      <c r="AB637" s="65"/>
      <c r="AC637" s="65"/>
      <c r="AD637" s="67"/>
    </row>
    <row r="638" spans="4:30" s="183" customFormat="1" ht="15" customHeight="1" x14ac:dyDescent="0.2">
      <c r="D638" s="208"/>
      <c r="E638" s="52"/>
      <c r="F638" s="211"/>
      <c r="G638" s="211"/>
      <c r="H638" s="211"/>
      <c r="I638" s="211"/>
      <c r="J638" s="211"/>
      <c r="K638" s="211"/>
      <c r="L638" s="211"/>
      <c r="M638" s="211"/>
      <c r="N638" s="211"/>
      <c r="O638" s="211"/>
      <c r="P638" s="211"/>
      <c r="Q638" s="211"/>
      <c r="R638" s="211"/>
      <c r="S638" s="211"/>
      <c r="T638" s="212"/>
      <c r="U638" s="368"/>
      <c r="V638" s="66"/>
      <c r="W638" s="65"/>
      <c r="X638" s="65"/>
      <c r="Y638" s="65"/>
      <c r="Z638" s="65"/>
      <c r="AA638" s="65"/>
      <c r="AB638" s="65"/>
      <c r="AC638" s="65"/>
      <c r="AD638" s="67"/>
    </row>
    <row r="639" spans="4:30" s="183" customFormat="1" ht="15" customHeight="1" x14ac:dyDescent="0.2">
      <c r="D639" s="208"/>
      <c r="E639" s="52"/>
      <c r="F639" s="211"/>
      <c r="G639" s="211"/>
      <c r="H639" s="211"/>
      <c r="I639" s="211"/>
      <c r="J639" s="211"/>
      <c r="K639" s="211"/>
      <c r="L639" s="211"/>
      <c r="M639" s="211"/>
      <c r="N639" s="211"/>
      <c r="O639" s="211"/>
      <c r="P639" s="211"/>
      <c r="Q639" s="211"/>
      <c r="R639" s="211"/>
      <c r="S639" s="211"/>
      <c r="T639" s="212"/>
      <c r="U639" s="368"/>
      <c r="V639" s="66"/>
      <c r="W639" s="65"/>
      <c r="X639" s="65"/>
      <c r="Y639" s="65"/>
      <c r="Z639" s="65"/>
      <c r="AA639" s="65"/>
      <c r="AB639" s="65"/>
      <c r="AC639" s="65"/>
      <c r="AD639" s="67"/>
    </row>
    <row r="640" spans="4:30" s="183" customFormat="1" ht="15" customHeight="1" x14ac:dyDescent="0.2">
      <c r="D640" s="208"/>
      <c r="E640" s="52"/>
      <c r="F640" s="211"/>
      <c r="G640" s="211"/>
      <c r="H640" s="211"/>
      <c r="I640" s="211"/>
      <c r="J640" s="211"/>
      <c r="K640" s="211"/>
      <c r="L640" s="211"/>
      <c r="M640" s="211"/>
      <c r="N640" s="211"/>
      <c r="O640" s="211"/>
      <c r="P640" s="211"/>
      <c r="Q640" s="211"/>
      <c r="R640" s="211"/>
      <c r="S640" s="211"/>
      <c r="T640" s="212"/>
      <c r="U640" s="368"/>
      <c r="V640" s="66"/>
      <c r="W640" s="65"/>
      <c r="X640" s="65"/>
      <c r="Y640" s="65"/>
      <c r="Z640" s="65"/>
      <c r="AA640" s="65"/>
      <c r="AB640" s="65"/>
      <c r="AC640" s="65"/>
      <c r="AD640" s="67"/>
    </row>
    <row r="641" spans="4:30" s="183" customFormat="1" ht="15" customHeight="1" x14ac:dyDescent="0.2">
      <c r="D641" s="208"/>
      <c r="E641" s="52"/>
      <c r="F641" s="211"/>
      <c r="G641" s="211"/>
      <c r="H641" s="211"/>
      <c r="I641" s="211"/>
      <c r="J641" s="211"/>
      <c r="K641" s="211"/>
      <c r="L641" s="211"/>
      <c r="M641" s="211"/>
      <c r="N641" s="211"/>
      <c r="O641" s="211"/>
      <c r="P641" s="211"/>
      <c r="Q641" s="211"/>
      <c r="R641" s="211"/>
      <c r="S641" s="211"/>
      <c r="T641" s="212"/>
      <c r="U641" s="368"/>
      <c r="V641" s="66"/>
      <c r="W641" s="65"/>
      <c r="X641" s="65"/>
      <c r="Y641" s="65"/>
      <c r="Z641" s="65"/>
      <c r="AA641" s="65"/>
      <c r="AB641" s="65"/>
      <c r="AC641" s="65"/>
      <c r="AD641" s="67"/>
    </row>
    <row r="642" spans="4:30" s="183" customFormat="1" ht="15" customHeight="1" x14ac:dyDescent="0.2">
      <c r="D642" s="208"/>
      <c r="E642" s="52"/>
      <c r="F642" s="211"/>
      <c r="G642" s="211"/>
      <c r="H642" s="211"/>
      <c r="I642" s="211"/>
      <c r="J642" s="211"/>
      <c r="K642" s="211"/>
      <c r="L642" s="211"/>
      <c r="M642" s="211"/>
      <c r="N642" s="211"/>
      <c r="O642" s="211"/>
      <c r="P642" s="211"/>
      <c r="Q642" s="211"/>
      <c r="R642" s="211"/>
      <c r="S642" s="211"/>
      <c r="T642" s="212"/>
      <c r="U642" s="368"/>
      <c r="V642" s="66"/>
      <c r="W642" s="65"/>
      <c r="X642" s="65"/>
      <c r="Y642" s="65"/>
      <c r="Z642" s="65"/>
      <c r="AA642" s="65"/>
      <c r="AB642" s="65"/>
      <c r="AC642" s="65"/>
      <c r="AD642" s="67"/>
    </row>
    <row r="643" spans="4:30" s="183" customFormat="1" ht="15" customHeight="1" x14ac:dyDescent="0.2">
      <c r="D643" s="208"/>
      <c r="E643" s="52"/>
      <c r="F643" s="211"/>
      <c r="G643" s="211"/>
      <c r="H643" s="211"/>
      <c r="I643" s="211"/>
      <c r="J643" s="211"/>
      <c r="K643" s="211"/>
      <c r="L643" s="211"/>
      <c r="M643" s="211"/>
      <c r="N643" s="211"/>
      <c r="O643" s="211"/>
      <c r="P643" s="211"/>
      <c r="Q643" s="211"/>
      <c r="R643" s="211"/>
      <c r="S643" s="211"/>
      <c r="T643" s="212"/>
      <c r="U643" s="368"/>
      <c r="V643" s="66"/>
      <c r="W643" s="65"/>
      <c r="X643" s="65"/>
      <c r="Y643" s="65"/>
      <c r="Z643" s="65"/>
      <c r="AA643" s="65"/>
      <c r="AB643" s="65"/>
      <c r="AC643" s="65"/>
      <c r="AD643" s="67"/>
    </row>
    <row r="644" spans="4:30" s="183" customFormat="1" ht="15" customHeight="1" x14ac:dyDescent="0.2">
      <c r="D644" s="208"/>
      <c r="E644" s="52"/>
      <c r="F644" s="211"/>
      <c r="G644" s="211"/>
      <c r="H644" s="211"/>
      <c r="I644" s="211"/>
      <c r="J644" s="211"/>
      <c r="K644" s="211"/>
      <c r="L644" s="211"/>
      <c r="M644" s="211"/>
      <c r="N644" s="211"/>
      <c r="O644" s="211"/>
      <c r="P644" s="211"/>
      <c r="Q644" s="211"/>
      <c r="R644" s="211"/>
      <c r="S644" s="211"/>
      <c r="T644" s="212"/>
      <c r="U644" s="368"/>
      <c r="V644" s="66"/>
      <c r="W644" s="65"/>
      <c r="X644" s="65"/>
      <c r="Y644" s="65"/>
      <c r="Z644" s="65"/>
      <c r="AA644" s="65"/>
      <c r="AB644" s="65"/>
      <c r="AC644" s="65"/>
      <c r="AD644" s="67"/>
    </row>
    <row r="645" spans="4:30" s="183" customFormat="1" ht="15" customHeight="1" x14ac:dyDescent="0.2">
      <c r="D645" s="208"/>
      <c r="E645" s="52"/>
      <c r="F645" s="211"/>
      <c r="G645" s="211"/>
      <c r="H645" s="211"/>
      <c r="I645" s="211"/>
      <c r="J645" s="211"/>
      <c r="K645" s="211"/>
      <c r="L645" s="211"/>
      <c r="M645" s="211"/>
      <c r="N645" s="211"/>
      <c r="O645" s="211"/>
      <c r="P645" s="211"/>
      <c r="Q645" s="211"/>
      <c r="R645" s="211"/>
      <c r="S645" s="211"/>
      <c r="T645" s="212"/>
      <c r="U645" s="368"/>
      <c r="V645" s="66"/>
      <c r="W645" s="65"/>
      <c r="X645" s="65"/>
      <c r="Y645" s="65"/>
      <c r="Z645" s="65"/>
      <c r="AA645" s="65"/>
      <c r="AB645" s="65"/>
      <c r="AC645" s="65"/>
      <c r="AD645" s="67"/>
    </row>
    <row r="646" spans="4:30" s="183" customFormat="1" ht="15" customHeight="1" x14ac:dyDescent="0.2">
      <c r="D646" s="208"/>
      <c r="E646" s="52"/>
      <c r="F646" s="211"/>
      <c r="G646" s="211"/>
      <c r="H646" s="211"/>
      <c r="I646" s="211"/>
      <c r="J646" s="211"/>
      <c r="K646" s="211"/>
      <c r="L646" s="211"/>
      <c r="M646" s="211"/>
      <c r="N646" s="211"/>
      <c r="O646" s="211"/>
      <c r="P646" s="211"/>
      <c r="Q646" s="211"/>
      <c r="R646" s="211"/>
      <c r="S646" s="211"/>
      <c r="T646" s="212"/>
      <c r="U646" s="368"/>
      <c r="V646" s="66"/>
      <c r="W646" s="65"/>
      <c r="X646" s="65"/>
      <c r="Y646" s="65"/>
      <c r="Z646" s="65"/>
      <c r="AA646" s="65"/>
      <c r="AB646" s="65"/>
      <c r="AC646" s="65"/>
      <c r="AD646" s="67"/>
    </row>
    <row r="647" spans="4:30" s="183" customFormat="1" ht="15" customHeight="1" x14ac:dyDescent="0.2">
      <c r="D647" s="208"/>
      <c r="E647" s="52"/>
      <c r="F647" s="211"/>
      <c r="G647" s="211"/>
      <c r="H647" s="211"/>
      <c r="I647" s="211"/>
      <c r="J647" s="211"/>
      <c r="K647" s="211"/>
      <c r="L647" s="211"/>
      <c r="M647" s="211"/>
      <c r="N647" s="211"/>
      <c r="O647" s="211"/>
      <c r="P647" s="211"/>
      <c r="Q647" s="211"/>
      <c r="R647" s="211"/>
      <c r="S647" s="211"/>
      <c r="T647" s="212"/>
      <c r="U647" s="368"/>
      <c r="V647" s="66"/>
      <c r="W647" s="65"/>
      <c r="X647" s="65"/>
      <c r="Y647" s="65"/>
      <c r="Z647" s="65"/>
      <c r="AA647" s="65"/>
      <c r="AB647" s="65"/>
      <c r="AC647" s="65"/>
      <c r="AD647" s="67"/>
    </row>
    <row r="648" spans="4:30" s="183" customFormat="1" ht="15" customHeight="1" x14ac:dyDescent="0.2">
      <c r="D648" s="208"/>
      <c r="E648" s="52"/>
      <c r="F648" s="211"/>
      <c r="G648" s="211"/>
      <c r="H648" s="211"/>
      <c r="I648" s="211"/>
      <c r="J648" s="211"/>
      <c r="K648" s="211"/>
      <c r="L648" s="211"/>
      <c r="M648" s="211"/>
      <c r="N648" s="211"/>
      <c r="O648" s="211"/>
      <c r="P648" s="211"/>
      <c r="Q648" s="211"/>
      <c r="R648" s="211"/>
      <c r="S648" s="211"/>
      <c r="T648" s="212"/>
      <c r="U648" s="368"/>
      <c r="V648" s="66"/>
      <c r="W648" s="65"/>
      <c r="X648" s="65"/>
      <c r="Y648" s="65"/>
      <c r="Z648" s="65"/>
      <c r="AA648" s="65"/>
      <c r="AB648" s="65"/>
      <c r="AC648" s="65"/>
      <c r="AD648" s="67"/>
    </row>
    <row r="649" spans="4:30" s="183" customFormat="1" ht="15" customHeight="1" x14ac:dyDescent="0.2">
      <c r="D649" s="208"/>
      <c r="E649" s="52"/>
      <c r="F649" s="211"/>
      <c r="G649" s="211"/>
      <c r="H649" s="211"/>
      <c r="I649" s="211"/>
      <c r="J649" s="211"/>
      <c r="K649" s="211"/>
      <c r="L649" s="211"/>
      <c r="M649" s="211"/>
      <c r="N649" s="211"/>
      <c r="O649" s="211"/>
      <c r="P649" s="211"/>
      <c r="Q649" s="211"/>
      <c r="R649" s="211"/>
      <c r="S649" s="211"/>
      <c r="T649" s="212"/>
      <c r="U649" s="368"/>
      <c r="V649" s="66"/>
      <c r="W649" s="65"/>
      <c r="X649" s="65"/>
      <c r="Y649" s="65"/>
      <c r="Z649" s="65"/>
      <c r="AA649" s="65"/>
      <c r="AB649" s="65"/>
      <c r="AC649" s="65"/>
      <c r="AD649" s="67"/>
    </row>
    <row r="650" spans="4:30" s="183" customFormat="1" ht="15" customHeight="1" x14ac:dyDescent="0.2">
      <c r="D650" s="208"/>
      <c r="E650" s="52"/>
      <c r="F650" s="211"/>
      <c r="G650" s="211"/>
      <c r="H650" s="211"/>
      <c r="I650" s="211"/>
      <c r="J650" s="211"/>
      <c r="K650" s="211"/>
      <c r="L650" s="211"/>
      <c r="M650" s="211"/>
      <c r="N650" s="211"/>
      <c r="O650" s="211"/>
      <c r="P650" s="211"/>
      <c r="Q650" s="211"/>
      <c r="R650" s="211"/>
      <c r="S650" s="211"/>
      <c r="T650" s="212"/>
      <c r="U650" s="368"/>
      <c r="V650" s="66"/>
      <c r="W650" s="65"/>
      <c r="X650" s="65"/>
      <c r="Y650" s="65"/>
      <c r="Z650" s="65"/>
      <c r="AA650" s="65"/>
      <c r="AB650" s="65"/>
      <c r="AC650" s="65"/>
      <c r="AD650" s="67"/>
    </row>
    <row r="651" spans="4:30" s="183" customFormat="1" ht="15" customHeight="1" x14ac:dyDescent="0.2">
      <c r="D651" s="208"/>
      <c r="E651" s="52"/>
      <c r="F651" s="211"/>
      <c r="G651" s="211"/>
      <c r="H651" s="211"/>
      <c r="I651" s="211"/>
      <c r="J651" s="211"/>
      <c r="K651" s="211"/>
      <c r="L651" s="211"/>
      <c r="M651" s="211"/>
      <c r="N651" s="211"/>
      <c r="O651" s="211"/>
      <c r="P651" s="211"/>
      <c r="Q651" s="211"/>
      <c r="R651" s="211"/>
      <c r="S651" s="211"/>
      <c r="T651" s="212"/>
      <c r="U651" s="368"/>
      <c r="V651" s="66"/>
      <c r="W651" s="65"/>
      <c r="X651" s="65"/>
      <c r="Y651" s="65"/>
      <c r="Z651" s="65"/>
      <c r="AA651" s="65"/>
      <c r="AB651" s="65"/>
      <c r="AC651" s="65"/>
      <c r="AD651" s="67"/>
    </row>
    <row r="652" spans="4:30" s="183" customFormat="1" ht="15" customHeight="1" x14ac:dyDescent="0.2">
      <c r="D652" s="208"/>
      <c r="E652" s="52"/>
      <c r="F652" s="211"/>
      <c r="G652" s="211"/>
      <c r="H652" s="211"/>
      <c r="I652" s="211"/>
      <c r="J652" s="211"/>
      <c r="K652" s="211"/>
      <c r="L652" s="211"/>
      <c r="M652" s="211"/>
      <c r="N652" s="211"/>
      <c r="O652" s="211"/>
      <c r="P652" s="211"/>
      <c r="Q652" s="211"/>
      <c r="R652" s="211"/>
      <c r="S652" s="211"/>
      <c r="T652" s="212"/>
      <c r="U652" s="368"/>
      <c r="V652" s="66"/>
      <c r="W652" s="65"/>
      <c r="X652" s="65"/>
      <c r="Y652" s="65"/>
      <c r="Z652" s="65"/>
      <c r="AA652" s="65"/>
      <c r="AB652" s="65"/>
      <c r="AC652" s="65"/>
      <c r="AD652" s="67"/>
    </row>
    <row r="653" spans="4:30" s="183" customFormat="1" ht="15" customHeight="1" x14ac:dyDescent="0.2">
      <c r="D653" s="208"/>
      <c r="E653" s="52"/>
      <c r="F653" s="211"/>
      <c r="G653" s="211"/>
      <c r="H653" s="211"/>
      <c r="I653" s="211"/>
      <c r="J653" s="211"/>
      <c r="K653" s="211"/>
      <c r="L653" s="211"/>
      <c r="M653" s="211"/>
      <c r="N653" s="211"/>
      <c r="O653" s="211"/>
      <c r="P653" s="211"/>
      <c r="Q653" s="211"/>
      <c r="R653" s="211"/>
      <c r="S653" s="211"/>
      <c r="T653" s="212"/>
      <c r="U653" s="368"/>
      <c r="V653" s="66"/>
      <c r="W653" s="65"/>
      <c r="X653" s="65"/>
      <c r="Y653" s="65"/>
      <c r="Z653" s="65"/>
      <c r="AA653" s="65"/>
      <c r="AB653" s="65"/>
      <c r="AC653" s="65"/>
      <c r="AD653" s="67"/>
    </row>
    <row r="654" spans="4:30" s="183" customFormat="1" ht="15" customHeight="1" x14ac:dyDescent="0.2">
      <c r="D654" s="208"/>
      <c r="E654" s="52"/>
      <c r="F654" s="211"/>
      <c r="G654" s="211"/>
      <c r="H654" s="211"/>
      <c r="I654" s="211"/>
      <c r="J654" s="211"/>
      <c r="K654" s="211"/>
      <c r="L654" s="211"/>
      <c r="M654" s="211"/>
      <c r="N654" s="211"/>
      <c r="O654" s="211"/>
      <c r="P654" s="211"/>
      <c r="Q654" s="211"/>
      <c r="R654" s="211"/>
      <c r="S654" s="211"/>
      <c r="T654" s="212"/>
      <c r="U654" s="368"/>
      <c r="V654" s="66"/>
      <c r="W654" s="65"/>
      <c r="X654" s="65"/>
      <c r="Y654" s="65"/>
      <c r="Z654" s="65"/>
      <c r="AA654" s="65"/>
      <c r="AB654" s="65"/>
      <c r="AC654" s="65"/>
      <c r="AD654" s="67"/>
    </row>
    <row r="655" spans="4:30" s="183" customFormat="1" ht="15" customHeight="1" x14ac:dyDescent="0.2">
      <c r="D655" s="208"/>
      <c r="E655" s="52"/>
      <c r="F655" s="211"/>
      <c r="G655" s="211"/>
      <c r="H655" s="211"/>
      <c r="I655" s="211"/>
      <c r="J655" s="211"/>
      <c r="K655" s="211"/>
      <c r="L655" s="211"/>
      <c r="M655" s="211"/>
      <c r="N655" s="211"/>
      <c r="O655" s="211"/>
      <c r="P655" s="211"/>
      <c r="Q655" s="211"/>
      <c r="R655" s="211"/>
      <c r="S655" s="211"/>
      <c r="T655" s="212"/>
      <c r="U655" s="368"/>
      <c r="V655" s="66"/>
      <c r="W655" s="65"/>
      <c r="X655" s="65"/>
      <c r="Y655" s="65"/>
      <c r="Z655" s="65"/>
      <c r="AA655" s="65"/>
      <c r="AB655" s="65"/>
      <c r="AC655" s="65"/>
      <c r="AD655" s="67"/>
    </row>
    <row r="656" spans="4:30" s="183" customFormat="1" ht="15" customHeight="1" x14ac:dyDescent="0.2">
      <c r="D656" s="208"/>
      <c r="E656" s="52"/>
      <c r="F656" s="211"/>
      <c r="G656" s="211"/>
      <c r="H656" s="211"/>
      <c r="I656" s="211"/>
      <c r="J656" s="211"/>
      <c r="K656" s="211"/>
      <c r="L656" s="211"/>
      <c r="M656" s="211"/>
      <c r="N656" s="211"/>
      <c r="O656" s="211"/>
      <c r="P656" s="211"/>
      <c r="Q656" s="211"/>
      <c r="R656" s="211"/>
      <c r="S656" s="211"/>
      <c r="T656" s="212"/>
      <c r="U656" s="368"/>
      <c r="V656" s="66"/>
      <c r="W656" s="65"/>
      <c r="X656" s="65"/>
      <c r="Y656" s="65"/>
      <c r="Z656" s="65"/>
      <c r="AA656" s="65"/>
      <c r="AB656" s="65"/>
      <c r="AC656" s="65"/>
      <c r="AD656" s="67"/>
    </row>
    <row r="657" spans="4:30" s="183" customFormat="1" ht="15" customHeight="1" x14ac:dyDescent="0.2">
      <c r="D657" s="208"/>
      <c r="E657" s="52"/>
      <c r="F657" s="211"/>
      <c r="G657" s="211"/>
      <c r="H657" s="211"/>
      <c r="I657" s="211"/>
      <c r="J657" s="211"/>
      <c r="K657" s="211"/>
      <c r="L657" s="211"/>
      <c r="M657" s="211"/>
      <c r="N657" s="211"/>
      <c r="O657" s="211"/>
      <c r="P657" s="211"/>
      <c r="Q657" s="211"/>
      <c r="R657" s="211"/>
      <c r="S657" s="211"/>
      <c r="T657" s="212"/>
      <c r="U657" s="368"/>
      <c r="V657" s="66"/>
      <c r="W657" s="65"/>
      <c r="X657" s="65"/>
      <c r="Y657" s="65"/>
      <c r="Z657" s="65"/>
      <c r="AA657" s="65"/>
      <c r="AB657" s="65"/>
      <c r="AC657" s="65"/>
      <c r="AD657" s="67"/>
    </row>
    <row r="658" spans="4:30" s="183" customFormat="1" ht="15" customHeight="1" x14ac:dyDescent="0.2">
      <c r="D658" s="208"/>
      <c r="E658" s="52"/>
      <c r="F658" s="211"/>
      <c r="G658" s="211"/>
      <c r="H658" s="211"/>
      <c r="I658" s="211"/>
      <c r="J658" s="211"/>
      <c r="K658" s="211"/>
      <c r="L658" s="211"/>
      <c r="M658" s="211"/>
      <c r="N658" s="211"/>
      <c r="O658" s="211"/>
      <c r="P658" s="211"/>
      <c r="Q658" s="211"/>
      <c r="R658" s="211"/>
      <c r="S658" s="211"/>
      <c r="T658" s="212"/>
      <c r="U658" s="368"/>
      <c r="V658" s="66"/>
      <c r="W658" s="65"/>
      <c r="X658" s="65"/>
      <c r="Y658" s="65"/>
      <c r="Z658" s="65"/>
      <c r="AA658" s="65"/>
      <c r="AB658" s="65"/>
      <c r="AC658" s="65"/>
      <c r="AD658" s="67"/>
    </row>
    <row r="659" spans="4:30" s="183" customFormat="1" ht="15" customHeight="1" x14ac:dyDescent="0.2">
      <c r="D659" s="208"/>
      <c r="E659" s="52"/>
      <c r="F659" s="211"/>
      <c r="G659" s="211"/>
      <c r="H659" s="211"/>
      <c r="I659" s="211"/>
      <c r="J659" s="211"/>
      <c r="K659" s="211"/>
      <c r="L659" s="211"/>
      <c r="M659" s="211"/>
      <c r="N659" s="211"/>
      <c r="O659" s="211"/>
      <c r="P659" s="211"/>
      <c r="Q659" s="211"/>
      <c r="R659" s="211"/>
      <c r="S659" s="211"/>
      <c r="T659" s="212"/>
      <c r="U659" s="368"/>
      <c r="V659" s="66"/>
      <c r="W659" s="65"/>
      <c r="X659" s="65"/>
      <c r="Y659" s="65"/>
      <c r="Z659" s="65"/>
      <c r="AA659" s="65"/>
      <c r="AB659" s="65"/>
      <c r="AC659" s="65"/>
      <c r="AD659" s="67"/>
    </row>
    <row r="660" spans="4:30" s="183" customFormat="1" ht="15" customHeight="1" x14ac:dyDescent="0.2">
      <c r="D660" s="208"/>
      <c r="E660" s="52"/>
      <c r="F660" s="211"/>
      <c r="G660" s="211"/>
      <c r="H660" s="211"/>
      <c r="I660" s="211"/>
      <c r="J660" s="211"/>
      <c r="K660" s="211"/>
      <c r="L660" s="211"/>
      <c r="M660" s="211"/>
      <c r="N660" s="211"/>
      <c r="O660" s="211"/>
      <c r="P660" s="211"/>
      <c r="Q660" s="211"/>
      <c r="R660" s="211"/>
      <c r="S660" s="211"/>
      <c r="T660" s="212"/>
      <c r="U660" s="368"/>
      <c r="V660" s="66"/>
      <c r="W660" s="65"/>
      <c r="X660" s="65"/>
      <c r="Y660" s="65"/>
      <c r="Z660" s="65"/>
      <c r="AA660" s="65"/>
      <c r="AB660" s="65"/>
      <c r="AC660" s="65"/>
      <c r="AD660" s="67"/>
    </row>
    <row r="661" spans="4:30" s="183" customFormat="1" ht="15" customHeight="1" x14ac:dyDescent="0.2">
      <c r="D661" s="208"/>
      <c r="E661" s="52"/>
      <c r="F661" s="211"/>
      <c r="G661" s="211"/>
      <c r="H661" s="211"/>
      <c r="I661" s="211"/>
      <c r="J661" s="211"/>
      <c r="K661" s="211"/>
      <c r="L661" s="211"/>
      <c r="M661" s="211"/>
      <c r="N661" s="211"/>
      <c r="O661" s="211"/>
      <c r="P661" s="211"/>
      <c r="Q661" s="211"/>
      <c r="R661" s="211"/>
      <c r="S661" s="211"/>
      <c r="T661" s="212"/>
      <c r="U661" s="368"/>
      <c r="V661" s="66"/>
      <c r="W661" s="65"/>
      <c r="X661" s="65"/>
      <c r="Y661" s="65"/>
      <c r="Z661" s="65"/>
      <c r="AA661" s="65"/>
      <c r="AB661" s="65"/>
      <c r="AC661" s="65"/>
      <c r="AD661" s="67"/>
    </row>
    <row r="662" spans="4:30" s="183" customFormat="1" ht="15" customHeight="1" x14ac:dyDescent="0.2">
      <c r="D662" s="208"/>
      <c r="E662" s="52"/>
      <c r="F662" s="211"/>
      <c r="G662" s="211"/>
      <c r="H662" s="211"/>
      <c r="I662" s="211"/>
      <c r="J662" s="211"/>
      <c r="K662" s="211"/>
      <c r="L662" s="211"/>
      <c r="M662" s="211"/>
      <c r="N662" s="211"/>
      <c r="O662" s="211"/>
      <c r="P662" s="211"/>
      <c r="Q662" s="211"/>
      <c r="R662" s="211"/>
      <c r="S662" s="211"/>
      <c r="T662" s="212"/>
      <c r="U662" s="368"/>
      <c r="V662" s="66"/>
      <c r="W662" s="65"/>
      <c r="X662" s="65"/>
      <c r="Y662" s="65"/>
      <c r="Z662" s="65"/>
      <c r="AA662" s="65"/>
      <c r="AB662" s="65"/>
      <c r="AC662" s="65"/>
      <c r="AD662" s="67"/>
    </row>
    <row r="663" spans="4:30" s="183" customFormat="1" ht="15" customHeight="1" x14ac:dyDescent="0.2">
      <c r="D663" s="208"/>
      <c r="E663" s="52"/>
      <c r="F663" s="211"/>
      <c r="G663" s="211"/>
      <c r="H663" s="211"/>
      <c r="I663" s="211"/>
      <c r="J663" s="211"/>
      <c r="K663" s="211"/>
      <c r="L663" s="211"/>
      <c r="M663" s="211"/>
      <c r="N663" s="211"/>
      <c r="O663" s="211"/>
      <c r="P663" s="211"/>
      <c r="Q663" s="211"/>
      <c r="R663" s="211"/>
      <c r="S663" s="211"/>
      <c r="T663" s="212"/>
      <c r="U663" s="368"/>
      <c r="V663" s="66"/>
      <c r="W663" s="65"/>
      <c r="X663" s="65"/>
      <c r="Y663" s="65"/>
      <c r="Z663" s="65"/>
      <c r="AA663" s="65"/>
      <c r="AB663" s="65"/>
      <c r="AC663" s="65"/>
      <c r="AD663" s="67"/>
    </row>
    <row r="664" spans="4:30" s="183" customFormat="1" ht="15" customHeight="1" x14ac:dyDescent="0.2">
      <c r="D664" s="208"/>
      <c r="E664" s="52"/>
      <c r="F664" s="211"/>
      <c r="G664" s="211"/>
      <c r="H664" s="211"/>
      <c r="I664" s="211"/>
      <c r="J664" s="211"/>
      <c r="K664" s="211"/>
      <c r="L664" s="211"/>
      <c r="M664" s="211"/>
      <c r="N664" s="211"/>
      <c r="O664" s="211"/>
      <c r="P664" s="211"/>
      <c r="Q664" s="211"/>
      <c r="R664" s="211"/>
      <c r="S664" s="211"/>
      <c r="T664" s="212"/>
      <c r="U664" s="368"/>
      <c r="V664" s="66"/>
      <c r="W664" s="65"/>
      <c r="X664" s="65"/>
      <c r="Y664" s="65"/>
      <c r="Z664" s="65"/>
      <c r="AA664" s="65"/>
      <c r="AB664" s="65"/>
      <c r="AC664" s="65"/>
      <c r="AD664" s="67"/>
    </row>
    <row r="665" spans="4:30" s="183" customFormat="1" ht="15" customHeight="1" x14ac:dyDescent="0.2">
      <c r="D665" s="208"/>
      <c r="E665" s="52"/>
      <c r="F665" s="211"/>
      <c r="G665" s="211"/>
      <c r="H665" s="211"/>
      <c r="I665" s="211"/>
      <c r="J665" s="211"/>
      <c r="K665" s="211"/>
      <c r="L665" s="211"/>
      <c r="M665" s="211"/>
      <c r="N665" s="211"/>
      <c r="O665" s="211"/>
      <c r="P665" s="211"/>
      <c r="Q665" s="211"/>
      <c r="R665" s="211"/>
      <c r="S665" s="211"/>
      <c r="T665" s="212"/>
      <c r="U665" s="368"/>
      <c r="V665" s="66"/>
      <c r="W665" s="65"/>
      <c r="X665" s="65"/>
      <c r="Y665" s="65"/>
      <c r="Z665" s="65"/>
      <c r="AA665" s="65"/>
      <c r="AB665" s="65"/>
      <c r="AC665" s="65"/>
      <c r="AD665" s="67"/>
    </row>
    <row r="666" spans="4:30" s="183" customFormat="1" ht="15" customHeight="1" x14ac:dyDescent="0.2">
      <c r="D666" s="208"/>
      <c r="E666" s="52"/>
      <c r="F666" s="211"/>
      <c r="G666" s="211"/>
      <c r="H666" s="211"/>
      <c r="I666" s="211"/>
      <c r="J666" s="211"/>
      <c r="K666" s="211"/>
      <c r="L666" s="211"/>
      <c r="M666" s="211"/>
      <c r="N666" s="211"/>
      <c r="O666" s="211"/>
      <c r="P666" s="211"/>
      <c r="Q666" s="211"/>
      <c r="R666" s="211"/>
      <c r="S666" s="211"/>
      <c r="T666" s="212"/>
      <c r="U666" s="368"/>
      <c r="V666" s="66"/>
      <c r="W666" s="65"/>
      <c r="X666" s="65"/>
      <c r="Y666" s="65"/>
      <c r="Z666" s="65"/>
      <c r="AA666" s="65"/>
      <c r="AB666" s="65"/>
      <c r="AC666" s="65"/>
      <c r="AD666" s="67"/>
    </row>
    <row r="667" spans="4:30" s="183" customFormat="1" ht="15" customHeight="1" x14ac:dyDescent="0.2">
      <c r="D667" s="208"/>
      <c r="E667" s="52"/>
      <c r="F667" s="211"/>
      <c r="G667" s="211"/>
      <c r="H667" s="211"/>
      <c r="I667" s="211"/>
      <c r="J667" s="211"/>
      <c r="K667" s="211"/>
      <c r="L667" s="211"/>
      <c r="M667" s="211"/>
      <c r="N667" s="211"/>
      <c r="O667" s="211"/>
      <c r="P667" s="211"/>
      <c r="Q667" s="211"/>
      <c r="R667" s="211"/>
      <c r="S667" s="211"/>
      <c r="T667" s="212"/>
      <c r="U667" s="368"/>
      <c r="V667" s="66"/>
      <c r="W667" s="65"/>
      <c r="X667" s="65"/>
      <c r="Y667" s="65"/>
      <c r="Z667" s="65"/>
      <c r="AA667" s="65"/>
      <c r="AB667" s="65"/>
      <c r="AC667" s="65"/>
      <c r="AD667" s="67"/>
    </row>
    <row r="668" spans="4:30" s="183" customFormat="1" ht="15" customHeight="1" x14ac:dyDescent="0.2">
      <c r="D668" s="208"/>
      <c r="E668" s="52"/>
      <c r="F668" s="211"/>
      <c r="G668" s="211"/>
      <c r="H668" s="211"/>
      <c r="I668" s="211"/>
      <c r="J668" s="211"/>
      <c r="K668" s="211"/>
      <c r="L668" s="211"/>
      <c r="M668" s="211"/>
      <c r="N668" s="211"/>
      <c r="O668" s="211"/>
      <c r="P668" s="211"/>
      <c r="Q668" s="211"/>
      <c r="R668" s="211"/>
      <c r="S668" s="211"/>
      <c r="T668" s="212"/>
      <c r="U668" s="368"/>
      <c r="V668" s="66"/>
      <c r="W668" s="65"/>
      <c r="X668" s="65"/>
      <c r="Y668" s="65"/>
      <c r="Z668" s="65"/>
      <c r="AA668" s="65"/>
      <c r="AB668" s="65"/>
      <c r="AC668" s="65"/>
      <c r="AD668" s="67"/>
    </row>
    <row r="669" spans="4:30" s="183" customFormat="1" ht="15" customHeight="1" x14ac:dyDescent="0.2">
      <c r="D669" s="208"/>
      <c r="E669" s="52"/>
      <c r="F669" s="211"/>
      <c r="G669" s="211"/>
      <c r="H669" s="211"/>
      <c r="I669" s="211"/>
      <c r="J669" s="211"/>
      <c r="K669" s="211"/>
      <c r="L669" s="211"/>
      <c r="M669" s="211"/>
      <c r="N669" s="211"/>
      <c r="O669" s="211"/>
      <c r="P669" s="211"/>
      <c r="Q669" s="211"/>
      <c r="R669" s="211"/>
      <c r="S669" s="211"/>
      <c r="T669" s="212"/>
      <c r="U669" s="368"/>
      <c r="V669" s="66"/>
      <c r="W669" s="65"/>
      <c r="X669" s="65"/>
      <c r="Y669" s="65"/>
      <c r="Z669" s="65"/>
      <c r="AA669" s="65"/>
      <c r="AB669" s="65"/>
      <c r="AC669" s="65"/>
      <c r="AD669" s="67"/>
    </row>
    <row r="670" spans="4:30" s="183" customFormat="1" ht="15" customHeight="1" x14ac:dyDescent="0.2">
      <c r="D670" s="208"/>
      <c r="E670" s="52"/>
      <c r="F670" s="211"/>
      <c r="G670" s="211"/>
      <c r="H670" s="211"/>
      <c r="I670" s="211"/>
      <c r="J670" s="211"/>
      <c r="K670" s="211"/>
      <c r="L670" s="211"/>
      <c r="M670" s="211"/>
      <c r="N670" s="211"/>
      <c r="O670" s="211"/>
      <c r="P670" s="211"/>
      <c r="Q670" s="211"/>
      <c r="R670" s="211"/>
      <c r="S670" s="211"/>
      <c r="T670" s="212"/>
      <c r="U670" s="368"/>
      <c r="V670" s="66"/>
      <c r="W670" s="65"/>
      <c r="X670" s="65"/>
      <c r="Y670" s="65"/>
      <c r="Z670" s="65"/>
      <c r="AA670" s="65"/>
      <c r="AB670" s="65"/>
      <c r="AC670" s="65"/>
      <c r="AD670" s="67"/>
    </row>
    <row r="671" spans="4:30" s="183" customFormat="1" ht="15" customHeight="1" x14ac:dyDescent="0.2">
      <c r="D671" s="208"/>
      <c r="E671" s="52"/>
      <c r="F671" s="211"/>
      <c r="G671" s="211"/>
      <c r="H671" s="211"/>
      <c r="I671" s="211"/>
      <c r="J671" s="211"/>
      <c r="K671" s="211"/>
      <c r="L671" s="211"/>
      <c r="M671" s="211"/>
      <c r="N671" s="211"/>
      <c r="O671" s="211"/>
      <c r="P671" s="211"/>
      <c r="Q671" s="211"/>
      <c r="R671" s="211"/>
      <c r="S671" s="211"/>
      <c r="T671" s="212"/>
      <c r="U671" s="368"/>
      <c r="V671" s="66"/>
      <c r="W671" s="65"/>
      <c r="X671" s="65"/>
      <c r="Y671" s="65"/>
      <c r="Z671" s="65"/>
      <c r="AA671" s="65"/>
      <c r="AB671" s="65"/>
      <c r="AC671" s="65"/>
      <c r="AD671" s="67"/>
    </row>
    <row r="672" spans="4:30" s="183" customFormat="1" ht="15" customHeight="1" x14ac:dyDescent="0.2">
      <c r="D672" s="208"/>
      <c r="E672" s="52"/>
      <c r="F672" s="211"/>
      <c r="G672" s="211"/>
      <c r="H672" s="211"/>
      <c r="I672" s="211"/>
      <c r="J672" s="211"/>
      <c r="K672" s="211"/>
      <c r="L672" s="211"/>
      <c r="M672" s="211"/>
      <c r="N672" s="211"/>
      <c r="O672" s="211"/>
      <c r="P672" s="211"/>
      <c r="Q672" s="211"/>
      <c r="R672" s="211"/>
      <c r="S672" s="211"/>
      <c r="T672" s="212"/>
      <c r="U672" s="368"/>
      <c r="V672" s="66"/>
      <c r="W672" s="65"/>
      <c r="X672" s="65"/>
      <c r="Y672" s="65"/>
      <c r="Z672" s="65"/>
      <c r="AA672" s="65"/>
      <c r="AB672" s="65"/>
      <c r="AC672" s="65"/>
      <c r="AD672" s="67"/>
    </row>
    <row r="673" spans="4:30" s="183" customFormat="1" ht="15" customHeight="1" x14ac:dyDescent="0.2">
      <c r="D673" s="208"/>
      <c r="E673" s="52"/>
      <c r="F673" s="211"/>
      <c r="G673" s="211"/>
      <c r="H673" s="211"/>
      <c r="I673" s="211"/>
      <c r="J673" s="211"/>
      <c r="K673" s="211"/>
      <c r="L673" s="211"/>
      <c r="M673" s="211"/>
      <c r="N673" s="211"/>
      <c r="O673" s="211"/>
      <c r="P673" s="211"/>
      <c r="Q673" s="211"/>
      <c r="R673" s="211"/>
      <c r="S673" s="211"/>
      <c r="T673" s="212"/>
      <c r="U673" s="368"/>
      <c r="V673" s="66"/>
      <c r="W673" s="65"/>
      <c r="X673" s="65"/>
      <c r="Y673" s="65"/>
      <c r="Z673" s="65"/>
      <c r="AA673" s="65"/>
      <c r="AB673" s="65"/>
      <c r="AC673" s="65"/>
      <c r="AD673" s="67"/>
    </row>
    <row r="674" spans="4:30" s="183" customFormat="1" ht="15" customHeight="1" x14ac:dyDescent="0.2">
      <c r="D674" s="208"/>
      <c r="E674" s="52"/>
      <c r="F674" s="211"/>
      <c r="G674" s="211"/>
      <c r="H674" s="211"/>
      <c r="I674" s="211"/>
      <c r="J674" s="211"/>
      <c r="K674" s="211"/>
      <c r="L674" s="211"/>
      <c r="M674" s="211"/>
      <c r="N674" s="211"/>
      <c r="O674" s="211"/>
      <c r="P674" s="211"/>
      <c r="Q674" s="211"/>
      <c r="R674" s="211"/>
      <c r="S674" s="211"/>
      <c r="T674" s="212"/>
      <c r="U674" s="368"/>
      <c r="V674" s="66"/>
      <c r="W674" s="65"/>
      <c r="X674" s="65"/>
      <c r="Y674" s="65"/>
      <c r="Z674" s="65"/>
      <c r="AA674" s="65"/>
      <c r="AB674" s="65"/>
      <c r="AC674" s="65"/>
      <c r="AD674" s="67"/>
    </row>
    <row r="675" spans="4:30" s="183" customFormat="1" ht="15" customHeight="1" x14ac:dyDescent="0.2">
      <c r="D675" s="208"/>
      <c r="E675" s="52"/>
      <c r="F675" s="211"/>
      <c r="G675" s="211"/>
      <c r="H675" s="211"/>
      <c r="I675" s="211"/>
      <c r="J675" s="211"/>
      <c r="K675" s="211"/>
      <c r="L675" s="211"/>
      <c r="M675" s="211"/>
      <c r="N675" s="211"/>
      <c r="O675" s="211"/>
      <c r="P675" s="211"/>
      <c r="Q675" s="211"/>
      <c r="R675" s="211"/>
      <c r="S675" s="211"/>
      <c r="T675" s="212"/>
      <c r="U675" s="368"/>
      <c r="V675" s="66"/>
      <c r="W675" s="65"/>
      <c r="X675" s="65"/>
      <c r="Y675" s="65"/>
      <c r="Z675" s="65"/>
      <c r="AA675" s="65"/>
      <c r="AB675" s="65"/>
      <c r="AC675" s="65"/>
      <c r="AD675" s="67"/>
    </row>
    <row r="676" spans="4:30" s="183" customFormat="1" ht="15" customHeight="1" x14ac:dyDescent="0.2">
      <c r="D676" s="208"/>
      <c r="E676" s="52"/>
      <c r="F676" s="211"/>
      <c r="G676" s="211"/>
      <c r="H676" s="211"/>
      <c r="I676" s="211"/>
      <c r="J676" s="211"/>
      <c r="K676" s="211"/>
      <c r="L676" s="211"/>
      <c r="M676" s="211"/>
      <c r="N676" s="211"/>
      <c r="O676" s="211"/>
      <c r="P676" s="211"/>
      <c r="Q676" s="211"/>
      <c r="R676" s="211"/>
      <c r="S676" s="211"/>
      <c r="T676" s="212"/>
      <c r="U676" s="368"/>
      <c r="V676" s="66"/>
      <c r="W676" s="65"/>
      <c r="X676" s="65"/>
      <c r="Y676" s="65"/>
      <c r="Z676" s="65"/>
      <c r="AA676" s="65"/>
      <c r="AB676" s="65"/>
      <c r="AC676" s="65"/>
      <c r="AD676" s="67"/>
    </row>
    <row r="677" spans="4:30" s="183" customFormat="1" ht="15" customHeight="1" x14ac:dyDescent="0.2">
      <c r="D677" s="208"/>
      <c r="E677" s="52"/>
      <c r="F677" s="211"/>
      <c r="G677" s="211"/>
      <c r="H677" s="211"/>
      <c r="I677" s="211"/>
      <c r="J677" s="211"/>
      <c r="K677" s="211"/>
      <c r="L677" s="211"/>
      <c r="M677" s="211"/>
      <c r="N677" s="211"/>
      <c r="O677" s="211"/>
      <c r="P677" s="211"/>
      <c r="Q677" s="211"/>
      <c r="R677" s="211"/>
      <c r="S677" s="211"/>
      <c r="T677" s="212"/>
      <c r="U677" s="368"/>
      <c r="V677" s="66"/>
      <c r="W677" s="65"/>
      <c r="X677" s="65"/>
      <c r="Y677" s="65"/>
      <c r="Z677" s="65"/>
      <c r="AA677" s="65"/>
      <c r="AB677" s="65"/>
      <c r="AC677" s="65"/>
      <c r="AD677" s="67"/>
    </row>
    <row r="678" spans="4:30" s="183" customFormat="1" ht="15" customHeight="1" x14ac:dyDescent="0.2">
      <c r="D678" s="208"/>
      <c r="E678" s="52"/>
      <c r="F678" s="211"/>
      <c r="G678" s="211"/>
      <c r="H678" s="211"/>
      <c r="I678" s="211"/>
      <c r="J678" s="211"/>
      <c r="K678" s="211"/>
      <c r="L678" s="211"/>
      <c r="M678" s="211"/>
      <c r="N678" s="211"/>
      <c r="O678" s="211"/>
      <c r="P678" s="211"/>
      <c r="Q678" s="211"/>
      <c r="R678" s="211"/>
      <c r="S678" s="211"/>
      <c r="T678" s="212"/>
      <c r="U678" s="368"/>
      <c r="V678" s="66"/>
      <c r="W678" s="65"/>
      <c r="X678" s="65"/>
      <c r="Y678" s="65"/>
      <c r="Z678" s="65"/>
      <c r="AA678" s="65"/>
      <c r="AB678" s="65"/>
      <c r="AC678" s="65"/>
      <c r="AD678" s="67"/>
    </row>
    <row r="679" spans="4:30" s="183" customFormat="1" ht="15" customHeight="1" x14ac:dyDescent="0.2">
      <c r="D679" s="208"/>
      <c r="E679" s="52"/>
      <c r="F679" s="211"/>
      <c r="G679" s="211"/>
      <c r="H679" s="211"/>
      <c r="I679" s="211"/>
      <c r="J679" s="211"/>
      <c r="K679" s="211"/>
      <c r="L679" s="211"/>
      <c r="M679" s="211"/>
      <c r="N679" s="211"/>
      <c r="O679" s="211"/>
      <c r="P679" s="211"/>
      <c r="Q679" s="211"/>
      <c r="R679" s="211"/>
      <c r="S679" s="211"/>
      <c r="T679" s="212"/>
      <c r="U679" s="368"/>
      <c r="V679" s="66"/>
      <c r="W679" s="65"/>
      <c r="X679" s="65"/>
      <c r="Y679" s="65"/>
      <c r="Z679" s="65"/>
      <c r="AA679" s="65"/>
      <c r="AB679" s="65"/>
      <c r="AC679" s="65"/>
      <c r="AD679" s="67"/>
    </row>
    <row r="680" spans="4:30" s="183" customFormat="1" ht="15" customHeight="1" x14ac:dyDescent="0.2">
      <c r="D680" s="208"/>
      <c r="E680" s="52"/>
      <c r="F680" s="211"/>
      <c r="G680" s="211"/>
      <c r="H680" s="211"/>
      <c r="I680" s="211"/>
      <c r="J680" s="211"/>
      <c r="K680" s="211"/>
      <c r="L680" s="211"/>
      <c r="M680" s="211"/>
      <c r="N680" s="211"/>
      <c r="O680" s="211"/>
      <c r="P680" s="211"/>
      <c r="Q680" s="211"/>
      <c r="R680" s="211"/>
      <c r="S680" s="211"/>
      <c r="T680" s="212"/>
      <c r="U680" s="368"/>
      <c r="V680" s="66"/>
      <c r="W680" s="65"/>
      <c r="X680" s="65"/>
      <c r="Y680" s="65"/>
      <c r="Z680" s="65"/>
      <c r="AA680" s="65"/>
      <c r="AB680" s="65"/>
      <c r="AC680" s="65"/>
      <c r="AD680" s="67"/>
    </row>
    <row r="681" spans="4:30" s="183" customFormat="1" ht="15" customHeight="1" x14ac:dyDescent="0.2">
      <c r="D681" s="208"/>
      <c r="E681" s="52"/>
      <c r="F681" s="211"/>
      <c r="G681" s="211"/>
      <c r="H681" s="211"/>
      <c r="I681" s="211"/>
      <c r="J681" s="211"/>
      <c r="K681" s="211"/>
      <c r="L681" s="211"/>
      <c r="M681" s="211"/>
      <c r="N681" s="211"/>
      <c r="O681" s="211"/>
      <c r="P681" s="211"/>
      <c r="Q681" s="211"/>
      <c r="R681" s="211"/>
      <c r="S681" s="211"/>
      <c r="T681" s="212"/>
      <c r="U681" s="368"/>
      <c r="V681" s="66"/>
      <c r="W681" s="65"/>
      <c r="X681" s="65"/>
      <c r="Y681" s="65"/>
      <c r="Z681" s="65"/>
      <c r="AA681" s="65"/>
      <c r="AB681" s="65"/>
      <c r="AC681" s="65"/>
      <c r="AD681" s="67"/>
    </row>
    <row r="682" spans="4:30" s="183" customFormat="1" ht="15" customHeight="1" x14ac:dyDescent="0.2">
      <c r="D682" s="208"/>
      <c r="E682" s="52"/>
      <c r="F682" s="211"/>
      <c r="G682" s="211"/>
      <c r="H682" s="211"/>
      <c r="I682" s="211"/>
      <c r="J682" s="211"/>
      <c r="K682" s="211"/>
      <c r="L682" s="211"/>
      <c r="M682" s="211"/>
      <c r="N682" s="211"/>
      <c r="O682" s="211"/>
      <c r="P682" s="211"/>
      <c r="Q682" s="211"/>
      <c r="R682" s="211"/>
      <c r="S682" s="211"/>
      <c r="T682" s="212"/>
      <c r="U682" s="368"/>
      <c r="V682" s="66"/>
      <c r="W682" s="65"/>
      <c r="X682" s="65"/>
      <c r="Y682" s="65"/>
      <c r="Z682" s="65"/>
      <c r="AA682" s="65"/>
      <c r="AB682" s="65"/>
      <c r="AC682" s="65"/>
      <c r="AD682" s="67"/>
    </row>
    <row r="683" spans="4:30" s="183" customFormat="1" ht="15" customHeight="1" x14ac:dyDescent="0.2">
      <c r="D683" s="208"/>
      <c r="E683" s="52"/>
      <c r="F683" s="211"/>
      <c r="G683" s="211"/>
      <c r="H683" s="211"/>
      <c r="I683" s="211"/>
      <c r="J683" s="211"/>
      <c r="K683" s="211"/>
      <c r="L683" s="211"/>
      <c r="M683" s="211"/>
      <c r="N683" s="211"/>
      <c r="O683" s="211"/>
      <c r="P683" s="211"/>
      <c r="Q683" s="211"/>
      <c r="R683" s="211"/>
      <c r="S683" s="211"/>
      <c r="T683" s="212"/>
      <c r="U683" s="368"/>
      <c r="V683" s="66"/>
      <c r="W683" s="65"/>
      <c r="X683" s="65"/>
      <c r="Y683" s="65"/>
      <c r="Z683" s="65"/>
      <c r="AA683" s="65"/>
      <c r="AB683" s="65"/>
      <c r="AC683" s="65"/>
      <c r="AD683" s="67"/>
    </row>
    <row r="684" spans="4:30" s="183" customFormat="1" ht="15" customHeight="1" x14ac:dyDescent="0.2">
      <c r="D684" s="208"/>
      <c r="E684" s="52"/>
      <c r="F684" s="211"/>
      <c r="G684" s="211"/>
      <c r="H684" s="211"/>
      <c r="I684" s="211"/>
      <c r="J684" s="211"/>
      <c r="K684" s="211"/>
      <c r="L684" s="211"/>
      <c r="M684" s="211"/>
      <c r="N684" s="211"/>
      <c r="O684" s="211"/>
      <c r="P684" s="211"/>
      <c r="Q684" s="211"/>
      <c r="R684" s="211"/>
      <c r="S684" s="211"/>
      <c r="T684" s="212"/>
      <c r="U684" s="368"/>
      <c r="V684" s="66"/>
      <c r="W684" s="65"/>
      <c r="X684" s="65"/>
      <c r="Y684" s="65"/>
      <c r="Z684" s="65"/>
      <c r="AA684" s="65"/>
      <c r="AB684" s="65"/>
      <c r="AC684" s="65"/>
      <c r="AD684" s="67"/>
    </row>
    <row r="685" spans="4:30" s="183" customFormat="1" ht="15" customHeight="1" x14ac:dyDescent="0.2">
      <c r="D685" s="208"/>
      <c r="E685" s="52"/>
      <c r="F685" s="211"/>
      <c r="G685" s="211"/>
      <c r="H685" s="211"/>
      <c r="I685" s="211"/>
      <c r="J685" s="211"/>
      <c r="K685" s="211"/>
      <c r="L685" s="211"/>
      <c r="M685" s="211"/>
      <c r="N685" s="211"/>
      <c r="O685" s="211"/>
      <c r="P685" s="211"/>
      <c r="Q685" s="211"/>
      <c r="R685" s="211"/>
      <c r="S685" s="211"/>
      <c r="T685" s="212"/>
      <c r="U685" s="368"/>
      <c r="V685" s="66"/>
      <c r="W685" s="65"/>
      <c r="X685" s="65"/>
      <c r="Y685" s="65"/>
      <c r="Z685" s="65"/>
      <c r="AA685" s="65"/>
      <c r="AB685" s="65"/>
      <c r="AC685" s="65"/>
      <c r="AD685" s="67"/>
    </row>
    <row r="686" spans="4:30" s="183" customFormat="1" ht="15" customHeight="1" x14ac:dyDescent="0.2">
      <c r="D686" s="208"/>
      <c r="E686" s="52"/>
      <c r="F686" s="211"/>
      <c r="G686" s="211"/>
      <c r="H686" s="211"/>
      <c r="I686" s="211"/>
      <c r="J686" s="211"/>
      <c r="K686" s="211"/>
      <c r="L686" s="211"/>
      <c r="M686" s="211"/>
      <c r="N686" s="211"/>
      <c r="O686" s="211"/>
      <c r="P686" s="211"/>
      <c r="Q686" s="211"/>
      <c r="R686" s="211"/>
      <c r="S686" s="211"/>
      <c r="T686" s="212"/>
      <c r="U686" s="368"/>
      <c r="V686" s="66"/>
      <c r="W686" s="65"/>
      <c r="X686" s="65"/>
      <c r="Y686" s="65"/>
      <c r="Z686" s="65"/>
      <c r="AA686" s="65"/>
      <c r="AB686" s="65"/>
      <c r="AC686" s="65"/>
      <c r="AD686" s="67"/>
    </row>
    <row r="687" spans="4:30" s="183" customFormat="1" ht="15" customHeight="1" x14ac:dyDescent="0.2">
      <c r="D687" s="208"/>
      <c r="E687" s="52"/>
      <c r="F687" s="211"/>
      <c r="G687" s="211"/>
      <c r="H687" s="211"/>
      <c r="I687" s="211"/>
      <c r="J687" s="211"/>
      <c r="K687" s="211"/>
      <c r="L687" s="211"/>
      <c r="M687" s="211"/>
      <c r="N687" s="211"/>
      <c r="O687" s="211"/>
      <c r="P687" s="211"/>
      <c r="Q687" s="211"/>
      <c r="R687" s="211"/>
      <c r="S687" s="211"/>
      <c r="T687" s="212"/>
      <c r="U687" s="368"/>
      <c r="V687" s="66"/>
      <c r="W687" s="65"/>
      <c r="X687" s="65"/>
      <c r="Y687" s="65"/>
      <c r="Z687" s="65"/>
      <c r="AA687" s="65"/>
      <c r="AB687" s="65"/>
      <c r="AC687" s="65"/>
      <c r="AD687" s="67"/>
    </row>
    <row r="688" spans="4:30" s="183" customFormat="1" ht="15" customHeight="1" x14ac:dyDescent="0.2">
      <c r="D688" s="208"/>
      <c r="E688" s="52"/>
      <c r="F688" s="211"/>
      <c r="G688" s="211"/>
      <c r="H688" s="211"/>
      <c r="I688" s="211"/>
      <c r="J688" s="211"/>
      <c r="K688" s="211"/>
      <c r="L688" s="211"/>
      <c r="M688" s="211"/>
      <c r="N688" s="211"/>
      <c r="O688" s="211"/>
      <c r="P688" s="211"/>
      <c r="Q688" s="211"/>
      <c r="R688" s="211"/>
      <c r="S688" s="211"/>
      <c r="T688" s="212"/>
      <c r="U688" s="368"/>
      <c r="V688" s="66"/>
      <c r="W688" s="65"/>
      <c r="X688" s="65"/>
      <c r="Y688" s="65"/>
      <c r="Z688" s="65"/>
      <c r="AA688" s="65"/>
      <c r="AB688" s="65"/>
      <c r="AC688" s="65"/>
      <c r="AD688" s="67"/>
    </row>
    <row r="689" spans="4:30" s="183" customFormat="1" ht="15" customHeight="1" x14ac:dyDescent="0.2">
      <c r="D689" s="208"/>
      <c r="E689" s="52"/>
      <c r="F689" s="211"/>
      <c r="G689" s="211"/>
      <c r="H689" s="211"/>
      <c r="I689" s="211"/>
      <c r="J689" s="211"/>
      <c r="K689" s="211"/>
      <c r="L689" s="211"/>
      <c r="M689" s="211"/>
      <c r="N689" s="211"/>
      <c r="O689" s="211"/>
      <c r="P689" s="211"/>
      <c r="Q689" s="211"/>
      <c r="R689" s="211"/>
      <c r="S689" s="211"/>
      <c r="T689" s="212"/>
      <c r="U689" s="368"/>
      <c r="V689" s="66"/>
      <c r="W689" s="65"/>
      <c r="X689" s="65"/>
      <c r="Y689" s="65"/>
      <c r="Z689" s="65"/>
      <c r="AA689" s="65"/>
      <c r="AB689" s="65"/>
      <c r="AC689" s="65"/>
      <c r="AD689" s="67"/>
    </row>
    <row r="690" spans="4:30" s="183" customFormat="1" ht="15" customHeight="1" x14ac:dyDescent="0.2">
      <c r="D690" s="208"/>
      <c r="E690" s="52"/>
      <c r="F690" s="211"/>
      <c r="G690" s="211"/>
      <c r="H690" s="211"/>
      <c r="I690" s="211"/>
      <c r="J690" s="211"/>
      <c r="K690" s="211"/>
      <c r="L690" s="211"/>
      <c r="M690" s="211"/>
      <c r="N690" s="211"/>
      <c r="O690" s="211"/>
      <c r="P690" s="211"/>
      <c r="Q690" s="211"/>
      <c r="R690" s="211"/>
      <c r="S690" s="211"/>
      <c r="T690" s="212"/>
      <c r="U690" s="368"/>
      <c r="V690" s="66"/>
      <c r="W690" s="65"/>
      <c r="X690" s="65"/>
      <c r="Y690" s="65"/>
      <c r="Z690" s="65"/>
      <c r="AA690" s="65"/>
      <c r="AB690" s="65"/>
      <c r="AC690" s="65"/>
      <c r="AD690" s="67"/>
    </row>
    <row r="691" spans="4:30" s="183" customFormat="1" ht="15" customHeight="1" x14ac:dyDescent="0.2">
      <c r="D691" s="208"/>
      <c r="E691" s="52"/>
      <c r="F691" s="211"/>
      <c r="G691" s="211"/>
      <c r="H691" s="211"/>
      <c r="I691" s="211"/>
      <c r="J691" s="211"/>
      <c r="K691" s="211"/>
      <c r="L691" s="211"/>
      <c r="M691" s="211"/>
      <c r="N691" s="211"/>
      <c r="O691" s="211"/>
      <c r="P691" s="211"/>
      <c r="Q691" s="211"/>
      <c r="R691" s="211"/>
      <c r="S691" s="211"/>
      <c r="T691" s="212"/>
      <c r="U691" s="368"/>
      <c r="V691" s="66"/>
      <c r="W691" s="65"/>
      <c r="X691" s="65"/>
      <c r="Y691" s="65"/>
      <c r="Z691" s="65"/>
      <c r="AA691" s="65"/>
      <c r="AB691" s="65"/>
      <c r="AC691" s="65"/>
      <c r="AD691" s="67"/>
    </row>
    <row r="692" spans="4:30" s="183" customFormat="1" ht="15" customHeight="1" x14ac:dyDescent="0.2">
      <c r="D692" s="208"/>
      <c r="E692" s="52"/>
      <c r="F692" s="211"/>
      <c r="G692" s="211"/>
      <c r="H692" s="211"/>
      <c r="I692" s="211"/>
      <c r="J692" s="211"/>
      <c r="K692" s="211"/>
      <c r="L692" s="211"/>
      <c r="M692" s="211"/>
      <c r="N692" s="211"/>
      <c r="O692" s="211"/>
      <c r="P692" s="211"/>
      <c r="Q692" s="211"/>
      <c r="R692" s="211"/>
      <c r="S692" s="211"/>
      <c r="T692" s="212"/>
      <c r="U692" s="368"/>
      <c r="V692" s="66"/>
      <c r="W692" s="65"/>
      <c r="X692" s="65"/>
      <c r="Y692" s="65"/>
      <c r="Z692" s="65"/>
      <c r="AA692" s="65"/>
      <c r="AB692" s="65"/>
      <c r="AC692" s="65"/>
      <c r="AD692" s="67"/>
    </row>
    <row r="693" spans="4:30" s="183" customFormat="1" ht="15" customHeight="1" x14ac:dyDescent="0.2">
      <c r="D693" s="208"/>
      <c r="E693" s="52"/>
      <c r="F693" s="211"/>
      <c r="G693" s="211"/>
      <c r="H693" s="211"/>
      <c r="I693" s="211"/>
      <c r="J693" s="211"/>
      <c r="K693" s="211"/>
      <c r="L693" s="211"/>
      <c r="M693" s="211"/>
      <c r="N693" s="211"/>
      <c r="O693" s="211"/>
      <c r="P693" s="211"/>
      <c r="Q693" s="211"/>
      <c r="R693" s="211"/>
      <c r="S693" s="211"/>
      <c r="T693" s="212"/>
      <c r="U693" s="368"/>
      <c r="V693" s="66"/>
      <c r="W693" s="65"/>
      <c r="X693" s="65"/>
      <c r="Y693" s="65"/>
      <c r="Z693" s="65"/>
      <c r="AA693" s="65"/>
      <c r="AB693" s="65"/>
      <c r="AC693" s="65"/>
      <c r="AD693" s="67"/>
    </row>
    <row r="694" spans="4:30" s="183" customFormat="1" ht="15" customHeight="1" x14ac:dyDescent="0.2">
      <c r="D694" s="208"/>
      <c r="E694" s="52"/>
      <c r="F694" s="211"/>
      <c r="G694" s="211"/>
      <c r="H694" s="211"/>
      <c r="I694" s="211"/>
      <c r="J694" s="211"/>
      <c r="K694" s="211"/>
      <c r="L694" s="211"/>
      <c r="M694" s="211"/>
      <c r="N694" s="211"/>
      <c r="O694" s="211"/>
      <c r="P694" s="211"/>
      <c r="Q694" s="211"/>
      <c r="R694" s="211"/>
      <c r="S694" s="211"/>
      <c r="T694" s="212"/>
      <c r="U694" s="368"/>
      <c r="V694" s="66"/>
      <c r="W694" s="65"/>
      <c r="X694" s="65"/>
      <c r="Y694" s="65"/>
      <c r="Z694" s="65"/>
      <c r="AA694" s="65"/>
      <c r="AB694" s="65"/>
      <c r="AC694" s="65"/>
      <c r="AD694" s="67"/>
    </row>
    <row r="695" spans="4:30" s="183" customFormat="1" ht="15" customHeight="1" x14ac:dyDescent="0.2">
      <c r="D695" s="208"/>
      <c r="E695" s="52"/>
      <c r="F695" s="211"/>
      <c r="G695" s="211"/>
      <c r="H695" s="211"/>
      <c r="I695" s="211"/>
      <c r="J695" s="211"/>
      <c r="K695" s="211"/>
      <c r="L695" s="211"/>
      <c r="M695" s="211"/>
      <c r="N695" s="211"/>
      <c r="O695" s="211"/>
      <c r="P695" s="211"/>
      <c r="Q695" s="211"/>
      <c r="R695" s="211"/>
      <c r="S695" s="211"/>
      <c r="T695" s="212"/>
      <c r="U695" s="368"/>
      <c r="V695" s="66"/>
      <c r="W695" s="65"/>
      <c r="X695" s="65"/>
      <c r="Y695" s="65"/>
      <c r="Z695" s="65"/>
      <c r="AA695" s="65"/>
      <c r="AB695" s="65"/>
      <c r="AC695" s="65"/>
      <c r="AD695" s="67"/>
    </row>
    <row r="696" spans="4:30" s="183" customFormat="1" ht="15" customHeight="1" x14ac:dyDescent="0.2">
      <c r="D696" s="208"/>
      <c r="E696" s="52"/>
      <c r="F696" s="211"/>
      <c r="G696" s="211"/>
      <c r="H696" s="211"/>
      <c r="I696" s="211"/>
      <c r="J696" s="211"/>
      <c r="K696" s="211"/>
      <c r="L696" s="211"/>
      <c r="M696" s="211"/>
      <c r="N696" s="211"/>
      <c r="O696" s="211"/>
      <c r="P696" s="211"/>
      <c r="Q696" s="211"/>
      <c r="R696" s="211"/>
      <c r="S696" s="211"/>
      <c r="T696" s="212"/>
      <c r="U696" s="368"/>
      <c r="V696" s="66"/>
      <c r="W696" s="65"/>
      <c r="X696" s="65"/>
      <c r="Y696" s="65"/>
      <c r="Z696" s="65"/>
      <c r="AA696" s="65"/>
      <c r="AB696" s="65"/>
      <c r="AC696" s="65"/>
      <c r="AD696" s="67"/>
    </row>
    <row r="697" spans="4:30" s="183" customFormat="1" ht="15" customHeight="1" x14ac:dyDescent="0.2">
      <c r="D697" s="208"/>
      <c r="E697" s="52"/>
      <c r="F697" s="211"/>
      <c r="G697" s="211"/>
      <c r="H697" s="211"/>
      <c r="I697" s="211"/>
      <c r="J697" s="211"/>
      <c r="K697" s="211"/>
      <c r="L697" s="211"/>
      <c r="M697" s="211"/>
      <c r="N697" s="211"/>
      <c r="O697" s="211"/>
      <c r="P697" s="211"/>
      <c r="Q697" s="211"/>
      <c r="R697" s="211"/>
      <c r="S697" s="211"/>
      <c r="T697" s="212"/>
      <c r="U697" s="368"/>
      <c r="V697" s="66"/>
      <c r="W697" s="65"/>
      <c r="X697" s="65"/>
      <c r="Y697" s="65"/>
      <c r="Z697" s="65"/>
      <c r="AA697" s="65"/>
      <c r="AB697" s="65"/>
      <c r="AC697" s="65"/>
      <c r="AD697" s="67"/>
    </row>
    <row r="698" spans="4:30" s="183" customFormat="1" ht="15" customHeight="1" x14ac:dyDescent="0.2">
      <c r="D698" s="208"/>
      <c r="E698" s="52"/>
      <c r="F698" s="211"/>
      <c r="G698" s="211"/>
      <c r="H698" s="211"/>
      <c r="I698" s="211"/>
      <c r="J698" s="211"/>
      <c r="K698" s="211"/>
      <c r="L698" s="211"/>
      <c r="M698" s="211"/>
      <c r="N698" s="211"/>
      <c r="O698" s="211"/>
      <c r="P698" s="211"/>
      <c r="Q698" s="211"/>
      <c r="R698" s="211"/>
      <c r="S698" s="211"/>
      <c r="T698" s="212"/>
      <c r="U698" s="368"/>
      <c r="V698" s="66"/>
      <c r="W698" s="65"/>
      <c r="X698" s="65"/>
      <c r="Y698" s="65"/>
      <c r="Z698" s="65"/>
      <c r="AA698" s="65"/>
      <c r="AB698" s="65"/>
      <c r="AC698" s="65"/>
      <c r="AD698" s="67"/>
    </row>
    <row r="699" spans="4:30" s="183" customFormat="1" ht="15" customHeight="1" x14ac:dyDescent="0.2">
      <c r="D699" s="208"/>
      <c r="E699" s="52"/>
      <c r="F699" s="211"/>
      <c r="G699" s="211"/>
      <c r="H699" s="211"/>
      <c r="I699" s="211"/>
      <c r="J699" s="211"/>
      <c r="K699" s="211"/>
      <c r="L699" s="211"/>
      <c r="M699" s="211"/>
      <c r="N699" s="211"/>
      <c r="O699" s="211"/>
      <c r="P699" s="211"/>
      <c r="Q699" s="211"/>
      <c r="R699" s="211"/>
      <c r="S699" s="211"/>
      <c r="T699" s="212"/>
      <c r="U699" s="368"/>
      <c r="V699" s="66"/>
      <c r="W699" s="65"/>
      <c r="X699" s="65"/>
      <c r="Y699" s="65"/>
      <c r="Z699" s="65"/>
      <c r="AA699" s="65"/>
      <c r="AB699" s="65"/>
      <c r="AC699" s="65"/>
      <c r="AD699" s="67"/>
    </row>
    <row r="700" spans="4:30" s="183" customFormat="1" ht="15" customHeight="1" x14ac:dyDescent="0.2">
      <c r="D700" s="208"/>
      <c r="E700" s="52"/>
      <c r="F700" s="211"/>
      <c r="G700" s="211"/>
      <c r="H700" s="211"/>
      <c r="I700" s="211"/>
      <c r="J700" s="211"/>
      <c r="K700" s="211"/>
      <c r="L700" s="211"/>
      <c r="M700" s="211"/>
      <c r="N700" s="211"/>
      <c r="O700" s="211"/>
      <c r="P700" s="211"/>
      <c r="Q700" s="211"/>
      <c r="R700" s="211"/>
      <c r="S700" s="211"/>
      <c r="T700" s="212"/>
      <c r="U700" s="368"/>
      <c r="V700" s="66"/>
      <c r="W700" s="65"/>
      <c r="X700" s="65"/>
      <c r="Y700" s="65"/>
      <c r="Z700" s="65"/>
      <c r="AA700" s="65"/>
      <c r="AB700" s="65"/>
      <c r="AC700" s="65"/>
      <c r="AD700" s="67"/>
    </row>
    <row r="701" spans="4:30" s="183" customFormat="1" ht="15" customHeight="1" x14ac:dyDescent="0.2">
      <c r="D701" s="208"/>
      <c r="E701" s="52"/>
      <c r="F701" s="211"/>
      <c r="G701" s="211"/>
      <c r="H701" s="211"/>
      <c r="I701" s="211"/>
      <c r="J701" s="211"/>
      <c r="K701" s="211"/>
      <c r="L701" s="211"/>
      <c r="M701" s="211"/>
      <c r="N701" s="211"/>
      <c r="O701" s="211"/>
      <c r="P701" s="211"/>
      <c r="Q701" s="211"/>
      <c r="R701" s="211"/>
      <c r="S701" s="211"/>
      <c r="T701" s="212"/>
      <c r="U701" s="368"/>
      <c r="V701" s="66"/>
      <c r="W701" s="65"/>
      <c r="X701" s="65"/>
      <c r="Y701" s="65"/>
      <c r="Z701" s="65"/>
      <c r="AA701" s="65"/>
      <c r="AB701" s="65"/>
      <c r="AC701" s="65"/>
      <c r="AD701" s="67"/>
    </row>
    <row r="702" spans="4:30" s="183" customFormat="1" ht="15" customHeight="1" x14ac:dyDescent="0.2">
      <c r="D702" s="208"/>
      <c r="E702" s="52"/>
      <c r="F702" s="211"/>
      <c r="G702" s="211"/>
      <c r="H702" s="211"/>
      <c r="I702" s="211"/>
      <c r="J702" s="211"/>
      <c r="K702" s="211"/>
      <c r="L702" s="211"/>
      <c r="M702" s="211"/>
      <c r="N702" s="211"/>
      <c r="O702" s="211"/>
      <c r="P702" s="211"/>
      <c r="Q702" s="211"/>
      <c r="R702" s="211"/>
      <c r="S702" s="211"/>
      <c r="T702" s="212"/>
      <c r="U702" s="368"/>
      <c r="V702" s="66"/>
      <c r="W702" s="65"/>
      <c r="X702" s="65"/>
      <c r="Y702" s="65"/>
      <c r="Z702" s="65"/>
      <c r="AA702" s="65"/>
      <c r="AB702" s="65"/>
      <c r="AC702" s="65"/>
      <c r="AD702" s="67"/>
    </row>
    <row r="703" spans="4:30" s="183" customFormat="1" ht="15" customHeight="1" x14ac:dyDescent="0.2">
      <c r="D703" s="208"/>
      <c r="E703" s="52"/>
      <c r="F703" s="211"/>
      <c r="G703" s="211"/>
      <c r="H703" s="211"/>
      <c r="I703" s="211"/>
      <c r="J703" s="211"/>
      <c r="K703" s="211"/>
      <c r="L703" s="211"/>
      <c r="M703" s="211"/>
      <c r="N703" s="211"/>
      <c r="O703" s="211"/>
      <c r="P703" s="211"/>
      <c r="Q703" s="211"/>
      <c r="R703" s="211"/>
      <c r="S703" s="211"/>
      <c r="T703" s="212"/>
      <c r="U703" s="368"/>
      <c r="V703" s="66"/>
      <c r="W703" s="65"/>
      <c r="X703" s="65"/>
      <c r="Y703" s="65"/>
      <c r="Z703" s="65"/>
      <c r="AA703" s="65"/>
      <c r="AB703" s="65"/>
      <c r="AC703" s="65"/>
      <c r="AD703" s="67"/>
    </row>
    <row r="704" spans="4:30" s="183" customFormat="1" ht="15" customHeight="1" x14ac:dyDescent="0.2">
      <c r="D704" s="208"/>
      <c r="E704" s="52"/>
      <c r="F704" s="211"/>
      <c r="G704" s="211"/>
      <c r="H704" s="211"/>
      <c r="I704" s="211"/>
      <c r="J704" s="211"/>
      <c r="K704" s="211"/>
      <c r="L704" s="211"/>
      <c r="M704" s="211"/>
      <c r="N704" s="211"/>
      <c r="O704" s="211"/>
      <c r="P704" s="211"/>
      <c r="Q704" s="211"/>
      <c r="R704" s="211"/>
      <c r="S704" s="211"/>
      <c r="T704" s="212"/>
      <c r="U704" s="368"/>
      <c r="V704" s="66"/>
      <c r="W704" s="65"/>
      <c r="X704" s="65"/>
      <c r="Y704" s="65"/>
      <c r="Z704" s="65"/>
      <c r="AA704" s="65"/>
      <c r="AB704" s="65"/>
      <c r="AC704" s="65"/>
      <c r="AD704" s="67"/>
    </row>
    <row r="705" spans="4:30" s="183" customFormat="1" ht="15" customHeight="1" x14ac:dyDescent="0.2">
      <c r="D705" s="208"/>
      <c r="E705" s="52"/>
      <c r="F705" s="211"/>
      <c r="G705" s="211"/>
      <c r="H705" s="211"/>
      <c r="I705" s="211"/>
      <c r="J705" s="211"/>
      <c r="K705" s="211"/>
      <c r="L705" s="211"/>
      <c r="M705" s="211"/>
      <c r="N705" s="211"/>
      <c r="O705" s="211"/>
      <c r="P705" s="211"/>
      <c r="Q705" s="211"/>
      <c r="R705" s="211"/>
      <c r="S705" s="211"/>
      <c r="T705" s="212"/>
      <c r="U705" s="368"/>
      <c r="V705" s="66"/>
      <c r="W705" s="65"/>
      <c r="X705" s="65"/>
      <c r="Y705" s="65"/>
      <c r="Z705" s="65"/>
      <c r="AA705" s="65"/>
      <c r="AB705" s="65"/>
      <c r="AC705" s="65"/>
      <c r="AD705" s="67"/>
    </row>
    <row r="706" spans="4:30" s="183" customFormat="1" ht="15" customHeight="1" x14ac:dyDescent="0.2">
      <c r="D706" s="208"/>
      <c r="E706" s="52"/>
      <c r="F706" s="211"/>
      <c r="G706" s="211"/>
      <c r="H706" s="211"/>
      <c r="I706" s="211"/>
      <c r="J706" s="211"/>
      <c r="K706" s="211"/>
      <c r="L706" s="211"/>
      <c r="M706" s="211"/>
      <c r="N706" s="211"/>
      <c r="O706" s="211"/>
      <c r="P706" s="211"/>
      <c r="Q706" s="211"/>
      <c r="R706" s="211"/>
      <c r="S706" s="211"/>
      <c r="T706" s="212"/>
      <c r="U706" s="368"/>
      <c r="V706" s="66"/>
      <c r="W706" s="65"/>
      <c r="X706" s="65"/>
      <c r="Y706" s="65"/>
      <c r="Z706" s="65"/>
      <c r="AA706" s="65"/>
      <c r="AB706" s="65"/>
      <c r="AC706" s="65"/>
      <c r="AD706" s="67"/>
    </row>
    <row r="707" spans="4:30" s="183" customFormat="1" ht="15" customHeight="1" x14ac:dyDescent="0.2">
      <c r="D707" s="208"/>
      <c r="E707" s="52"/>
      <c r="F707" s="211"/>
      <c r="G707" s="211"/>
      <c r="H707" s="211"/>
      <c r="I707" s="211"/>
      <c r="J707" s="211"/>
      <c r="K707" s="211"/>
      <c r="L707" s="211"/>
      <c r="M707" s="211"/>
      <c r="N707" s="211"/>
      <c r="O707" s="211"/>
      <c r="P707" s="211"/>
      <c r="Q707" s="211"/>
      <c r="R707" s="211"/>
      <c r="S707" s="211"/>
      <c r="T707" s="212"/>
      <c r="U707" s="368"/>
      <c r="V707" s="66"/>
      <c r="W707" s="65"/>
      <c r="X707" s="65"/>
      <c r="Y707" s="65"/>
      <c r="Z707" s="65"/>
      <c r="AA707" s="65"/>
      <c r="AB707" s="65"/>
      <c r="AC707" s="65"/>
      <c r="AD707" s="67"/>
    </row>
    <row r="708" spans="4:30" s="183" customFormat="1" ht="15" customHeight="1" x14ac:dyDescent="0.2">
      <c r="D708" s="208"/>
      <c r="E708" s="52"/>
      <c r="F708" s="211"/>
      <c r="G708" s="211"/>
      <c r="H708" s="211"/>
      <c r="I708" s="211"/>
      <c r="J708" s="211"/>
      <c r="K708" s="211"/>
      <c r="L708" s="211"/>
      <c r="M708" s="211"/>
      <c r="N708" s="211"/>
      <c r="O708" s="211"/>
      <c r="P708" s="211"/>
      <c r="Q708" s="211"/>
      <c r="R708" s="211"/>
      <c r="S708" s="211"/>
      <c r="T708" s="212"/>
      <c r="U708" s="368"/>
      <c r="V708" s="66"/>
      <c r="W708" s="65"/>
      <c r="X708" s="65"/>
      <c r="Y708" s="65"/>
      <c r="Z708" s="65"/>
      <c r="AA708" s="65"/>
      <c r="AB708" s="65"/>
      <c r="AC708" s="65"/>
      <c r="AD708" s="67"/>
    </row>
    <row r="709" spans="4:30" s="183" customFormat="1" ht="15" customHeight="1" x14ac:dyDescent="0.2">
      <c r="D709" s="208"/>
      <c r="E709" s="52"/>
      <c r="F709" s="211"/>
      <c r="G709" s="211"/>
      <c r="H709" s="211"/>
      <c r="I709" s="211"/>
      <c r="J709" s="211"/>
      <c r="K709" s="211"/>
      <c r="L709" s="211"/>
      <c r="M709" s="211"/>
      <c r="N709" s="211"/>
      <c r="O709" s="211"/>
      <c r="P709" s="211"/>
      <c r="Q709" s="211"/>
      <c r="R709" s="211"/>
      <c r="S709" s="211"/>
      <c r="T709" s="212"/>
      <c r="U709" s="368"/>
      <c r="V709" s="66"/>
      <c r="W709" s="65"/>
      <c r="X709" s="65"/>
      <c r="Y709" s="65"/>
      <c r="Z709" s="65"/>
      <c r="AA709" s="65"/>
      <c r="AB709" s="65"/>
      <c r="AC709" s="65"/>
      <c r="AD709" s="67"/>
    </row>
    <row r="710" spans="4:30" s="183" customFormat="1" ht="15" customHeight="1" x14ac:dyDescent="0.2">
      <c r="D710" s="208"/>
      <c r="E710" s="52"/>
      <c r="F710" s="211"/>
      <c r="G710" s="211"/>
      <c r="H710" s="211"/>
      <c r="I710" s="211"/>
      <c r="J710" s="211"/>
      <c r="K710" s="211"/>
      <c r="L710" s="211"/>
      <c r="M710" s="211"/>
      <c r="N710" s="211"/>
      <c r="O710" s="211"/>
      <c r="P710" s="211"/>
      <c r="Q710" s="211"/>
      <c r="R710" s="211"/>
      <c r="S710" s="211"/>
      <c r="T710" s="212"/>
      <c r="U710" s="368"/>
      <c r="V710" s="66"/>
      <c r="W710" s="65"/>
      <c r="X710" s="65"/>
      <c r="Y710" s="65"/>
      <c r="Z710" s="65"/>
      <c r="AA710" s="65"/>
      <c r="AB710" s="65"/>
      <c r="AC710" s="65"/>
      <c r="AD710" s="67"/>
    </row>
    <row r="711" spans="4:30" s="183" customFormat="1" ht="15" customHeight="1" x14ac:dyDescent="0.2">
      <c r="D711" s="208"/>
      <c r="E711" s="52"/>
      <c r="F711" s="211"/>
      <c r="G711" s="211"/>
      <c r="H711" s="211"/>
      <c r="I711" s="211"/>
      <c r="J711" s="211"/>
      <c r="K711" s="211"/>
      <c r="L711" s="211"/>
      <c r="M711" s="211"/>
      <c r="N711" s="211"/>
      <c r="O711" s="211"/>
      <c r="P711" s="211"/>
      <c r="Q711" s="211"/>
      <c r="R711" s="211"/>
      <c r="S711" s="211"/>
      <c r="T711" s="212"/>
      <c r="U711" s="368"/>
      <c r="V711" s="66"/>
      <c r="W711" s="65"/>
      <c r="X711" s="65"/>
      <c r="Y711" s="65"/>
      <c r="Z711" s="65"/>
      <c r="AA711" s="65"/>
      <c r="AB711" s="65"/>
      <c r="AC711" s="65"/>
      <c r="AD711" s="67"/>
    </row>
    <row r="712" spans="4:30" s="183" customFormat="1" ht="15" customHeight="1" x14ac:dyDescent="0.2">
      <c r="D712" s="208"/>
      <c r="E712" s="52"/>
      <c r="F712" s="211"/>
      <c r="G712" s="211"/>
      <c r="H712" s="211"/>
      <c r="I712" s="211"/>
      <c r="J712" s="211"/>
      <c r="K712" s="211"/>
      <c r="L712" s="211"/>
      <c r="M712" s="211"/>
      <c r="N712" s="211"/>
      <c r="O712" s="211"/>
      <c r="P712" s="211"/>
      <c r="Q712" s="211"/>
      <c r="R712" s="211"/>
      <c r="S712" s="211"/>
      <c r="T712" s="212"/>
      <c r="U712" s="368"/>
      <c r="V712" s="66"/>
      <c r="W712" s="65"/>
      <c r="X712" s="65"/>
      <c r="Y712" s="65"/>
      <c r="Z712" s="65"/>
      <c r="AA712" s="65"/>
      <c r="AB712" s="65"/>
      <c r="AC712" s="65"/>
      <c r="AD712" s="67"/>
    </row>
    <row r="713" spans="4:30" s="183" customFormat="1" ht="15" customHeight="1" x14ac:dyDescent="0.2">
      <c r="D713" s="208"/>
      <c r="E713" s="52"/>
      <c r="F713" s="211"/>
      <c r="G713" s="211"/>
      <c r="H713" s="211"/>
      <c r="I713" s="211"/>
      <c r="J713" s="211"/>
      <c r="K713" s="211"/>
      <c r="L713" s="211"/>
      <c r="M713" s="211"/>
      <c r="N713" s="211"/>
      <c r="O713" s="211"/>
      <c r="P713" s="211"/>
      <c r="Q713" s="211"/>
      <c r="R713" s="211"/>
      <c r="S713" s="211"/>
      <c r="T713" s="212"/>
      <c r="U713" s="368"/>
      <c r="V713" s="66"/>
      <c r="W713" s="65"/>
      <c r="X713" s="65"/>
      <c r="Y713" s="65"/>
      <c r="Z713" s="65"/>
      <c r="AA713" s="65"/>
      <c r="AB713" s="65"/>
      <c r="AC713" s="65"/>
      <c r="AD713" s="67"/>
    </row>
    <row r="714" spans="4:30" s="183" customFormat="1" ht="15" customHeight="1" x14ac:dyDescent="0.2">
      <c r="D714" s="208"/>
      <c r="E714" s="52"/>
      <c r="F714" s="211"/>
      <c r="G714" s="211"/>
      <c r="H714" s="211"/>
      <c r="I714" s="211"/>
      <c r="J714" s="211"/>
      <c r="K714" s="211"/>
      <c r="L714" s="211"/>
      <c r="M714" s="211"/>
      <c r="N714" s="211"/>
      <c r="O714" s="211"/>
      <c r="P714" s="211"/>
      <c r="Q714" s="211"/>
      <c r="R714" s="211"/>
      <c r="S714" s="211"/>
      <c r="T714" s="212"/>
      <c r="U714" s="368"/>
      <c r="V714" s="66"/>
      <c r="W714" s="65"/>
      <c r="X714" s="65"/>
      <c r="Y714" s="65"/>
      <c r="Z714" s="65"/>
      <c r="AA714" s="65"/>
      <c r="AB714" s="65"/>
      <c r="AC714" s="65"/>
      <c r="AD714" s="67"/>
    </row>
    <row r="715" spans="4:30" s="183" customFormat="1" ht="15" customHeight="1" x14ac:dyDescent="0.2">
      <c r="D715" s="208"/>
      <c r="E715" s="52"/>
      <c r="F715" s="211"/>
      <c r="G715" s="211"/>
      <c r="H715" s="211"/>
      <c r="I715" s="211"/>
      <c r="J715" s="211"/>
      <c r="K715" s="211"/>
      <c r="L715" s="211"/>
      <c r="M715" s="211"/>
      <c r="N715" s="211"/>
      <c r="O715" s="211"/>
      <c r="P715" s="211"/>
      <c r="Q715" s="211"/>
      <c r="R715" s="211"/>
      <c r="S715" s="211"/>
      <c r="T715" s="212"/>
      <c r="U715" s="368"/>
      <c r="V715" s="66"/>
      <c r="W715" s="65"/>
      <c r="X715" s="65"/>
      <c r="Y715" s="65"/>
      <c r="Z715" s="65"/>
      <c r="AA715" s="65"/>
      <c r="AB715" s="65"/>
      <c r="AC715" s="65"/>
      <c r="AD715" s="67"/>
    </row>
    <row r="716" spans="4:30" s="183" customFormat="1" ht="15" customHeight="1" x14ac:dyDescent="0.2">
      <c r="D716" s="208"/>
      <c r="E716" s="52"/>
      <c r="F716" s="211"/>
      <c r="G716" s="211"/>
      <c r="H716" s="211"/>
      <c r="I716" s="211"/>
      <c r="J716" s="211"/>
      <c r="K716" s="211"/>
      <c r="L716" s="211"/>
      <c r="M716" s="211"/>
      <c r="N716" s="211"/>
      <c r="O716" s="211"/>
      <c r="P716" s="211"/>
      <c r="Q716" s="211"/>
      <c r="R716" s="211"/>
      <c r="S716" s="211"/>
      <c r="T716" s="212"/>
      <c r="U716" s="368"/>
      <c r="V716" s="66"/>
      <c r="W716" s="65"/>
      <c r="X716" s="65"/>
      <c r="Y716" s="65"/>
      <c r="Z716" s="65"/>
      <c r="AA716" s="65"/>
      <c r="AB716" s="65"/>
      <c r="AC716" s="65"/>
      <c r="AD716" s="67"/>
    </row>
    <row r="717" spans="4:30" s="183" customFormat="1" ht="15" customHeight="1" x14ac:dyDescent="0.2">
      <c r="D717" s="208"/>
      <c r="E717" s="52"/>
      <c r="F717" s="211"/>
      <c r="G717" s="211"/>
      <c r="H717" s="211"/>
      <c r="I717" s="211"/>
      <c r="J717" s="211"/>
      <c r="K717" s="211"/>
      <c r="L717" s="211"/>
      <c r="M717" s="211"/>
      <c r="N717" s="211"/>
      <c r="O717" s="211"/>
      <c r="P717" s="211"/>
      <c r="Q717" s="211"/>
      <c r="R717" s="211"/>
      <c r="S717" s="211"/>
      <c r="T717" s="212"/>
      <c r="U717" s="368"/>
      <c r="V717" s="66"/>
      <c r="W717" s="65"/>
      <c r="X717" s="65"/>
      <c r="Y717" s="65"/>
      <c r="Z717" s="65"/>
      <c r="AA717" s="65"/>
      <c r="AB717" s="65"/>
      <c r="AC717" s="65"/>
      <c r="AD717" s="67"/>
    </row>
    <row r="718" spans="4:30" s="183" customFormat="1" ht="15" customHeight="1" x14ac:dyDescent="0.2">
      <c r="D718" s="208"/>
      <c r="E718" s="52"/>
      <c r="F718" s="211"/>
      <c r="G718" s="211"/>
      <c r="H718" s="211"/>
      <c r="I718" s="211"/>
      <c r="J718" s="211"/>
      <c r="K718" s="211"/>
      <c r="L718" s="211"/>
      <c r="M718" s="211"/>
      <c r="N718" s="211"/>
      <c r="O718" s="211"/>
      <c r="P718" s="211"/>
      <c r="Q718" s="211"/>
      <c r="R718" s="211"/>
      <c r="S718" s="211"/>
      <c r="T718" s="212"/>
      <c r="U718" s="368"/>
      <c r="V718" s="66"/>
      <c r="W718" s="65"/>
      <c r="X718" s="65"/>
      <c r="Y718" s="65"/>
      <c r="Z718" s="65"/>
      <c r="AA718" s="65"/>
      <c r="AB718" s="65"/>
      <c r="AC718" s="65"/>
      <c r="AD718" s="67"/>
    </row>
    <row r="719" spans="4:30" s="183" customFormat="1" ht="15" customHeight="1" x14ac:dyDescent="0.2">
      <c r="D719" s="208"/>
      <c r="E719" s="52"/>
      <c r="F719" s="211"/>
      <c r="G719" s="211"/>
      <c r="H719" s="211"/>
      <c r="I719" s="211"/>
      <c r="J719" s="211"/>
      <c r="K719" s="211"/>
      <c r="L719" s="211"/>
      <c r="M719" s="211"/>
      <c r="N719" s="211"/>
      <c r="O719" s="211"/>
      <c r="P719" s="211"/>
      <c r="Q719" s="211"/>
      <c r="R719" s="211"/>
      <c r="S719" s="211"/>
      <c r="T719" s="212"/>
      <c r="U719" s="368"/>
      <c r="V719" s="66"/>
      <c r="W719" s="65"/>
      <c r="X719" s="65"/>
      <c r="Y719" s="65"/>
      <c r="Z719" s="65"/>
      <c r="AA719" s="65"/>
      <c r="AB719" s="65"/>
      <c r="AC719" s="65"/>
      <c r="AD719" s="67"/>
    </row>
    <row r="720" spans="4:30" s="183" customFormat="1" ht="15" customHeight="1" x14ac:dyDescent="0.2">
      <c r="D720" s="208"/>
      <c r="E720" s="52"/>
      <c r="F720" s="211"/>
      <c r="G720" s="211"/>
      <c r="H720" s="211"/>
      <c r="I720" s="211"/>
      <c r="J720" s="211"/>
      <c r="K720" s="211"/>
      <c r="L720" s="211"/>
      <c r="M720" s="211"/>
      <c r="N720" s="211"/>
      <c r="O720" s="211"/>
      <c r="P720" s="211"/>
      <c r="Q720" s="211"/>
      <c r="R720" s="211"/>
      <c r="S720" s="211"/>
      <c r="T720" s="212"/>
      <c r="U720" s="368"/>
      <c r="V720" s="66"/>
      <c r="W720" s="65"/>
      <c r="X720" s="65"/>
      <c r="Y720" s="65"/>
      <c r="Z720" s="65"/>
      <c r="AA720" s="65"/>
      <c r="AB720" s="65"/>
      <c r="AC720" s="65"/>
      <c r="AD720" s="67"/>
    </row>
    <row r="721" spans="4:30" s="183" customFormat="1" ht="15" customHeight="1" x14ac:dyDescent="0.2">
      <c r="D721" s="208"/>
      <c r="E721" s="52"/>
      <c r="F721" s="211"/>
      <c r="G721" s="211"/>
      <c r="H721" s="211"/>
      <c r="I721" s="211"/>
      <c r="J721" s="211"/>
      <c r="K721" s="211"/>
      <c r="L721" s="211"/>
      <c r="M721" s="211"/>
      <c r="N721" s="211"/>
      <c r="O721" s="211"/>
      <c r="P721" s="211"/>
      <c r="Q721" s="211"/>
      <c r="R721" s="211"/>
      <c r="S721" s="211"/>
      <c r="T721" s="212"/>
      <c r="U721" s="368"/>
      <c r="V721" s="66"/>
      <c r="W721" s="65"/>
      <c r="X721" s="65"/>
      <c r="Y721" s="65"/>
      <c r="Z721" s="65"/>
      <c r="AA721" s="65"/>
      <c r="AB721" s="65"/>
      <c r="AC721" s="65"/>
      <c r="AD721" s="67"/>
    </row>
    <row r="722" spans="4:30" s="183" customFormat="1" ht="15" customHeight="1" x14ac:dyDescent="0.2">
      <c r="D722" s="208"/>
      <c r="E722" s="52"/>
      <c r="F722" s="211"/>
      <c r="G722" s="211"/>
      <c r="H722" s="211"/>
      <c r="I722" s="211"/>
      <c r="J722" s="211"/>
      <c r="K722" s="211"/>
      <c r="L722" s="211"/>
      <c r="M722" s="211"/>
      <c r="N722" s="211"/>
      <c r="O722" s="211"/>
      <c r="P722" s="211"/>
      <c r="Q722" s="211"/>
      <c r="R722" s="211"/>
      <c r="S722" s="211"/>
      <c r="T722" s="212"/>
      <c r="U722" s="368"/>
      <c r="V722" s="66"/>
      <c r="W722" s="65"/>
      <c r="X722" s="65"/>
      <c r="Y722" s="65"/>
      <c r="Z722" s="65"/>
      <c r="AA722" s="65"/>
      <c r="AB722" s="65"/>
      <c r="AC722" s="65"/>
      <c r="AD722" s="67"/>
    </row>
    <row r="723" spans="4:30" s="183" customFormat="1" ht="15" customHeight="1" x14ac:dyDescent="0.2">
      <c r="D723" s="208"/>
      <c r="E723" s="52"/>
      <c r="F723" s="211"/>
      <c r="G723" s="211"/>
      <c r="H723" s="211"/>
      <c r="I723" s="211"/>
      <c r="J723" s="211"/>
      <c r="K723" s="211"/>
      <c r="L723" s="211"/>
      <c r="M723" s="211"/>
      <c r="N723" s="211"/>
      <c r="O723" s="211"/>
      <c r="P723" s="211"/>
      <c r="Q723" s="211"/>
      <c r="R723" s="211"/>
      <c r="S723" s="211"/>
      <c r="T723" s="212"/>
      <c r="U723" s="368"/>
      <c r="V723" s="66"/>
      <c r="W723" s="65"/>
      <c r="X723" s="65"/>
      <c r="Y723" s="65"/>
      <c r="Z723" s="65"/>
      <c r="AA723" s="65"/>
      <c r="AB723" s="65"/>
      <c r="AC723" s="65"/>
      <c r="AD723" s="67"/>
    </row>
    <row r="724" spans="4:30" s="183" customFormat="1" ht="15" customHeight="1" x14ac:dyDescent="0.2">
      <c r="D724" s="208"/>
      <c r="E724" s="52"/>
      <c r="F724" s="211"/>
      <c r="G724" s="211"/>
      <c r="H724" s="211"/>
      <c r="I724" s="211"/>
      <c r="J724" s="211"/>
      <c r="K724" s="211"/>
      <c r="L724" s="211"/>
      <c r="M724" s="211"/>
      <c r="N724" s="211"/>
      <c r="O724" s="211"/>
      <c r="P724" s="211"/>
      <c r="Q724" s="211"/>
      <c r="R724" s="211"/>
      <c r="S724" s="211"/>
      <c r="T724" s="212"/>
      <c r="U724" s="368"/>
      <c r="V724" s="66"/>
      <c r="W724" s="65"/>
      <c r="X724" s="65"/>
      <c r="Y724" s="65"/>
      <c r="Z724" s="65"/>
      <c r="AA724" s="65"/>
      <c r="AB724" s="65"/>
      <c r="AC724" s="65"/>
      <c r="AD724" s="67"/>
    </row>
    <row r="725" spans="4:30" s="183" customFormat="1" ht="15" customHeight="1" x14ac:dyDescent="0.2">
      <c r="D725" s="208"/>
      <c r="E725" s="52"/>
      <c r="F725" s="211"/>
      <c r="G725" s="211"/>
      <c r="H725" s="211"/>
      <c r="I725" s="211"/>
      <c r="J725" s="211"/>
      <c r="K725" s="211"/>
      <c r="L725" s="211"/>
      <c r="M725" s="211"/>
      <c r="N725" s="211"/>
      <c r="O725" s="211"/>
      <c r="P725" s="211"/>
      <c r="Q725" s="211"/>
      <c r="R725" s="211"/>
      <c r="S725" s="211"/>
      <c r="T725" s="212"/>
      <c r="U725" s="368"/>
      <c r="V725" s="66"/>
      <c r="W725" s="65"/>
      <c r="X725" s="65"/>
      <c r="Y725" s="65"/>
      <c r="Z725" s="65"/>
      <c r="AA725" s="65"/>
      <c r="AB725" s="65"/>
      <c r="AC725" s="65"/>
      <c r="AD725" s="67"/>
    </row>
    <row r="726" spans="4:30" s="183" customFormat="1" ht="15" customHeight="1" x14ac:dyDescent="0.2">
      <c r="D726" s="208"/>
      <c r="E726" s="52"/>
      <c r="F726" s="211"/>
      <c r="G726" s="211"/>
      <c r="H726" s="211"/>
      <c r="I726" s="211"/>
      <c r="J726" s="211"/>
      <c r="K726" s="211"/>
      <c r="L726" s="211"/>
      <c r="M726" s="211"/>
      <c r="N726" s="211"/>
      <c r="O726" s="211"/>
      <c r="P726" s="211"/>
      <c r="Q726" s="211"/>
      <c r="R726" s="211"/>
      <c r="S726" s="211"/>
      <c r="T726" s="212"/>
      <c r="U726" s="368"/>
      <c r="V726" s="66"/>
      <c r="W726" s="65"/>
      <c r="X726" s="65"/>
      <c r="Y726" s="65"/>
      <c r="Z726" s="65"/>
      <c r="AA726" s="65"/>
      <c r="AB726" s="65"/>
      <c r="AC726" s="65"/>
      <c r="AD726" s="67"/>
    </row>
    <row r="727" spans="4:30" s="183" customFormat="1" ht="15" customHeight="1" x14ac:dyDescent="0.2">
      <c r="D727" s="208"/>
      <c r="E727" s="52"/>
      <c r="F727" s="211"/>
      <c r="G727" s="211"/>
      <c r="H727" s="211"/>
      <c r="I727" s="211"/>
      <c r="J727" s="211"/>
      <c r="K727" s="211"/>
      <c r="L727" s="211"/>
      <c r="M727" s="211"/>
      <c r="N727" s="211"/>
      <c r="O727" s="211"/>
      <c r="P727" s="211"/>
      <c r="Q727" s="211"/>
      <c r="R727" s="211"/>
      <c r="S727" s="211"/>
      <c r="T727" s="212"/>
      <c r="U727" s="368"/>
      <c r="V727" s="66"/>
      <c r="W727" s="65"/>
      <c r="X727" s="65"/>
      <c r="Y727" s="65"/>
      <c r="Z727" s="65"/>
      <c r="AA727" s="65"/>
      <c r="AB727" s="65"/>
      <c r="AC727" s="65"/>
      <c r="AD727" s="67"/>
    </row>
    <row r="728" spans="4:30" s="183" customFormat="1" ht="15" customHeight="1" x14ac:dyDescent="0.2">
      <c r="D728" s="208"/>
      <c r="E728" s="52"/>
      <c r="F728" s="211"/>
      <c r="G728" s="211"/>
      <c r="H728" s="211"/>
      <c r="I728" s="211"/>
      <c r="J728" s="211"/>
      <c r="K728" s="211"/>
      <c r="L728" s="211"/>
      <c r="M728" s="211"/>
      <c r="N728" s="211"/>
      <c r="O728" s="211"/>
      <c r="P728" s="211"/>
      <c r="Q728" s="211"/>
      <c r="R728" s="211"/>
      <c r="S728" s="211"/>
      <c r="T728" s="212"/>
      <c r="U728" s="368"/>
      <c r="V728" s="66"/>
      <c r="W728" s="65"/>
      <c r="X728" s="65"/>
      <c r="Y728" s="65"/>
      <c r="Z728" s="65"/>
      <c r="AA728" s="65"/>
      <c r="AB728" s="65"/>
      <c r="AC728" s="65"/>
      <c r="AD728" s="67"/>
    </row>
    <row r="729" spans="4:30" s="183" customFormat="1" ht="15" customHeight="1" x14ac:dyDescent="0.2">
      <c r="D729" s="208"/>
      <c r="E729" s="52"/>
      <c r="F729" s="211"/>
      <c r="G729" s="211"/>
      <c r="H729" s="211"/>
      <c r="I729" s="211"/>
      <c r="J729" s="211"/>
      <c r="K729" s="211"/>
      <c r="L729" s="211"/>
      <c r="M729" s="211"/>
      <c r="N729" s="211"/>
      <c r="O729" s="211"/>
      <c r="P729" s="211"/>
      <c r="Q729" s="211"/>
      <c r="R729" s="211"/>
      <c r="S729" s="211"/>
      <c r="T729" s="212"/>
      <c r="U729" s="368"/>
      <c r="V729" s="66"/>
      <c r="W729" s="65"/>
      <c r="X729" s="65"/>
      <c r="Y729" s="65"/>
      <c r="Z729" s="65"/>
      <c r="AA729" s="65"/>
      <c r="AB729" s="65"/>
      <c r="AC729" s="65"/>
      <c r="AD729" s="67"/>
    </row>
    <row r="730" spans="4:30" s="183" customFormat="1" ht="15" customHeight="1" x14ac:dyDescent="0.2">
      <c r="D730" s="208"/>
      <c r="E730" s="52"/>
      <c r="F730" s="211"/>
      <c r="G730" s="211"/>
      <c r="H730" s="211"/>
      <c r="I730" s="211"/>
      <c r="J730" s="211"/>
      <c r="K730" s="211"/>
      <c r="L730" s="211"/>
      <c r="M730" s="211"/>
      <c r="N730" s="211"/>
      <c r="O730" s="211"/>
      <c r="P730" s="211"/>
      <c r="Q730" s="211"/>
      <c r="R730" s="211"/>
      <c r="S730" s="211"/>
      <c r="T730" s="212"/>
      <c r="U730" s="368"/>
      <c r="V730" s="66"/>
      <c r="W730" s="65"/>
      <c r="X730" s="65"/>
      <c r="Y730" s="65"/>
      <c r="Z730" s="65"/>
      <c r="AA730" s="65"/>
      <c r="AB730" s="65"/>
      <c r="AC730" s="65"/>
      <c r="AD730" s="67"/>
    </row>
    <row r="731" spans="4:30" s="183" customFormat="1" ht="15" customHeight="1" x14ac:dyDescent="0.2">
      <c r="D731" s="208"/>
      <c r="E731" s="52"/>
      <c r="F731" s="211"/>
      <c r="G731" s="211"/>
      <c r="H731" s="211"/>
      <c r="I731" s="211"/>
      <c r="J731" s="211"/>
      <c r="K731" s="211"/>
      <c r="L731" s="211"/>
      <c r="M731" s="211"/>
      <c r="N731" s="211"/>
      <c r="O731" s="211"/>
      <c r="P731" s="211"/>
      <c r="Q731" s="211"/>
      <c r="R731" s="211"/>
      <c r="S731" s="211"/>
      <c r="T731" s="212"/>
      <c r="U731" s="368"/>
      <c r="V731" s="66"/>
      <c r="W731" s="65"/>
      <c r="X731" s="65"/>
      <c r="Y731" s="65"/>
      <c r="Z731" s="65"/>
      <c r="AA731" s="65"/>
      <c r="AB731" s="65"/>
      <c r="AC731" s="65"/>
      <c r="AD731" s="67"/>
    </row>
    <row r="732" spans="4:30" s="183" customFormat="1" ht="15" customHeight="1" x14ac:dyDescent="0.2">
      <c r="D732" s="208"/>
      <c r="E732" s="52"/>
      <c r="F732" s="211"/>
      <c r="G732" s="211"/>
      <c r="H732" s="211"/>
      <c r="I732" s="211"/>
      <c r="J732" s="211"/>
      <c r="K732" s="211"/>
      <c r="L732" s="211"/>
      <c r="M732" s="211"/>
      <c r="N732" s="211"/>
      <c r="O732" s="211"/>
      <c r="P732" s="211"/>
      <c r="Q732" s="211"/>
      <c r="R732" s="211"/>
      <c r="S732" s="211"/>
      <c r="T732" s="212"/>
      <c r="U732" s="368"/>
      <c r="V732" s="66"/>
      <c r="W732" s="65"/>
      <c r="X732" s="65"/>
      <c r="Y732" s="65"/>
      <c r="Z732" s="65"/>
      <c r="AA732" s="65"/>
      <c r="AB732" s="65"/>
      <c r="AC732" s="65"/>
      <c r="AD732" s="67"/>
    </row>
    <row r="733" spans="4:30" s="183" customFormat="1" ht="15" customHeight="1" x14ac:dyDescent="0.2">
      <c r="D733" s="208"/>
      <c r="E733" s="52"/>
      <c r="F733" s="211"/>
      <c r="G733" s="211"/>
      <c r="H733" s="211"/>
      <c r="I733" s="211"/>
      <c r="J733" s="211"/>
      <c r="K733" s="211"/>
      <c r="L733" s="211"/>
      <c r="M733" s="211"/>
      <c r="N733" s="211"/>
      <c r="O733" s="211"/>
      <c r="P733" s="211"/>
      <c r="Q733" s="211"/>
      <c r="R733" s="211"/>
      <c r="S733" s="211"/>
      <c r="T733" s="212"/>
      <c r="U733" s="368"/>
      <c r="V733" s="66"/>
      <c r="W733" s="65"/>
      <c r="X733" s="65"/>
      <c r="Y733" s="65"/>
      <c r="Z733" s="65"/>
      <c r="AA733" s="65"/>
      <c r="AB733" s="65"/>
      <c r="AC733" s="65"/>
      <c r="AD733" s="67"/>
    </row>
    <row r="734" spans="4:30" s="183" customFormat="1" ht="15" customHeight="1" x14ac:dyDescent="0.2">
      <c r="D734" s="208"/>
      <c r="E734" s="52"/>
      <c r="F734" s="211"/>
      <c r="G734" s="211"/>
      <c r="H734" s="211"/>
      <c r="I734" s="211"/>
      <c r="J734" s="211"/>
      <c r="K734" s="211"/>
      <c r="L734" s="211"/>
      <c r="M734" s="211"/>
      <c r="N734" s="211"/>
      <c r="O734" s="211"/>
      <c r="P734" s="211"/>
      <c r="Q734" s="211"/>
      <c r="R734" s="211"/>
      <c r="S734" s="211"/>
      <c r="T734" s="212"/>
      <c r="U734" s="368"/>
      <c r="V734" s="66"/>
      <c r="W734" s="65"/>
      <c r="X734" s="65"/>
      <c r="Y734" s="65"/>
      <c r="Z734" s="65"/>
      <c r="AA734" s="65"/>
      <c r="AB734" s="65"/>
      <c r="AC734" s="65"/>
      <c r="AD734" s="67"/>
    </row>
    <row r="735" spans="4:30" s="183" customFormat="1" ht="15" customHeight="1" x14ac:dyDescent="0.2">
      <c r="D735" s="208"/>
      <c r="E735" s="52"/>
      <c r="F735" s="211"/>
      <c r="G735" s="211"/>
      <c r="H735" s="211"/>
      <c r="I735" s="211"/>
      <c r="J735" s="211"/>
      <c r="K735" s="211"/>
      <c r="L735" s="211"/>
      <c r="M735" s="211"/>
      <c r="N735" s="211"/>
      <c r="O735" s="211"/>
      <c r="P735" s="211"/>
      <c r="Q735" s="211"/>
      <c r="R735" s="211"/>
      <c r="S735" s="211"/>
      <c r="T735" s="212"/>
      <c r="U735" s="368"/>
      <c r="V735" s="66"/>
      <c r="W735" s="65"/>
      <c r="X735" s="65"/>
      <c r="Y735" s="65"/>
      <c r="Z735" s="65"/>
      <c r="AA735" s="65"/>
      <c r="AB735" s="65"/>
      <c r="AC735" s="65"/>
      <c r="AD735" s="67"/>
    </row>
    <row r="736" spans="4:30" s="183" customFormat="1" ht="15" customHeight="1" x14ac:dyDescent="0.2">
      <c r="D736" s="208"/>
      <c r="E736" s="52"/>
      <c r="F736" s="211"/>
      <c r="G736" s="211"/>
      <c r="H736" s="211"/>
      <c r="I736" s="211"/>
      <c r="J736" s="211"/>
      <c r="K736" s="211"/>
      <c r="L736" s="211"/>
      <c r="M736" s="211"/>
      <c r="N736" s="211"/>
      <c r="O736" s="211"/>
      <c r="P736" s="211"/>
      <c r="Q736" s="211"/>
      <c r="R736" s="211"/>
      <c r="S736" s="211"/>
      <c r="T736" s="212"/>
      <c r="U736" s="368"/>
      <c r="V736" s="66"/>
      <c r="W736" s="65"/>
      <c r="X736" s="65"/>
      <c r="Y736" s="65"/>
      <c r="Z736" s="65"/>
      <c r="AA736" s="65"/>
      <c r="AB736" s="65"/>
      <c r="AC736" s="65"/>
      <c r="AD736" s="67"/>
    </row>
    <row r="737" spans="4:30" s="183" customFormat="1" ht="15" customHeight="1" x14ac:dyDescent="0.2">
      <c r="D737" s="208"/>
      <c r="E737" s="52"/>
      <c r="F737" s="211"/>
      <c r="G737" s="211"/>
      <c r="H737" s="211"/>
      <c r="I737" s="211"/>
      <c r="J737" s="211"/>
      <c r="K737" s="211"/>
      <c r="L737" s="211"/>
      <c r="M737" s="211"/>
      <c r="N737" s="211"/>
      <c r="O737" s="211"/>
      <c r="P737" s="211"/>
      <c r="Q737" s="211"/>
      <c r="R737" s="211"/>
      <c r="S737" s="211"/>
      <c r="T737" s="212"/>
      <c r="U737" s="368"/>
      <c r="V737" s="66"/>
      <c r="W737" s="65"/>
      <c r="X737" s="65"/>
      <c r="Y737" s="65"/>
      <c r="Z737" s="65"/>
      <c r="AA737" s="65"/>
      <c r="AB737" s="65"/>
      <c r="AC737" s="65"/>
      <c r="AD737" s="67"/>
    </row>
    <row r="738" spans="4:30" s="183" customFormat="1" ht="15" customHeight="1" x14ac:dyDescent="0.2">
      <c r="D738" s="208"/>
      <c r="E738" s="52"/>
      <c r="F738" s="211"/>
      <c r="G738" s="211"/>
      <c r="H738" s="211"/>
      <c r="I738" s="211"/>
      <c r="J738" s="211"/>
      <c r="K738" s="211"/>
      <c r="L738" s="211"/>
      <c r="M738" s="211"/>
      <c r="N738" s="211"/>
      <c r="O738" s="211"/>
      <c r="P738" s="211"/>
      <c r="Q738" s="211"/>
      <c r="R738" s="211"/>
      <c r="S738" s="211"/>
      <c r="T738" s="212"/>
      <c r="U738" s="368"/>
      <c r="V738" s="66"/>
      <c r="W738" s="65"/>
      <c r="X738" s="65"/>
      <c r="Y738" s="65"/>
      <c r="Z738" s="65"/>
      <c r="AA738" s="65"/>
      <c r="AB738" s="65"/>
      <c r="AC738" s="65"/>
      <c r="AD738" s="67"/>
    </row>
    <row r="739" spans="4:30" s="183" customFormat="1" ht="15" customHeight="1" x14ac:dyDescent="0.2">
      <c r="D739" s="208"/>
      <c r="E739" s="52"/>
      <c r="F739" s="211"/>
      <c r="G739" s="211"/>
      <c r="H739" s="211"/>
      <c r="I739" s="211"/>
      <c r="J739" s="211"/>
      <c r="K739" s="211"/>
      <c r="L739" s="211"/>
      <c r="M739" s="211"/>
      <c r="N739" s="211"/>
      <c r="O739" s="211"/>
      <c r="P739" s="211"/>
      <c r="Q739" s="211"/>
      <c r="R739" s="211"/>
      <c r="S739" s="211"/>
      <c r="T739" s="212"/>
      <c r="U739" s="368"/>
      <c r="V739" s="66"/>
      <c r="W739" s="65"/>
      <c r="X739" s="65"/>
      <c r="Y739" s="65"/>
      <c r="Z739" s="65"/>
      <c r="AA739" s="65"/>
      <c r="AB739" s="65"/>
      <c r="AC739" s="65"/>
      <c r="AD739" s="67"/>
    </row>
    <row r="740" spans="4:30" s="183" customFormat="1" ht="15" customHeight="1" x14ac:dyDescent="0.2">
      <c r="D740" s="208"/>
      <c r="E740" s="52"/>
      <c r="F740" s="211"/>
      <c r="G740" s="211"/>
      <c r="H740" s="211"/>
      <c r="I740" s="211"/>
      <c r="J740" s="211"/>
      <c r="K740" s="211"/>
      <c r="L740" s="211"/>
      <c r="M740" s="211"/>
      <c r="N740" s="211"/>
      <c r="O740" s="211"/>
      <c r="P740" s="211"/>
      <c r="Q740" s="211"/>
      <c r="R740" s="211"/>
      <c r="S740" s="211"/>
      <c r="T740" s="212"/>
      <c r="U740" s="368"/>
      <c r="V740" s="66"/>
      <c r="W740" s="65"/>
      <c r="X740" s="65"/>
      <c r="Y740" s="65"/>
      <c r="Z740" s="65"/>
      <c r="AA740" s="65"/>
      <c r="AB740" s="65"/>
      <c r="AC740" s="65"/>
      <c r="AD740" s="67"/>
    </row>
    <row r="741" spans="4:30" s="183" customFormat="1" ht="15" customHeight="1" x14ac:dyDescent="0.2">
      <c r="D741" s="208"/>
      <c r="E741" s="52"/>
      <c r="F741" s="211"/>
      <c r="G741" s="211"/>
      <c r="H741" s="211"/>
      <c r="I741" s="211"/>
      <c r="J741" s="211"/>
      <c r="K741" s="211"/>
      <c r="L741" s="211"/>
      <c r="M741" s="211"/>
      <c r="N741" s="211"/>
      <c r="O741" s="211"/>
      <c r="P741" s="211"/>
      <c r="Q741" s="211"/>
      <c r="R741" s="211"/>
      <c r="S741" s="211"/>
      <c r="T741" s="212"/>
      <c r="U741" s="368"/>
      <c r="V741" s="66"/>
      <c r="W741" s="65"/>
      <c r="X741" s="65"/>
      <c r="Y741" s="65"/>
      <c r="Z741" s="65"/>
      <c r="AA741" s="65"/>
      <c r="AB741" s="65"/>
      <c r="AC741" s="65"/>
      <c r="AD741" s="67"/>
    </row>
    <row r="742" spans="4:30" s="183" customFormat="1" ht="15" customHeight="1" x14ac:dyDescent="0.2">
      <c r="D742" s="208"/>
      <c r="E742" s="52"/>
      <c r="F742" s="211"/>
      <c r="G742" s="211"/>
      <c r="H742" s="211"/>
      <c r="I742" s="211"/>
      <c r="J742" s="211"/>
      <c r="K742" s="211"/>
      <c r="L742" s="211"/>
      <c r="M742" s="211"/>
      <c r="N742" s="211"/>
      <c r="O742" s="211"/>
      <c r="P742" s="211"/>
      <c r="Q742" s="211"/>
      <c r="R742" s="211"/>
      <c r="S742" s="211"/>
      <c r="T742" s="212"/>
      <c r="U742" s="368"/>
      <c r="V742" s="66"/>
      <c r="W742" s="65"/>
      <c r="X742" s="65"/>
      <c r="Y742" s="65"/>
      <c r="Z742" s="65"/>
      <c r="AA742" s="65"/>
      <c r="AB742" s="65"/>
      <c r="AC742" s="65"/>
      <c r="AD742" s="67"/>
    </row>
    <row r="743" spans="4:30" s="183" customFormat="1" ht="15" customHeight="1" x14ac:dyDescent="0.2">
      <c r="D743" s="208"/>
      <c r="E743" s="52"/>
      <c r="F743" s="211"/>
      <c r="G743" s="211"/>
      <c r="H743" s="211"/>
      <c r="I743" s="211"/>
      <c r="J743" s="211"/>
      <c r="K743" s="211"/>
      <c r="L743" s="211"/>
      <c r="M743" s="211"/>
      <c r="N743" s="211"/>
      <c r="O743" s="211"/>
      <c r="P743" s="211"/>
      <c r="Q743" s="211"/>
      <c r="R743" s="211"/>
      <c r="S743" s="211"/>
      <c r="T743" s="212"/>
      <c r="U743" s="368"/>
      <c r="V743" s="66"/>
      <c r="W743" s="65"/>
      <c r="X743" s="65"/>
      <c r="Y743" s="65"/>
      <c r="Z743" s="65"/>
      <c r="AA743" s="65"/>
      <c r="AB743" s="65"/>
      <c r="AC743" s="65"/>
      <c r="AD743" s="67"/>
    </row>
    <row r="744" spans="4:30" s="183" customFormat="1" ht="15" customHeight="1" x14ac:dyDescent="0.2">
      <c r="D744" s="208"/>
      <c r="E744" s="52"/>
      <c r="F744" s="211"/>
      <c r="G744" s="211"/>
      <c r="H744" s="211"/>
      <c r="I744" s="211"/>
      <c r="J744" s="211"/>
      <c r="K744" s="211"/>
      <c r="L744" s="211"/>
      <c r="M744" s="211"/>
      <c r="N744" s="211"/>
      <c r="O744" s="211"/>
      <c r="P744" s="211"/>
      <c r="Q744" s="211"/>
      <c r="R744" s="211"/>
      <c r="S744" s="211"/>
      <c r="T744" s="212"/>
      <c r="U744" s="368"/>
      <c r="V744" s="66"/>
      <c r="W744" s="65"/>
      <c r="X744" s="65"/>
      <c r="Y744" s="65"/>
      <c r="Z744" s="65"/>
      <c r="AA744" s="65"/>
      <c r="AB744" s="65"/>
      <c r="AC744" s="65"/>
      <c r="AD744" s="67"/>
    </row>
    <row r="745" spans="4:30" s="183" customFormat="1" ht="15" customHeight="1" x14ac:dyDescent="0.2">
      <c r="D745" s="208"/>
      <c r="E745" s="52"/>
      <c r="F745" s="211"/>
      <c r="G745" s="211"/>
      <c r="H745" s="211"/>
      <c r="I745" s="211"/>
      <c r="J745" s="211"/>
      <c r="K745" s="211"/>
      <c r="L745" s="211"/>
      <c r="M745" s="211"/>
      <c r="N745" s="211"/>
      <c r="O745" s="211"/>
      <c r="P745" s="211"/>
      <c r="Q745" s="211"/>
      <c r="R745" s="211"/>
      <c r="S745" s="211"/>
      <c r="T745" s="212"/>
      <c r="U745" s="368"/>
      <c r="V745" s="66"/>
      <c r="W745" s="65"/>
      <c r="X745" s="65"/>
      <c r="Y745" s="65"/>
      <c r="Z745" s="65"/>
      <c r="AA745" s="65"/>
      <c r="AB745" s="65"/>
      <c r="AC745" s="65"/>
      <c r="AD745" s="67"/>
    </row>
    <row r="746" spans="4:30" s="183" customFormat="1" ht="15" customHeight="1" x14ac:dyDescent="0.2">
      <c r="D746" s="208"/>
      <c r="E746" s="52"/>
      <c r="F746" s="211"/>
      <c r="G746" s="211"/>
      <c r="H746" s="211"/>
      <c r="I746" s="211"/>
      <c r="J746" s="211"/>
      <c r="K746" s="211"/>
      <c r="L746" s="211"/>
      <c r="M746" s="211"/>
      <c r="N746" s="211"/>
      <c r="O746" s="211"/>
      <c r="P746" s="211"/>
      <c r="Q746" s="211"/>
      <c r="R746" s="211"/>
      <c r="S746" s="211"/>
      <c r="T746" s="212"/>
      <c r="U746" s="368"/>
      <c r="V746" s="66"/>
      <c r="W746" s="65"/>
      <c r="X746" s="65"/>
      <c r="Y746" s="65"/>
      <c r="Z746" s="65"/>
      <c r="AA746" s="65"/>
      <c r="AB746" s="65"/>
      <c r="AC746" s="65"/>
      <c r="AD746" s="67"/>
    </row>
    <row r="747" spans="4:30" s="183" customFormat="1" ht="15" customHeight="1" x14ac:dyDescent="0.2">
      <c r="D747" s="208"/>
      <c r="E747" s="52"/>
      <c r="F747" s="211"/>
      <c r="G747" s="211"/>
      <c r="H747" s="211"/>
      <c r="I747" s="211"/>
      <c r="J747" s="211"/>
      <c r="K747" s="211"/>
      <c r="L747" s="211"/>
      <c r="M747" s="211"/>
      <c r="N747" s="211"/>
      <c r="O747" s="211"/>
      <c r="P747" s="211"/>
      <c r="Q747" s="211"/>
      <c r="R747" s="211"/>
      <c r="S747" s="211"/>
      <c r="T747" s="212"/>
      <c r="U747" s="368"/>
      <c r="V747" s="66"/>
      <c r="W747" s="65"/>
      <c r="X747" s="65"/>
      <c r="Y747" s="65"/>
      <c r="Z747" s="65"/>
      <c r="AA747" s="65"/>
      <c r="AB747" s="65"/>
      <c r="AC747" s="65"/>
      <c r="AD747" s="67"/>
    </row>
    <row r="748" spans="4:30" s="183" customFormat="1" ht="15" customHeight="1" x14ac:dyDescent="0.2">
      <c r="D748" s="208"/>
      <c r="E748" s="52"/>
      <c r="F748" s="211"/>
      <c r="G748" s="211"/>
      <c r="H748" s="211"/>
      <c r="I748" s="211"/>
      <c r="J748" s="211"/>
      <c r="K748" s="211"/>
      <c r="L748" s="211"/>
      <c r="M748" s="211"/>
      <c r="N748" s="211"/>
      <c r="O748" s="211"/>
      <c r="P748" s="211"/>
      <c r="Q748" s="211"/>
      <c r="R748" s="211"/>
      <c r="S748" s="211"/>
      <c r="T748" s="212"/>
      <c r="U748" s="368"/>
      <c r="V748" s="66"/>
      <c r="W748" s="65"/>
      <c r="X748" s="65"/>
      <c r="Y748" s="65"/>
      <c r="Z748" s="65"/>
      <c r="AA748" s="65"/>
      <c r="AB748" s="65"/>
      <c r="AC748" s="65"/>
      <c r="AD748" s="67"/>
    </row>
    <row r="749" spans="4:30" s="183" customFormat="1" ht="15" customHeight="1" x14ac:dyDescent="0.2">
      <c r="D749" s="208"/>
      <c r="E749" s="52"/>
      <c r="F749" s="211"/>
      <c r="G749" s="211"/>
      <c r="H749" s="211"/>
      <c r="I749" s="211"/>
      <c r="J749" s="211"/>
      <c r="K749" s="211"/>
      <c r="L749" s="211"/>
      <c r="M749" s="211"/>
      <c r="N749" s="211"/>
      <c r="O749" s="211"/>
      <c r="P749" s="211"/>
      <c r="Q749" s="211"/>
      <c r="R749" s="211"/>
      <c r="S749" s="211"/>
      <c r="T749" s="212"/>
      <c r="U749" s="368"/>
      <c r="V749" s="66"/>
      <c r="W749" s="65"/>
      <c r="X749" s="65"/>
      <c r="Y749" s="65"/>
      <c r="Z749" s="65"/>
      <c r="AA749" s="65"/>
      <c r="AB749" s="65"/>
      <c r="AC749" s="65"/>
      <c r="AD749" s="67"/>
    </row>
    <row r="750" spans="4:30" s="183" customFormat="1" ht="15" customHeight="1" x14ac:dyDescent="0.2">
      <c r="D750" s="208"/>
      <c r="E750" s="52"/>
      <c r="F750" s="211"/>
      <c r="G750" s="211"/>
      <c r="H750" s="211"/>
      <c r="I750" s="211"/>
      <c r="J750" s="211"/>
      <c r="K750" s="211"/>
      <c r="L750" s="211"/>
      <c r="M750" s="211"/>
      <c r="N750" s="211"/>
      <c r="O750" s="211"/>
      <c r="P750" s="211"/>
      <c r="Q750" s="211"/>
      <c r="R750" s="211"/>
      <c r="S750" s="211"/>
      <c r="T750" s="212"/>
      <c r="U750" s="368"/>
      <c r="V750" s="66"/>
      <c r="W750" s="65"/>
      <c r="X750" s="65"/>
      <c r="Y750" s="65"/>
      <c r="Z750" s="65"/>
      <c r="AA750" s="65"/>
      <c r="AB750" s="65"/>
      <c r="AC750" s="65"/>
      <c r="AD750" s="67"/>
    </row>
    <row r="751" spans="4:30" s="183" customFormat="1" ht="15" customHeight="1" x14ac:dyDescent="0.2">
      <c r="D751" s="208"/>
      <c r="E751" s="52"/>
      <c r="F751" s="211"/>
      <c r="G751" s="211"/>
      <c r="H751" s="211"/>
      <c r="I751" s="211"/>
      <c r="J751" s="211"/>
      <c r="K751" s="211"/>
      <c r="L751" s="211"/>
      <c r="M751" s="211"/>
      <c r="N751" s="211"/>
      <c r="O751" s="211"/>
      <c r="P751" s="211"/>
      <c r="Q751" s="211"/>
      <c r="R751" s="211"/>
      <c r="S751" s="211"/>
      <c r="T751" s="212"/>
      <c r="U751" s="368"/>
      <c r="V751" s="66"/>
      <c r="W751" s="65"/>
      <c r="X751" s="65"/>
      <c r="Y751" s="65"/>
      <c r="Z751" s="65"/>
      <c r="AA751" s="65"/>
      <c r="AB751" s="65"/>
      <c r="AC751" s="65"/>
      <c r="AD751" s="67"/>
    </row>
    <row r="752" spans="4:30" s="183" customFormat="1" ht="15" customHeight="1" x14ac:dyDescent="0.2">
      <c r="D752" s="208"/>
      <c r="E752" s="52"/>
      <c r="F752" s="211"/>
      <c r="G752" s="211"/>
      <c r="H752" s="211"/>
      <c r="I752" s="211"/>
      <c r="J752" s="211"/>
      <c r="K752" s="211"/>
      <c r="L752" s="211"/>
      <c r="M752" s="211"/>
      <c r="N752" s="211"/>
      <c r="O752" s="211"/>
      <c r="P752" s="211"/>
      <c r="Q752" s="211"/>
      <c r="R752" s="211"/>
      <c r="S752" s="211"/>
      <c r="T752" s="212"/>
      <c r="U752" s="368"/>
      <c r="V752" s="66"/>
      <c r="W752" s="65"/>
      <c r="X752" s="65"/>
      <c r="Y752" s="65"/>
      <c r="Z752" s="65"/>
      <c r="AA752" s="65"/>
      <c r="AB752" s="65"/>
      <c r="AC752" s="65"/>
      <c r="AD752" s="67"/>
    </row>
    <row r="753" spans="4:30" s="183" customFormat="1" ht="15" customHeight="1" x14ac:dyDescent="0.2">
      <c r="D753" s="208"/>
      <c r="E753" s="52"/>
      <c r="F753" s="211"/>
      <c r="G753" s="211"/>
      <c r="H753" s="211"/>
      <c r="I753" s="211"/>
      <c r="J753" s="211"/>
      <c r="K753" s="211"/>
      <c r="L753" s="211"/>
      <c r="M753" s="211"/>
      <c r="N753" s="211"/>
      <c r="O753" s="211"/>
      <c r="P753" s="211"/>
      <c r="Q753" s="211"/>
      <c r="R753" s="211"/>
      <c r="S753" s="211"/>
      <c r="T753" s="212"/>
      <c r="U753" s="368"/>
      <c r="V753" s="66"/>
      <c r="W753" s="65"/>
      <c r="X753" s="65"/>
      <c r="Y753" s="65"/>
      <c r="Z753" s="65"/>
      <c r="AA753" s="65"/>
      <c r="AB753" s="65"/>
      <c r="AC753" s="65"/>
      <c r="AD753" s="67"/>
    </row>
    <row r="754" spans="4:30" s="183" customFormat="1" ht="15" customHeight="1" x14ac:dyDescent="0.2">
      <c r="D754" s="208"/>
      <c r="E754" s="52"/>
      <c r="F754" s="211"/>
      <c r="G754" s="211"/>
      <c r="H754" s="211"/>
      <c r="I754" s="211"/>
      <c r="J754" s="211"/>
      <c r="K754" s="211"/>
      <c r="L754" s="211"/>
      <c r="M754" s="211"/>
      <c r="N754" s="211"/>
      <c r="O754" s="211"/>
      <c r="P754" s="211"/>
      <c r="Q754" s="211"/>
      <c r="R754" s="211"/>
      <c r="S754" s="211"/>
      <c r="T754" s="212"/>
      <c r="U754" s="368"/>
      <c r="V754" s="66"/>
      <c r="W754" s="65"/>
      <c r="X754" s="65"/>
      <c r="Y754" s="65"/>
      <c r="Z754" s="65"/>
      <c r="AA754" s="65"/>
      <c r="AB754" s="65"/>
      <c r="AC754" s="65"/>
      <c r="AD754" s="67"/>
    </row>
    <row r="755" spans="4:30" s="183" customFormat="1" ht="15" customHeight="1" x14ac:dyDescent="0.2">
      <c r="D755" s="208"/>
      <c r="E755" s="52"/>
      <c r="F755" s="211"/>
      <c r="G755" s="211"/>
      <c r="H755" s="211"/>
      <c r="I755" s="211"/>
      <c r="J755" s="211"/>
      <c r="K755" s="211"/>
      <c r="L755" s="211"/>
      <c r="M755" s="211"/>
      <c r="N755" s="211"/>
      <c r="O755" s="211"/>
      <c r="P755" s="211"/>
      <c r="Q755" s="211"/>
      <c r="R755" s="211"/>
      <c r="S755" s="211"/>
      <c r="T755" s="212"/>
      <c r="U755" s="368"/>
      <c r="V755" s="66"/>
      <c r="W755" s="65"/>
      <c r="X755" s="65"/>
      <c r="Y755" s="65"/>
      <c r="Z755" s="65"/>
      <c r="AA755" s="65"/>
      <c r="AB755" s="65"/>
      <c r="AC755" s="65"/>
      <c r="AD755" s="67"/>
    </row>
    <row r="756" spans="4:30" s="183" customFormat="1" ht="15" customHeight="1" x14ac:dyDescent="0.2">
      <c r="D756" s="208"/>
      <c r="E756" s="52"/>
      <c r="F756" s="211"/>
      <c r="G756" s="211"/>
      <c r="H756" s="211"/>
      <c r="I756" s="211"/>
      <c r="J756" s="211"/>
      <c r="K756" s="211"/>
      <c r="L756" s="211"/>
      <c r="M756" s="211"/>
      <c r="N756" s="211"/>
      <c r="O756" s="211"/>
      <c r="P756" s="211"/>
      <c r="Q756" s="211"/>
      <c r="R756" s="211"/>
      <c r="S756" s="211"/>
      <c r="T756" s="212"/>
      <c r="U756" s="368"/>
      <c r="V756" s="66"/>
      <c r="W756" s="65"/>
      <c r="X756" s="65"/>
      <c r="Y756" s="65"/>
      <c r="Z756" s="65"/>
      <c r="AA756" s="65"/>
      <c r="AB756" s="65"/>
      <c r="AC756" s="65"/>
      <c r="AD756" s="67"/>
    </row>
    <row r="757" spans="4:30" s="183" customFormat="1" ht="15" customHeight="1" x14ac:dyDescent="0.2">
      <c r="D757" s="208"/>
      <c r="E757" s="52"/>
      <c r="F757" s="211"/>
      <c r="G757" s="211"/>
      <c r="H757" s="211"/>
      <c r="I757" s="211"/>
      <c r="J757" s="211"/>
      <c r="K757" s="211"/>
      <c r="L757" s="211"/>
      <c r="M757" s="211"/>
      <c r="N757" s="211"/>
      <c r="O757" s="211"/>
      <c r="P757" s="211"/>
      <c r="Q757" s="211"/>
      <c r="R757" s="211"/>
      <c r="S757" s="211"/>
      <c r="T757" s="212"/>
      <c r="U757" s="368"/>
      <c r="V757" s="66"/>
      <c r="W757" s="65"/>
      <c r="X757" s="65"/>
      <c r="Y757" s="65"/>
      <c r="Z757" s="65"/>
      <c r="AA757" s="65"/>
      <c r="AB757" s="65"/>
      <c r="AC757" s="65"/>
      <c r="AD757" s="67"/>
    </row>
    <row r="758" spans="4:30" s="183" customFormat="1" ht="15" customHeight="1" x14ac:dyDescent="0.2">
      <c r="D758" s="208"/>
      <c r="E758" s="52"/>
      <c r="F758" s="211"/>
      <c r="G758" s="211"/>
      <c r="H758" s="211"/>
      <c r="I758" s="211"/>
      <c r="J758" s="211"/>
      <c r="K758" s="211"/>
      <c r="L758" s="211"/>
      <c r="M758" s="211"/>
      <c r="N758" s="211"/>
      <c r="O758" s="211"/>
      <c r="P758" s="211"/>
      <c r="Q758" s="211"/>
      <c r="R758" s="211"/>
      <c r="S758" s="211"/>
      <c r="T758" s="212"/>
      <c r="U758" s="368"/>
      <c r="V758" s="66"/>
      <c r="W758" s="65"/>
      <c r="X758" s="65"/>
      <c r="Y758" s="65"/>
      <c r="Z758" s="65"/>
      <c r="AA758" s="65"/>
      <c r="AB758" s="65"/>
      <c r="AC758" s="65"/>
      <c r="AD758" s="67"/>
    </row>
    <row r="759" spans="4:30" s="183" customFormat="1" ht="15" customHeight="1" x14ac:dyDescent="0.2">
      <c r="D759" s="208"/>
      <c r="E759" s="52"/>
      <c r="F759" s="211"/>
      <c r="G759" s="211"/>
      <c r="H759" s="211"/>
      <c r="I759" s="211"/>
      <c r="J759" s="211"/>
      <c r="K759" s="211"/>
      <c r="L759" s="211"/>
      <c r="M759" s="211"/>
      <c r="N759" s="211"/>
      <c r="O759" s="211"/>
      <c r="P759" s="211"/>
      <c r="Q759" s="211"/>
      <c r="R759" s="211"/>
      <c r="S759" s="211"/>
      <c r="T759" s="212"/>
      <c r="U759" s="368"/>
      <c r="V759" s="66"/>
      <c r="W759" s="65"/>
      <c r="X759" s="65"/>
      <c r="Y759" s="65"/>
      <c r="Z759" s="65"/>
      <c r="AA759" s="65"/>
      <c r="AB759" s="65"/>
      <c r="AC759" s="65"/>
      <c r="AD759" s="67"/>
    </row>
    <row r="760" spans="4:30" s="183" customFormat="1" ht="15" customHeight="1" x14ac:dyDescent="0.2">
      <c r="D760" s="208"/>
      <c r="E760" s="52"/>
      <c r="F760" s="211"/>
      <c r="G760" s="211"/>
      <c r="H760" s="211"/>
      <c r="I760" s="211"/>
      <c r="J760" s="211"/>
      <c r="K760" s="211"/>
      <c r="L760" s="211"/>
      <c r="M760" s="211"/>
      <c r="N760" s="211"/>
      <c r="O760" s="211"/>
      <c r="P760" s="211"/>
      <c r="Q760" s="211"/>
      <c r="R760" s="211"/>
      <c r="S760" s="211"/>
      <c r="T760" s="212"/>
      <c r="U760" s="368"/>
      <c r="V760" s="66"/>
      <c r="W760" s="65"/>
      <c r="X760" s="65"/>
      <c r="Y760" s="65"/>
      <c r="Z760" s="65"/>
      <c r="AA760" s="65"/>
      <c r="AB760" s="65"/>
      <c r="AC760" s="65"/>
      <c r="AD760" s="67"/>
    </row>
    <row r="761" spans="4:30" s="183" customFormat="1" ht="15" customHeight="1" x14ac:dyDescent="0.2">
      <c r="D761" s="208"/>
      <c r="E761" s="52"/>
      <c r="F761" s="211"/>
      <c r="G761" s="211"/>
      <c r="H761" s="211"/>
      <c r="I761" s="211"/>
      <c r="J761" s="211"/>
      <c r="K761" s="211"/>
      <c r="L761" s="211"/>
      <c r="M761" s="211"/>
      <c r="N761" s="211"/>
      <c r="O761" s="211"/>
      <c r="P761" s="211"/>
      <c r="Q761" s="211"/>
      <c r="R761" s="211"/>
      <c r="S761" s="211"/>
      <c r="T761" s="212"/>
      <c r="U761" s="368"/>
      <c r="V761" s="66"/>
      <c r="W761" s="65"/>
      <c r="X761" s="65"/>
      <c r="Y761" s="65"/>
      <c r="Z761" s="65"/>
      <c r="AA761" s="65"/>
      <c r="AB761" s="65"/>
      <c r="AC761" s="65"/>
      <c r="AD761" s="67"/>
    </row>
    <row r="762" spans="4:30" s="183" customFormat="1" ht="15" customHeight="1" x14ac:dyDescent="0.2">
      <c r="D762" s="208"/>
      <c r="E762" s="52"/>
      <c r="F762" s="211"/>
      <c r="G762" s="211"/>
      <c r="H762" s="211"/>
      <c r="I762" s="211"/>
      <c r="J762" s="211"/>
      <c r="K762" s="211"/>
      <c r="L762" s="211"/>
      <c r="M762" s="211"/>
      <c r="N762" s="211"/>
      <c r="O762" s="211"/>
      <c r="P762" s="211"/>
      <c r="Q762" s="211"/>
      <c r="R762" s="211"/>
      <c r="S762" s="211"/>
      <c r="T762" s="212"/>
      <c r="U762" s="368"/>
      <c r="V762" s="66"/>
      <c r="W762" s="65"/>
      <c r="X762" s="65"/>
      <c r="Y762" s="65"/>
      <c r="Z762" s="65"/>
      <c r="AA762" s="65"/>
      <c r="AB762" s="65"/>
      <c r="AC762" s="65"/>
      <c r="AD762" s="67"/>
    </row>
    <row r="763" spans="4:30" s="183" customFormat="1" ht="15" customHeight="1" x14ac:dyDescent="0.2">
      <c r="D763" s="208"/>
      <c r="E763" s="52"/>
      <c r="F763" s="211"/>
      <c r="G763" s="211"/>
      <c r="H763" s="211"/>
      <c r="I763" s="211"/>
      <c r="J763" s="211"/>
      <c r="K763" s="211"/>
      <c r="L763" s="211"/>
      <c r="M763" s="211"/>
      <c r="N763" s="211"/>
      <c r="O763" s="211"/>
      <c r="P763" s="211"/>
      <c r="Q763" s="211"/>
      <c r="R763" s="211"/>
      <c r="S763" s="211"/>
      <c r="T763" s="212"/>
      <c r="U763" s="368"/>
      <c r="V763" s="66"/>
      <c r="W763" s="65"/>
      <c r="X763" s="65"/>
      <c r="Y763" s="65"/>
      <c r="Z763" s="65"/>
      <c r="AA763" s="65"/>
      <c r="AB763" s="65"/>
      <c r="AC763" s="65"/>
      <c r="AD763" s="67"/>
    </row>
    <row r="764" spans="4:30" s="183" customFormat="1" ht="15" customHeight="1" x14ac:dyDescent="0.2">
      <c r="D764" s="208"/>
      <c r="E764" s="52"/>
      <c r="F764" s="211"/>
      <c r="G764" s="211"/>
      <c r="H764" s="211"/>
      <c r="I764" s="211"/>
      <c r="J764" s="211"/>
      <c r="K764" s="211"/>
      <c r="L764" s="211"/>
      <c r="M764" s="211"/>
      <c r="N764" s="211"/>
      <c r="O764" s="211"/>
      <c r="P764" s="211"/>
      <c r="Q764" s="211"/>
      <c r="R764" s="211"/>
      <c r="S764" s="211"/>
      <c r="T764" s="212"/>
      <c r="U764" s="368"/>
      <c r="V764" s="66"/>
      <c r="W764" s="65"/>
      <c r="X764" s="65"/>
      <c r="Y764" s="65"/>
      <c r="Z764" s="65"/>
      <c r="AA764" s="65"/>
      <c r="AB764" s="65"/>
      <c r="AC764" s="65"/>
      <c r="AD764" s="67"/>
    </row>
    <row r="765" spans="4:30" s="183" customFormat="1" ht="15" customHeight="1" x14ac:dyDescent="0.2">
      <c r="D765" s="208"/>
      <c r="E765" s="52"/>
      <c r="F765" s="211"/>
      <c r="G765" s="211"/>
      <c r="H765" s="211"/>
      <c r="I765" s="211"/>
      <c r="J765" s="211"/>
      <c r="K765" s="211"/>
      <c r="L765" s="211"/>
      <c r="M765" s="211"/>
      <c r="N765" s="211"/>
      <c r="O765" s="211"/>
      <c r="P765" s="211"/>
      <c r="Q765" s="211"/>
      <c r="R765" s="211"/>
      <c r="S765" s="211"/>
      <c r="T765" s="212"/>
      <c r="U765" s="368"/>
      <c r="V765" s="66"/>
      <c r="W765" s="65"/>
      <c r="X765" s="65"/>
      <c r="Y765" s="65"/>
      <c r="Z765" s="65"/>
      <c r="AA765" s="65"/>
      <c r="AB765" s="65"/>
      <c r="AC765" s="65"/>
      <c r="AD765" s="67"/>
    </row>
    <row r="766" spans="4:30" s="183" customFormat="1" ht="15" customHeight="1" x14ac:dyDescent="0.2">
      <c r="D766" s="208"/>
      <c r="E766" s="52"/>
      <c r="F766" s="211"/>
      <c r="G766" s="211"/>
      <c r="H766" s="211"/>
      <c r="I766" s="211"/>
      <c r="J766" s="211"/>
      <c r="K766" s="211"/>
      <c r="L766" s="211"/>
      <c r="M766" s="211"/>
      <c r="N766" s="211"/>
      <c r="O766" s="211"/>
      <c r="P766" s="211"/>
      <c r="Q766" s="211"/>
      <c r="R766" s="211"/>
      <c r="S766" s="211"/>
      <c r="T766" s="212"/>
      <c r="U766" s="368"/>
      <c r="V766" s="66"/>
      <c r="W766" s="65"/>
      <c r="X766" s="65"/>
      <c r="Y766" s="65"/>
      <c r="Z766" s="65"/>
      <c r="AA766" s="65"/>
      <c r="AB766" s="65"/>
      <c r="AC766" s="65"/>
      <c r="AD766" s="67"/>
    </row>
    <row r="767" spans="4:30" s="183" customFormat="1" ht="15" customHeight="1" x14ac:dyDescent="0.2">
      <c r="D767" s="208"/>
      <c r="E767" s="52"/>
      <c r="F767" s="211"/>
      <c r="G767" s="211"/>
      <c r="H767" s="211"/>
      <c r="I767" s="211"/>
      <c r="J767" s="211"/>
      <c r="K767" s="211"/>
      <c r="L767" s="211"/>
      <c r="M767" s="211"/>
      <c r="N767" s="211"/>
      <c r="O767" s="211"/>
      <c r="P767" s="211"/>
      <c r="Q767" s="211"/>
      <c r="R767" s="211"/>
      <c r="S767" s="211"/>
      <c r="T767" s="212"/>
      <c r="U767" s="368"/>
      <c r="V767" s="66"/>
      <c r="W767" s="65"/>
      <c r="X767" s="65"/>
      <c r="Y767" s="65"/>
      <c r="Z767" s="65"/>
      <c r="AA767" s="65"/>
      <c r="AB767" s="65"/>
      <c r="AC767" s="65"/>
      <c r="AD767" s="67"/>
    </row>
    <row r="768" spans="4:30" s="183" customFormat="1" ht="15" customHeight="1" x14ac:dyDescent="0.2">
      <c r="D768" s="208"/>
      <c r="E768" s="52"/>
      <c r="F768" s="211"/>
      <c r="G768" s="211"/>
      <c r="H768" s="211"/>
      <c r="I768" s="211"/>
      <c r="J768" s="211"/>
      <c r="K768" s="211"/>
      <c r="L768" s="211"/>
      <c r="M768" s="211"/>
      <c r="N768" s="211"/>
      <c r="O768" s="211"/>
      <c r="P768" s="211"/>
      <c r="Q768" s="211"/>
      <c r="R768" s="211"/>
      <c r="S768" s="211"/>
      <c r="T768" s="212"/>
      <c r="U768" s="368"/>
      <c r="V768" s="66"/>
      <c r="W768" s="65"/>
      <c r="X768" s="65"/>
      <c r="Y768" s="65"/>
      <c r="Z768" s="65"/>
      <c r="AA768" s="65"/>
      <c r="AB768" s="65"/>
      <c r="AC768" s="65"/>
      <c r="AD768" s="67"/>
    </row>
    <row r="769" spans="4:30" s="183" customFormat="1" ht="15" customHeight="1" x14ac:dyDescent="0.2">
      <c r="D769" s="208"/>
      <c r="E769" s="52"/>
      <c r="F769" s="211"/>
      <c r="G769" s="211"/>
      <c r="H769" s="211"/>
      <c r="I769" s="211"/>
      <c r="J769" s="211"/>
      <c r="K769" s="211"/>
      <c r="L769" s="211"/>
      <c r="M769" s="211"/>
      <c r="N769" s="211"/>
      <c r="O769" s="211"/>
      <c r="P769" s="211"/>
      <c r="Q769" s="211"/>
      <c r="R769" s="211"/>
      <c r="S769" s="211"/>
      <c r="T769" s="212"/>
      <c r="U769" s="368"/>
      <c r="V769" s="66"/>
      <c r="W769" s="65"/>
      <c r="X769" s="65"/>
      <c r="Y769" s="65"/>
      <c r="Z769" s="65"/>
      <c r="AA769" s="65"/>
      <c r="AB769" s="65"/>
      <c r="AC769" s="65"/>
      <c r="AD769" s="67"/>
    </row>
    <row r="770" spans="4:30" s="183" customFormat="1" ht="15" customHeight="1" x14ac:dyDescent="0.2">
      <c r="D770" s="208"/>
      <c r="E770" s="52"/>
      <c r="F770" s="211"/>
      <c r="G770" s="211"/>
      <c r="H770" s="211"/>
      <c r="I770" s="211"/>
      <c r="J770" s="211"/>
      <c r="K770" s="211"/>
      <c r="L770" s="211"/>
      <c r="M770" s="211"/>
      <c r="N770" s="211"/>
      <c r="O770" s="211"/>
      <c r="P770" s="211"/>
      <c r="Q770" s="211"/>
      <c r="R770" s="211"/>
      <c r="S770" s="211"/>
      <c r="T770" s="212"/>
      <c r="U770" s="368"/>
      <c r="V770" s="66"/>
      <c r="W770" s="65"/>
      <c r="X770" s="65"/>
      <c r="Y770" s="65"/>
      <c r="Z770" s="65"/>
      <c r="AA770" s="65"/>
      <c r="AB770" s="65"/>
      <c r="AC770" s="65"/>
      <c r="AD770" s="67"/>
    </row>
    <row r="771" spans="4:30" s="183" customFormat="1" ht="15" customHeight="1" x14ac:dyDescent="0.2">
      <c r="D771" s="208"/>
      <c r="E771" s="52"/>
      <c r="F771" s="211"/>
      <c r="G771" s="211"/>
      <c r="H771" s="211"/>
      <c r="I771" s="211"/>
      <c r="J771" s="211"/>
      <c r="K771" s="211"/>
      <c r="L771" s="211"/>
      <c r="M771" s="211"/>
      <c r="N771" s="211"/>
      <c r="O771" s="211"/>
      <c r="P771" s="211"/>
      <c r="Q771" s="211"/>
      <c r="R771" s="211"/>
      <c r="S771" s="211"/>
      <c r="T771" s="212"/>
      <c r="U771" s="368"/>
      <c r="V771" s="66"/>
      <c r="W771" s="65"/>
      <c r="X771" s="65"/>
      <c r="Y771" s="65"/>
      <c r="Z771" s="65"/>
      <c r="AA771" s="65"/>
      <c r="AB771" s="65"/>
      <c r="AC771" s="65"/>
      <c r="AD771" s="67"/>
    </row>
    <row r="772" spans="4:30" s="183" customFormat="1" ht="15" customHeight="1" x14ac:dyDescent="0.2">
      <c r="D772" s="208"/>
      <c r="E772" s="52"/>
      <c r="F772" s="211"/>
      <c r="G772" s="211"/>
      <c r="H772" s="211"/>
      <c r="I772" s="211"/>
      <c r="J772" s="211"/>
      <c r="K772" s="211"/>
      <c r="L772" s="211"/>
      <c r="M772" s="211"/>
      <c r="N772" s="211"/>
      <c r="O772" s="211"/>
      <c r="P772" s="211"/>
      <c r="Q772" s="211"/>
      <c r="R772" s="211"/>
      <c r="S772" s="211"/>
      <c r="T772" s="212"/>
      <c r="U772" s="368"/>
      <c r="V772" s="66"/>
      <c r="W772" s="65"/>
      <c r="X772" s="65"/>
      <c r="Y772" s="65"/>
      <c r="Z772" s="65"/>
      <c r="AA772" s="65"/>
      <c r="AB772" s="65"/>
      <c r="AC772" s="65"/>
      <c r="AD772" s="67"/>
    </row>
    <row r="773" spans="4:30" s="183" customFormat="1" ht="15" customHeight="1" x14ac:dyDescent="0.2">
      <c r="D773" s="208"/>
      <c r="E773" s="52"/>
      <c r="F773" s="211"/>
      <c r="G773" s="211"/>
      <c r="H773" s="211"/>
      <c r="I773" s="211"/>
      <c r="J773" s="211"/>
      <c r="K773" s="211"/>
      <c r="L773" s="211"/>
      <c r="M773" s="211"/>
      <c r="N773" s="211"/>
      <c r="O773" s="211"/>
      <c r="P773" s="211"/>
      <c r="Q773" s="211"/>
      <c r="R773" s="211"/>
      <c r="S773" s="211"/>
      <c r="T773" s="212"/>
      <c r="U773" s="368"/>
      <c r="V773" s="66"/>
      <c r="W773" s="65"/>
      <c r="X773" s="65"/>
      <c r="Y773" s="65"/>
      <c r="Z773" s="65"/>
      <c r="AA773" s="65"/>
      <c r="AB773" s="65"/>
      <c r="AC773" s="65"/>
      <c r="AD773" s="67"/>
    </row>
    <row r="774" spans="4:30" s="183" customFormat="1" ht="15" customHeight="1" x14ac:dyDescent="0.2">
      <c r="D774" s="208"/>
      <c r="E774" s="52"/>
      <c r="F774" s="211"/>
      <c r="G774" s="211"/>
      <c r="H774" s="211"/>
      <c r="I774" s="211"/>
      <c r="J774" s="211"/>
      <c r="K774" s="211"/>
      <c r="L774" s="211"/>
      <c r="M774" s="211"/>
      <c r="N774" s="211"/>
      <c r="O774" s="211"/>
      <c r="P774" s="211"/>
      <c r="Q774" s="211"/>
      <c r="R774" s="211"/>
      <c r="S774" s="211"/>
      <c r="T774" s="212"/>
      <c r="U774" s="368"/>
      <c r="V774" s="66"/>
      <c r="W774" s="65"/>
      <c r="X774" s="65"/>
      <c r="Y774" s="65"/>
      <c r="Z774" s="65"/>
      <c r="AA774" s="65"/>
      <c r="AB774" s="65"/>
      <c r="AC774" s="65"/>
      <c r="AD774" s="67"/>
    </row>
    <row r="775" spans="4:30" s="183" customFormat="1" ht="15" customHeight="1" x14ac:dyDescent="0.2">
      <c r="D775" s="208"/>
      <c r="E775" s="52"/>
      <c r="F775" s="211"/>
      <c r="G775" s="211"/>
      <c r="H775" s="211"/>
      <c r="I775" s="211"/>
      <c r="J775" s="211"/>
      <c r="K775" s="211"/>
      <c r="L775" s="211"/>
      <c r="M775" s="211"/>
      <c r="N775" s="211"/>
      <c r="O775" s="211"/>
      <c r="P775" s="211"/>
      <c r="Q775" s="211"/>
      <c r="R775" s="211"/>
      <c r="S775" s="211"/>
      <c r="T775" s="212"/>
      <c r="U775" s="368"/>
      <c r="V775" s="66"/>
      <c r="W775" s="65"/>
      <c r="X775" s="65"/>
      <c r="Y775" s="65"/>
      <c r="Z775" s="65"/>
      <c r="AA775" s="65"/>
      <c r="AB775" s="65"/>
      <c r="AC775" s="65"/>
      <c r="AD775" s="67"/>
    </row>
    <row r="776" spans="4:30" s="183" customFormat="1" ht="15" customHeight="1" x14ac:dyDescent="0.2">
      <c r="D776" s="208"/>
      <c r="E776" s="52"/>
      <c r="F776" s="211"/>
      <c r="G776" s="211"/>
      <c r="H776" s="211"/>
      <c r="I776" s="211"/>
      <c r="J776" s="211"/>
      <c r="K776" s="211"/>
      <c r="L776" s="211"/>
      <c r="M776" s="211"/>
      <c r="N776" s="211"/>
      <c r="O776" s="211"/>
      <c r="P776" s="211"/>
      <c r="Q776" s="211"/>
      <c r="R776" s="211"/>
      <c r="S776" s="211"/>
      <c r="T776" s="212"/>
      <c r="U776" s="368"/>
      <c r="V776" s="66"/>
      <c r="W776" s="65"/>
      <c r="X776" s="65"/>
      <c r="Y776" s="65"/>
      <c r="Z776" s="65"/>
      <c r="AA776" s="65"/>
      <c r="AB776" s="65"/>
      <c r="AC776" s="65"/>
      <c r="AD776" s="67"/>
    </row>
    <row r="777" spans="4:30" s="183" customFormat="1" ht="15" customHeight="1" x14ac:dyDescent="0.2">
      <c r="D777" s="208"/>
      <c r="E777" s="52"/>
      <c r="F777" s="211"/>
      <c r="G777" s="211"/>
      <c r="H777" s="211"/>
      <c r="I777" s="211"/>
      <c r="J777" s="211"/>
      <c r="K777" s="211"/>
      <c r="L777" s="211"/>
      <c r="M777" s="211"/>
      <c r="N777" s="211"/>
      <c r="O777" s="211"/>
      <c r="P777" s="211"/>
      <c r="Q777" s="211"/>
      <c r="R777" s="211"/>
      <c r="S777" s="211"/>
      <c r="T777" s="212"/>
      <c r="U777" s="368"/>
      <c r="V777" s="66"/>
      <c r="W777" s="65"/>
      <c r="X777" s="65"/>
      <c r="Y777" s="65"/>
      <c r="Z777" s="65"/>
      <c r="AA777" s="65"/>
      <c r="AB777" s="65"/>
      <c r="AC777" s="65"/>
      <c r="AD777" s="67"/>
    </row>
    <row r="778" spans="4:30" s="183" customFormat="1" ht="15" customHeight="1" x14ac:dyDescent="0.2">
      <c r="D778" s="208"/>
      <c r="E778" s="52"/>
      <c r="F778" s="211"/>
      <c r="G778" s="211"/>
      <c r="H778" s="211"/>
      <c r="I778" s="211"/>
      <c r="J778" s="211"/>
      <c r="K778" s="211"/>
      <c r="L778" s="211"/>
      <c r="M778" s="211"/>
      <c r="N778" s="211"/>
      <c r="O778" s="211"/>
      <c r="P778" s="211"/>
      <c r="Q778" s="211"/>
      <c r="R778" s="211"/>
      <c r="S778" s="211"/>
      <c r="T778" s="212"/>
      <c r="U778" s="368"/>
      <c r="V778" s="66"/>
      <c r="W778" s="65"/>
      <c r="X778" s="65"/>
      <c r="Y778" s="65"/>
      <c r="Z778" s="65"/>
      <c r="AA778" s="65"/>
      <c r="AB778" s="65"/>
      <c r="AC778" s="65"/>
      <c r="AD778" s="67"/>
    </row>
    <row r="779" spans="4:30" s="183" customFormat="1" ht="15" customHeight="1" x14ac:dyDescent="0.2">
      <c r="D779" s="208"/>
      <c r="E779" s="52"/>
      <c r="F779" s="211"/>
      <c r="G779" s="211"/>
      <c r="H779" s="211"/>
      <c r="I779" s="211"/>
      <c r="J779" s="211"/>
      <c r="K779" s="211"/>
      <c r="L779" s="211"/>
      <c r="M779" s="211"/>
      <c r="N779" s="211"/>
      <c r="O779" s="211"/>
      <c r="P779" s="211"/>
      <c r="Q779" s="211"/>
      <c r="R779" s="211"/>
      <c r="S779" s="211"/>
      <c r="T779" s="212"/>
      <c r="U779" s="368"/>
      <c r="V779" s="66"/>
      <c r="W779" s="65"/>
      <c r="X779" s="65"/>
      <c r="Y779" s="65"/>
      <c r="Z779" s="65"/>
      <c r="AA779" s="65"/>
      <c r="AB779" s="65"/>
      <c r="AC779" s="65"/>
      <c r="AD779" s="67"/>
    </row>
    <row r="780" spans="4:30" s="183" customFormat="1" ht="15" customHeight="1" x14ac:dyDescent="0.2">
      <c r="D780" s="208"/>
      <c r="E780" s="52"/>
      <c r="F780" s="211"/>
      <c r="G780" s="211"/>
      <c r="H780" s="211"/>
      <c r="I780" s="211"/>
      <c r="J780" s="211"/>
      <c r="K780" s="211"/>
      <c r="L780" s="211"/>
      <c r="M780" s="211"/>
      <c r="N780" s="211"/>
      <c r="O780" s="211"/>
      <c r="P780" s="211"/>
      <c r="Q780" s="211"/>
      <c r="R780" s="211"/>
      <c r="S780" s="211"/>
      <c r="T780" s="212"/>
      <c r="U780" s="368"/>
      <c r="V780" s="66"/>
      <c r="W780" s="65"/>
      <c r="X780" s="65"/>
      <c r="Y780" s="65"/>
      <c r="Z780" s="65"/>
      <c r="AA780" s="65"/>
      <c r="AB780" s="65"/>
      <c r="AC780" s="65"/>
      <c r="AD780" s="67"/>
    </row>
    <row r="781" spans="4:30" s="183" customFormat="1" ht="15" customHeight="1" x14ac:dyDescent="0.2">
      <c r="D781" s="208"/>
      <c r="E781" s="52"/>
      <c r="F781" s="211"/>
      <c r="G781" s="211"/>
      <c r="H781" s="211"/>
      <c r="I781" s="211"/>
      <c r="J781" s="211"/>
      <c r="K781" s="211"/>
      <c r="L781" s="211"/>
      <c r="M781" s="211"/>
      <c r="N781" s="211"/>
      <c r="O781" s="211"/>
      <c r="P781" s="211"/>
      <c r="Q781" s="211"/>
      <c r="R781" s="211"/>
      <c r="S781" s="211"/>
      <c r="T781" s="212"/>
      <c r="U781" s="368"/>
      <c r="V781" s="66"/>
      <c r="W781" s="65"/>
      <c r="X781" s="65"/>
      <c r="Y781" s="65"/>
      <c r="Z781" s="65"/>
      <c r="AA781" s="65"/>
      <c r="AB781" s="65"/>
      <c r="AC781" s="65"/>
      <c r="AD781" s="67"/>
    </row>
    <row r="782" spans="4:30" s="183" customFormat="1" ht="15" customHeight="1" x14ac:dyDescent="0.2">
      <c r="D782" s="208"/>
      <c r="E782" s="52"/>
      <c r="F782" s="211"/>
      <c r="G782" s="211"/>
      <c r="H782" s="211"/>
      <c r="I782" s="211"/>
      <c r="J782" s="211"/>
      <c r="K782" s="211"/>
      <c r="L782" s="211"/>
      <c r="M782" s="211"/>
      <c r="N782" s="211"/>
      <c r="O782" s="211"/>
      <c r="P782" s="211"/>
      <c r="Q782" s="211"/>
      <c r="R782" s="211"/>
      <c r="S782" s="211"/>
      <c r="T782" s="212"/>
      <c r="U782" s="368"/>
      <c r="V782" s="66"/>
      <c r="W782" s="65"/>
      <c r="X782" s="65"/>
      <c r="Y782" s="65"/>
      <c r="Z782" s="65"/>
      <c r="AA782" s="65"/>
      <c r="AB782" s="65"/>
      <c r="AC782" s="65"/>
      <c r="AD782" s="67"/>
    </row>
    <row r="783" spans="4:30" s="183" customFormat="1" ht="15" customHeight="1" x14ac:dyDescent="0.2">
      <c r="D783" s="208"/>
      <c r="E783" s="52"/>
      <c r="F783" s="211"/>
      <c r="G783" s="211"/>
      <c r="H783" s="211"/>
      <c r="I783" s="211"/>
      <c r="J783" s="211"/>
      <c r="K783" s="211"/>
      <c r="L783" s="211"/>
      <c r="M783" s="211"/>
      <c r="N783" s="211"/>
      <c r="O783" s="211"/>
      <c r="P783" s="211"/>
      <c r="Q783" s="211"/>
      <c r="R783" s="211"/>
      <c r="S783" s="211"/>
      <c r="T783" s="212"/>
      <c r="U783" s="368"/>
      <c r="V783" s="66"/>
      <c r="W783" s="65"/>
      <c r="X783" s="65"/>
      <c r="Y783" s="65"/>
      <c r="Z783" s="65"/>
      <c r="AA783" s="65"/>
      <c r="AB783" s="65"/>
      <c r="AC783" s="65"/>
      <c r="AD783" s="67"/>
    </row>
    <row r="784" spans="4:30" s="183" customFormat="1" ht="15" customHeight="1" x14ac:dyDescent="0.2">
      <c r="D784" s="208"/>
      <c r="E784" s="52"/>
      <c r="F784" s="211"/>
      <c r="G784" s="211"/>
      <c r="H784" s="211"/>
      <c r="I784" s="211"/>
      <c r="J784" s="211"/>
      <c r="K784" s="211"/>
      <c r="L784" s="211"/>
      <c r="M784" s="211"/>
      <c r="N784" s="211"/>
      <c r="O784" s="211"/>
      <c r="P784" s="211"/>
      <c r="Q784" s="211"/>
      <c r="R784" s="211"/>
      <c r="S784" s="211"/>
      <c r="T784" s="212"/>
      <c r="U784" s="368"/>
      <c r="V784" s="66"/>
      <c r="W784" s="65"/>
      <c r="X784" s="65"/>
      <c r="Y784" s="65"/>
      <c r="Z784" s="65"/>
      <c r="AA784" s="65"/>
      <c r="AB784" s="65"/>
      <c r="AC784" s="65"/>
      <c r="AD784" s="67"/>
    </row>
    <row r="785" spans="4:30" s="183" customFormat="1" ht="15" customHeight="1" x14ac:dyDescent="0.2">
      <c r="D785" s="208"/>
      <c r="E785" s="52"/>
      <c r="F785" s="211"/>
      <c r="G785" s="211"/>
      <c r="H785" s="211"/>
      <c r="I785" s="211"/>
      <c r="J785" s="211"/>
      <c r="K785" s="211"/>
      <c r="L785" s="211"/>
      <c r="M785" s="211"/>
      <c r="N785" s="211"/>
      <c r="O785" s="211"/>
      <c r="P785" s="211"/>
      <c r="Q785" s="211"/>
      <c r="R785" s="211"/>
      <c r="S785" s="211"/>
      <c r="T785" s="212"/>
      <c r="U785" s="368"/>
      <c r="V785" s="66"/>
      <c r="W785" s="65"/>
      <c r="X785" s="65"/>
      <c r="Y785" s="65"/>
      <c r="Z785" s="65"/>
      <c r="AA785" s="65"/>
      <c r="AB785" s="65"/>
      <c r="AC785" s="65"/>
      <c r="AD785" s="67"/>
    </row>
    <row r="786" spans="4:30" s="183" customFormat="1" ht="15" customHeight="1" x14ac:dyDescent="0.2">
      <c r="D786" s="208"/>
      <c r="E786" s="52"/>
      <c r="F786" s="211"/>
      <c r="G786" s="211"/>
      <c r="H786" s="211"/>
      <c r="I786" s="211"/>
      <c r="J786" s="211"/>
      <c r="K786" s="211"/>
      <c r="L786" s="211"/>
      <c r="M786" s="211"/>
      <c r="N786" s="211"/>
      <c r="O786" s="211"/>
      <c r="P786" s="211"/>
      <c r="Q786" s="211"/>
      <c r="R786" s="211"/>
      <c r="S786" s="211"/>
      <c r="T786" s="212"/>
      <c r="U786" s="368"/>
      <c r="V786" s="66"/>
      <c r="W786" s="65"/>
      <c r="X786" s="65"/>
      <c r="Y786" s="65"/>
      <c r="Z786" s="65"/>
      <c r="AA786" s="65"/>
      <c r="AB786" s="65"/>
      <c r="AC786" s="65"/>
      <c r="AD786" s="67"/>
    </row>
    <row r="787" spans="4:30" s="183" customFormat="1" ht="15" customHeight="1" x14ac:dyDescent="0.2">
      <c r="D787" s="208"/>
      <c r="E787" s="52"/>
      <c r="F787" s="211"/>
      <c r="G787" s="211"/>
      <c r="H787" s="211"/>
      <c r="I787" s="211"/>
      <c r="J787" s="211"/>
      <c r="K787" s="211"/>
      <c r="L787" s="211"/>
      <c r="M787" s="211"/>
      <c r="N787" s="211"/>
      <c r="O787" s="211"/>
      <c r="P787" s="211"/>
      <c r="Q787" s="211"/>
      <c r="R787" s="211"/>
      <c r="S787" s="211"/>
      <c r="T787" s="212"/>
      <c r="U787" s="368"/>
      <c r="V787" s="66"/>
      <c r="W787" s="65"/>
      <c r="X787" s="65"/>
      <c r="Y787" s="65"/>
      <c r="Z787" s="65"/>
      <c r="AA787" s="65"/>
      <c r="AB787" s="65"/>
      <c r="AC787" s="65"/>
      <c r="AD787" s="67"/>
    </row>
    <row r="788" spans="4:30" s="183" customFormat="1" ht="15" customHeight="1" x14ac:dyDescent="0.2">
      <c r="D788" s="208"/>
      <c r="E788" s="52"/>
      <c r="F788" s="211"/>
      <c r="G788" s="211"/>
      <c r="H788" s="211"/>
      <c r="I788" s="211"/>
      <c r="J788" s="211"/>
      <c r="K788" s="211"/>
      <c r="L788" s="211"/>
      <c r="M788" s="211"/>
      <c r="N788" s="211"/>
      <c r="O788" s="211"/>
      <c r="P788" s="211"/>
      <c r="Q788" s="211"/>
      <c r="R788" s="211"/>
      <c r="S788" s="211"/>
      <c r="T788" s="212"/>
      <c r="U788" s="368"/>
      <c r="V788" s="66"/>
      <c r="W788" s="65"/>
      <c r="X788" s="65"/>
      <c r="Y788" s="65"/>
      <c r="Z788" s="65"/>
      <c r="AA788" s="65"/>
      <c r="AB788" s="65"/>
      <c r="AC788" s="65"/>
      <c r="AD788" s="67"/>
    </row>
    <row r="789" spans="4:30" s="183" customFormat="1" ht="15" customHeight="1" x14ac:dyDescent="0.2">
      <c r="D789" s="208"/>
      <c r="E789" s="52"/>
      <c r="F789" s="211"/>
      <c r="G789" s="211"/>
      <c r="H789" s="211"/>
      <c r="I789" s="211"/>
      <c r="J789" s="211"/>
      <c r="K789" s="211"/>
      <c r="L789" s="211"/>
      <c r="M789" s="211"/>
      <c r="N789" s="211"/>
      <c r="O789" s="211"/>
      <c r="P789" s="211"/>
      <c r="Q789" s="211"/>
      <c r="R789" s="211"/>
      <c r="S789" s="211"/>
      <c r="T789" s="212"/>
      <c r="U789" s="368"/>
      <c r="V789" s="66"/>
      <c r="W789" s="65"/>
      <c r="X789" s="65"/>
      <c r="Y789" s="65"/>
      <c r="Z789" s="65"/>
      <c r="AA789" s="65"/>
      <c r="AB789" s="65"/>
      <c r="AC789" s="65"/>
      <c r="AD789" s="67"/>
    </row>
    <row r="790" spans="4:30" s="183" customFormat="1" ht="15" customHeight="1" x14ac:dyDescent="0.2">
      <c r="D790" s="208"/>
      <c r="E790" s="52"/>
      <c r="F790" s="211"/>
      <c r="G790" s="211"/>
      <c r="H790" s="211"/>
      <c r="I790" s="211"/>
      <c r="J790" s="211"/>
      <c r="K790" s="211"/>
      <c r="L790" s="211"/>
      <c r="M790" s="211"/>
      <c r="N790" s="211"/>
      <c r="O790" s="211"/>
      <c r="P790" s="211"/>
      <c r="Q790" s="211"/>
      <c r="R790" s="211"/>
      <c r="S790" s="211"/>
      <c r="T790" s="212"/>
      <c r="U790" s="368"/>
      <c r="V790" s="66"/>
      <c r="W790" s="65"/>
      <c r="X790" s="65"/>
      <c r="Y790" s="65"/>
      <c r="Z790" s="65"/>
      <c r="AA790" s="65"/>
      <c r="AB790" s="65"/>
      <c r="AC790" s="65"/>
      <c r="AD790" s="67"/>
    </row>
    <row r="791" spans="4:30" s="183" customFormat="1" ht="15" customHeight="1" x14ac:dyDescent="0.2">
      <c r="D791" s="208"/>
      <c r="E791" s="52"/>
      <c r="F791" s="211"/>
      <c r="G791" s="211"/>
      <c r="H791" s="211"/>
      <c r="I791" s="211"/>
      <c r="J791" s="211"/>
      <c r="K791" s="211"/>
      <c r="L791" s="211"/>
      <c r="M791" s="211"/>
      <c r="N791" s="211"/>
      <c r="O791" s="211"/>
      <c r="P791" s="211"/>
      <c r="Q791" s="211"/>
      <c r="R791" s="211"/>
      <c r="S791" s="211"/>
      <c r="T791" s="212"/>
      <c r="U791" s="368"/>
      <c r="V791" s="66"/>
      <c r="W791" s="65"/>
      <c r="X791" s="65"/>
      <c r="Y791" s="65"/>
      <c r="Z791" s="65"/>
      <c r="AA791" s="65"/>
      <c r="AB791" s="65"/>
      <c r="AC791" s="65"/>
      <c r="AD791" s="67"/>
    </row>
    <row r="792" spans="4:30" s="183" customFormat="1" ht="15" customHeight="1" x14ac:dyDescent="0.2">
      <c r="D792" s="208"/>
      <c r="E792" s="52"/>
      <c r="F792" s="211"/>
      <c r="G792" s="211"/>
      <c r="H792" s="211"/>
      <c r="I792" s="211"/>
      <c r="J792" s="211"/>
      <c r="K792" s="211"/>
      <c r="L792" s="211"/>
      <c r="M792" s="211"/>
      <c r="N792" s="211"/>
      <c r="O792" s="211"/>
      <c r="P792" s="211"/>
      <c r="Q792" s="211"/>
      <c r="R792" s="211"/>
      <c r="S792" s="211"/>
      <c r="T792" s="212"/>
      <c r="U792" s="368"/>
      <c r="V792" s="66"/>
      <c r="W792" s="65"/>
      <c r="X792" s="65"/>
      <c r="Y792" s="65"/>
      <c r="Z792" s="65"/>
      <c r="AA792" s="65"/>
      <c r="AB792" s="65"/>
      <c r="AC792" s="65"/>
      <c r="AD792" s="67"/>
    </row>
    <row r="793" spans="4:30" s="183" customFormat="1" ht="15" customHeight="1" x14ac:dyDescent="0.2">
      <c r="D793" s="208"/>
      <c r="E793" s="52"/>
      <c r="F793" s="211"/>
      <c r="G793" s="211"/>
      <c r="H793" s="211"/>
      <c r="I793" s="211"/>
      <c r="J793" s="211"/>
      <c r="K793" s="211"/>
      <c r="L793" s="211"/>
      <c r="M793" s="211"/>
      <c r="N793" s="211"/>
      <c r="O793" s="211"/>
      <c r="P793" s="211"/>
      <c r="Q793" s="211"/>
      <c r="R793" s="211"/>
      <c r="S793" s="211"/>
      <c r="T793" s="212"/>
      <c r="U793" s="368"/>
      <c r="V793" s="66"/>
      <c r="W793" s="65"/>
      <c r="X793" s="65"/>
      <c r="Y793" s="65"/>
      <c r="Z793" s="65"/>
      <c r="AA793" s="65"/>
      <c r="AB793" s="65"/>
      <c r="AC793" s="65"/>
      <c r="AD793" s="67"/>
    </row>
    <row r="794" spans="4:30" s="183" customFormat="1" ht="15" customHeight="1" x14ac:dyDescent="0.2">
      <c r="D794" s="208"/>
      <c r="E794" s="52"/>
      <c r="F794" s="211"/>
      <c r="G794" s="211"/>
      <c r="H794" s="211"/>
      <c r="I794" s="211"/>
      <c r="J794" s="211"/>
      <c r="K794" s="211"/>
      <c r="L794" s="211"/>
      <c r="M794" s="211"/>
      <c r="N794" s="211"/>
      <c r="O794" s="211"/>
      <c r="P794" s="211"/>
      <c r="Q794" s="211"/>
      <c r="R794" s="211"/>
      <c r="S794" s="211"/>
      <c r="T794" s="212"/>
      <c r="U794" s="368"/>
      <c r="V794" s="66"/>
      <c r="W794" s="65"/>
      <c r="X794" s="65"/>
      <c r="Y794" s="65"/>
      <c r="Z794" s="65"/>
      <c r="AA794" s="65"/>
      <c r="AB794" s="65"/>
      <c r="AC794" s="65"/>
      <c r="AD794" s="67"/>
    </row>
    <row r="795" spans="4:30" s="183" customFormat="1" ht="15" customHeight="1" x14ac:dyDescent="0.2">
      <c r="D795" s="208"/>
      <c r="E795" s="52"/>
      <c r="F795" s="211"/>
      <c r="G795" s="211"/>
      <c r="H795" s="211"/>
      <c r="I795" s="211"/>
      <c r="J795" s="211"/>
      <c r="K795" s="211"/>
      <c r="L795" s="211"/>
      <c r="M795" s="211"/>
      <c r="N795" s="211"/>
      <c r="O795" s="211"/>
      <c r="P795" s="211"/>
      <c r="Q795" s="211"/>
      <c r="R795" s="211"/>
      <c r="S795" s="211"/>
      <c r="T795" s="212"/>
      <c r="U795" s="368"/>
      <c r="V795" s="66"/>
      <c r="W795" s="65"/>
      <c r="X795" s="65"/>
      <c r="Y795" s="65"/>
      <c r="Z795" s="65"/>
      <c r="AA795" s="65"/>
      <c r="AB795" s="65"/>
      <c r="AC795" s="65"/>
      <c r="AD795" s="67"/>
    </row>
    <row r="796" spans="4:30" s="183" customFormat="1" ht="15" customHeight="1" x14ac:dyDescent="0.2">
      <c r="D796" s="208"/>
      <c r="E796" s="52"/>
      <c r="F796" s="211"/>
      <c r="G796" s="211"/>
      <c r="H796" s="211"/>
      <c r="I796" s="211"/>
      <c r="J796" s="211"/>
      <c r="K796" s="211"/>
      <c r="L796" s="211"/>
      <c r="M796" s="211"/>
      <c r="N796" s="211"/>
      <c r="O796" s="211"/>
      <c r="P796" s="211"/>
      <c r="Q796" s="211"/>
      <c r="R796" s="211"/>
      <c r="S796" s="211"/>
      <c r="T796" s="212"/>
      <c r="U796" s="368"/>
      <c r="V796" s="66"/>
      <c r="W796" s="65"/>
      <c r="X796" s="65"/>
      <c r="Y796" s="65"/>
      <c r="Z796" s="65"/>
      <c r="AA796" s="65"/>
      <c r="AB796" s="65"/>
      <c r="AC796" s="65"/>
      <c r="AD796" s="67"/>
    </row>
    <row r="797" spans="4:30" s="183" customFormat="1" ht="15" customHeight="1" x14ac:dyDescent="0.2">
      <c r="D797" s="208"/>
      <c r="E797" s="52"/>
      <c r="F797" s="211"/>
      <c r="G797" s="211"/>
      <c r="H797" s="211"/>
      <c r="I797" s="211"/>
      <c r="J797" s="211"/>
      <c r="K797" s="211"/>
      <c r="L797" s="211"/>
      <c r="M797" s="211"/>
      <c r="N797" s="211"/>
      <c r="O797" s="211"/>
      <c r="P797" s="211"/>
      <c r="Q797" s="211"/>
      <c r="R797" s="211"/>
      <c r="S797" s="211"/>
      <c r="T797" s="212"/>
      <c r="U797" s="368"/>
      <c r="V797" s="66"/>
      <c r="W797" s="65"/>
      <c r="X797" s="65"/>
      <c r="Y797" s="65"/>
      <c r="Z797" s="65"/>
      <c r="AA797" s="65"/>
      <c r="AB797" s="65"/>
      <c r="AC797" s="65"/>
      <c r="AD797" s="67"/>
    </row>
    <row r="798" spans="4:30" s="183" customFormat="1" ht="15" customHeight="1" x14ac:dyDescent="0.2">
      <c r="D798" s="208"/>
      <c r="E798" s="52"/>
      <c r="F798" s="211"/>
      <c r="G798" s="211"/>
      <c r="H798" s="211"/>
      <c r="I798" s="211"/>
      <c r="J798" s="211"/>
      <c r="K798" s="211"/>
      <c r="L798" s="211"/>
      <c r="M798" s="211"/>
      <c r="N798" s="211"/>
      <c r="O798" s="211"/>
      <c r="P798" s="211"/>
      <c r="Q798" s="211"/>
      <c r="R798" s="211"/>
      <c r="S798" s="211"/>
      <c r="T798" s="212"/>
      <c r="U798" s="368"/>
      <c r="V798" s="66"/>
      <c r="W798" s="65"/>
      <c r="X798" s="65"/>
      <c r="Y798" s="65"/>
      <c r="Z798" s="65"/>
      <c r="AA798" s="65"/>
      <c r="AB798" s="65"/>
      <c r="AC798" s="65"/>
      <c r="AD798" s="67"/>
    </row>
    <row r="799" spans="4:30" s="183" customFormat="1" ht="15" customHeight="1" x14ac:dyDescent="0.2">
      <c r="D799" s="208"/>
      <c r="E799" s="52"/>
      <c r="F799" s="211"/>
      <c r="G799" s="211"/>
      <c r="H799" s="211"/>
      <c r="I799" s="211"/>
      <c r="J799" s="211"/>
      <c r="K799" s="211"/>
      <c r="L799" s="211"/>
      <c r="M799" s="211"/>
      <c r="N799" s="211"/>
      <c r="O799" s="211"/>
      <c r="P799" s="211"/>
      <c r="Q799" s="211"/>
      <c r="R799" s="211"/>
      <c r="S799" s="211"/>
      <c r="T799" s="212"/>
      <c r="U799" s="368"/>
      <c r="V799" s="66"/>
      <c r="W799" s="65"/>
      <c r="X799" s="65"/>
      <c r="Y799" s="65"/>
      <c r="Z799" s="65"/>
      <c r="AA799" s="65"/>
      <c r="AB799" s="65"/>
      <c r="AC799" s="65"/>
      <c r="AD799" s="67"/>
    </row>
    <row r="800" spans="4:30" s="183" customFormat="1" ht="15" customHeight="1" x14ac:dyDescent="0.2">
      <c r="D800" s="208"/>
      <c r="E800" s="52"/>
      <c r="F800" s="211"/>
      <c r="G800" s="211"/>
      <c r="H800" s="211"/>
      <c r="I800" s="211"/>
      <c r="J800" s="211"/>
      <c r="K800" s="211"/>
      <c r="L800" s="211"/>
      <c r="M800" s="211"/>
      <c r="N800" s="211"/>
      <c r="O800" s="211"/>
      <c r="P800" s="211"/>
      <c r="Q800" s="211"/>
      <c r="R800" s="211"/>
      <c r="S800" s="211"/>
      <c r="T800" s="212"/>
      <c r="U800" s="368"/>
      <c r="V800" s="66"/>
      <c r="W800" s="65"/>
      <c r="X800" s="65"/>
      <c r="Y800" s="65"/>
      <c r="Z800" s="65"/>
      <c r="AA800" s="65"/>
      <c r="AB800" s="65"/>
      <c r="AC800" s="65"/>
      <c r="AD800" s="67"/>
    </row>
    <row r="801" spans="4:30" s="183" customFormat="1" ht="15" customHeight="1" x14ac:dyDescent="0.2">
      <c r="D801" s="208"/>
      <c r="E801" s="52"/>
      <c r="F801" s="211"/>
      <c r="G801" s="211"/>
      <c r="H801" s="211"/>
      <c r="I801" s="211"/>
      <c r="J801" s="211"/>
      <c r="K801" s="211"/>
      <c r="L801" s="211"/>
      <c r="M801" s="211"/>
      <c r="N801" s="211"/>
      <c r="O801" s="211"/>
      <c r="P801" s="211"/>
      <c r="Q801" s="211"/>
      <c r="R801" s="211"/>
      <c r="S801" s="211"/>
      <c r="T801" s="212"/>
      <c r="U801" s="368"/>
      <c r="V801" s="66"/>
      <c r="W801" s="65"/>
      <c r="X801" s="65"/>
      <c r="Y801" s="65"/>
      <c r="Z801" s="65"/>
      <c r="AA801" s="65"/>
      <c r="AB801" s="65"/>
      <c r="AC801" s="65"/>
      <c r="AD801" s="67"/>
    </row>
    <row r="802" spans="4:30" s="183" customFormat="1" ht="15" customHeight="1" x14ac:dyDescent="0.2">
      <c r="D802" s="208"/>
      <c r="E802" s="52"/>
      <c r="F802" s="211"/>
      <c r="G802" s="211"/>
      <c r="H802" s="211"/>
      <c r="I802" s="211"/>
      <c r="J802" s="211"/>
      <c r="K802" s="211"/>
      <c r="L802" s="211"/>
      <c r="M802" s="211"/>
      <c r="N802" s="211"/>
      <c r="O802" s="211"/>
      <c r="P802" s="211"/>
      <c r="Q802" s="211"/>
      <c r="R802" s="211"/>
      <c r="S802" s="211"/>
      <c r="T802" s="212"/>
      <c r="U802" s="368"/>
      <c r="V802" s="66"/>
      <c r="W802" s="65"/>
      <c r="X802" s="65"/>
      <c r="Y802" s="65"/>
      <c r="Z802" s="65"/>
      <c r="AA802" s="65"/>
      <c r="AB802" s="65"/>
      <c r="AC802" s="65"/>
      <c r="AD802" s="67"/>
    </row>
    <row r="803" spans="4:30" s="183" customFormat="1" ht="15" customHeight="1" x14ac:dyDescent="0.2">
      <c r="D803" s="208"/>
      <c r="E803" s="52"/>
      <c r="F803" s="211"/>
      <c r="G803" s="211"/>
      <c r="H803" s="211"/>
      <c r="I803" s="211"/>
      <c r="J803" s="211"/>
      <c r="K803" s="211"/>
      <c r="L803" s="211"/>
      <c r="M803" s="211"/>
      <c r="N803" s="211"/>
      <c r="O803" s="211"/>
      <c r="P803" s="211"/>
      <c r="Q803" s="211"/>
      <c r="R803" s="211"/>
      <c r="S803" s="211"/>
      <c r="T803" s="212"/>
      <c r="U803" s="368"/>
      <c r="V803" s="66"/>
      <c r="W803" s="65"/>
      <c r="X803" s="65"/>
      <c r="Y803" s="65"/>
      <c r="Z803" s="65"/>
      <c r="AA803" s="65"/>
      <c r="AB803" s="65"/>
      <c r="AC803" s="65"/>
      <c r="AD803" s="67"/>
    </row>
    <row r="804" spans="4:30" s="183" customFormat="1" ht="15" customHeight="1" x14ac:dyDescent="0.2">
      <c r="D804" s="208"/>
      <c r="E804" s="52"/>
      <c r="F804" s="211"/>
      <c r="G804" s="211"/>
      <c r="H804" s="211"/>
      <c r="I804" s="211"/>
      <c r="J804" s="211"/>
      <c r="K804" s="211"/>
      <c r="L804" s="211"/>
      <c r="M804" s="211"/>
      <c r="N804" s="211"/>
      <c r="O804" s="211"/>
      <c r="P804" s="211"/>
      <c r="Q804" s="211"/>
      <c r="R804" s="211"/>
      <c r="S804" s="211"/>
      <c r="T804" s="212"/>
      <c r="U804" s="368"/>
      <c r="V804" s="66"/>
      <c r="W804" s="65"/>
      <c r="X804" s="65"/>
      <c r="Y804" s="65"/>
      <c r="Z804" s="65"/>
      <c r="AA804" s="65"/>
      <c r="AB804" s="65"/>
      <c r="AC804" s="65"/>
      <c r="AD804" s="67"/>
    </row>
    <row r="805" spans="4:30" s="183" customFormat="1" ht="15" customHeight="1" x14ac:dyDescent="0.2">
      <c r="D805" s="208"/>
      <c r="E805" s="52"/>
      <c r="F805" s="211"/>
      <c r="G805" s="211"/>
      <c r="H805" s="211"/>
      <c r="I805" s="211"/>
      <c r="J805" s="211"/>
      <c r="K805" s="211"/>
      <c r="L805" s="211"/>
      <c r="M805" s="211"/>
      <c r="N805" s="211"/>
      <c r="O805" s="211"/>
      <c r="P805" s="211"/>
      <c r="Q805" s="211"/>
      <c r="R805" s="211"/>
      <c r="S805" s="211"/>
      <c r="T805" s="212"/>
      <c r="U805" s="368"/>
      <c r="V805" s="66"/>
      <c r="W805" s="65"/>
      <c r="X805" s="65"/>
      <c r="Y805" s="65"/>
      <c r="Z805" s="65"/>
      <c r="AA805" s="65"/>
      <c r="AB805" s="65"/>
      <c r="AC805" s="65"/>
      <c r="AD805" s="67"/>
    </row>
    <row r="806" spans="4:30" s="183" customFormat="1" ht="15" customHeight="1" x14ac:dyDescent="0.2">
      <c r="D806" s="208"/>
      <c r="E806" s="52"/>
      <c r="F806" s="211"/>
      <c r="G806" s="211"/>
      <c r="H806" s="211"/>
      <c r="I806" s="211"/>
      <c r="J806" s="211"/>
      <c r="K806" s="211"/>
      <c r="L806" s="211"/>
      <c r="M806" s="211"/>
      <c r="N806" s="211"/>
      <c r="O806" s="211"/>
      <c r="P806" s="211"/>
      <c r="Q806" s="211"/>
      <c r="R806" s="211"/>
      <c r="S806" s="211"/>
      <c r="T806" s="212"/>
      <c r="U806" s="368"/>
      <c r="V806" s="66"/>
      <c r="W806" s="65"/>
      <c r="X806" s="65"/>
      <c r="Y806" s="65"/>
      <c r="Z806" s="65"/>
      <c r="AA806" s="65"/>
      <c r="AB806" s="65"/>
      <c r="AC806" s="65"/>
      <c r="AD806" s="67"/>
    </row>
    <row r="807" spans="4:30" s="183" customFormat="1" ht="15" customHeight="1" x14ac:dyDescent="0.2">
      <c r="D807" s="208"/>
      <c r="E807" s="52"/>
      <c r="F807" s="211"/>
      <c r="G807" s="211"/>
      <c r="H807" s="211"/>
      <c r="I807" s="211"/>
      <c r="J807" s="211"/>
      <c r="K807" s="211"/>
      <c r="L807" s="211"/>
      <c r="M807" s="211"/>
      <c r="N807" s="211"/>
      <c r="O807" s="211"/>
      <c r="P807" s="211"/>
      <c r="Q807" s="211"/>
      <c r="R807" s="211"/>
      <c r="S807" s="211"/>
      <c r="T807" s="212"/>
      <c r="U807" s="368"/>
      <c r="V807" s="66"/>
      <c r="W807" s="65"/>
      <c r="X807" s="65"/>
      <c r="Y807" s="65"/>
      <c r="Z807" s="65"/>
      <c r="AA807" s="65"/>
      <c r="AB807" s="65"/>
      <c r="AC807" s="65"/>
      <c r="AD807" s="67"/>
    </row>
    <row r="808" spans="4:30" s="183" customFormat="1" ht="15" customHeight="1" x14ac:dyDescent="0.2">
      <c r="D808" s="208"/>
      <c r="E808" s="52"/>
      <c r="F808" s="211"/>
      <c r="G808" s="211"/>
      <c r="H808" s="211"/>
      <c r="I808" s="211"/>
      <c r="J808" s="211"/>
      <c r="K808" s="211"/>
      <c r="L808" s="211"/>
      <c r="M808" s="211"/>
      <c r="N808" s="211"/>
      <c r="O808" s="211"/>
      <c r="P808" s="211"/>
      <c r="Q808" s="211"/>
      <c r="R808" s="211"/>
      <c r="S808" s="211"/>
      <c r="T808" s="212"/>
      <c r="U808" s="368"/>
      <c r="V808" s="66"/>
      <c r="W808" s="65"/>
      <c r="X808" s="65"/>
      <c r="Y808" s="65"/>
      <c r="Z808" s="65"/>
      <c r="AA808" s="65"/>
      <c r="AB808" s="65"/>
      <c r="AC808" s="65"/>
      <c r="AD808" s="67"/>
    </row>
    <row r="809" spans="4:30" s="183" customFormat="1" ht="15" customHeight="1" x14ac:dyDescent="0.2">
      <c r="D809" s="208"/>
      <c r="E809" s="52"/>
      <c r="F809" s="211"/>
      <c r="G809" s="211"/>
      <c r="H809" s="211"/>
      <c r="I809" s="211"/>
      <c r="J809" s="211"/>
      <c r="K809" s="211"/>
      <c r="L809" s="211"/>
      <c r="M809" s="211"/>
      <c r="N809" s="211"/>
      <c r="O809" s="211"/>
      <c r="P809" s="211"/>
      <c r="Q809" s="211"/>
      <c r="R809" s="211"/>
      <c r="S809" s="211"/>
      <c r="T809" s="212"/>
      <c r="U809" s="368"/>
      <c r="V809" s="66"/>
      <c r="W809" s="65"/>
      <c r="X809" s="65"/>
      <c r="Y809" s="65"/>
      <c r="Z809" s="65"/>
      <c r="AA809" s="65"/>
      <c r="AB809" s="65"/>
      <c r="AC809" s="65"/>
      <c r="AD809" s="67"/>
    </row>
    <row r="810" spans="4:30" s="183" customFormat="1" ht="15" customHeight="1" x14ac:dyDescent="0.2">
      <c r="D810" s="208"/>
      <c r="E810" s="52"/>
      <c r="F810" s="211"/>
      <c r="G810" s="211"/>
      <c r="H810" s="211"/>
      <c r="I810" s="211"/>
      <c r="J810" s="211"/>
      <c r="K810" s="211"/>
      <c r="L810" s="211"/>
      <c r="M810" s="211"/>
      <c r="N810" s="211"/>
      <c r="O810" s="211"/>
      <c r="P810" s="211"/>
      <c r="Q810" s="211"/>
      <c r="R810" s="211"/>
      <c r="S810" s="211"/>
      <c r="T810" s="212"/>
      <c r="U810" s="368"/>
      <c r="V810" s="66"/>
      <c r="W810" s="65"/>
      <c r="X810" s="65"/>
      <c r="Y810" s="65"/>
      <c r="Z810" s="65"/>
      <c r="AA810" s="65"/>
      <c r="AB810" s="65"/>
      <c r="AC810" s="65"/>
      <c r="AD810" s="67"/>
    </row>
    <row r="811" spans="4:30" s="183" customFormat="1" ht="15" customHeight="1" x14ac:dyDescent="0.2">
      <c r="D811" s="208"/>
      <c r="E811" s="52"/>
      <c r="F811" s="211"/>
      <c r="G811" s="211"/>
      <c r="H811" s="211"/>
      <c r="I811" s="211"/>
      <c r="J811" s="211"/>
      <c r="K811" s="211"/>
      <c r="L811" s="211"/>
      <c r="M811" s="211"/>
      <c r="N811" s="211"/>
      <c r="O811" s="211"/>
      <c r="P811" s="211"/>
      <c r="Q811" s="211"/>
      <c r="R811" s="211"/>
      <c r="S811" s="211"/>
      <c r="T811" s="212"/>
      <c r="U811" s="368"/>
      <c r="V811" s="66"/>
      <c r="W811" s="65"/>
      <c r="X811" s="65"/>
      <c r="Y811" s="65"/>
      <c r="Z811" s="65"/>
      <c r="AA811" s="65"/>
      <c r="AB811" s="65"/>
      <c r="AC811" s="65"/>
      <c r="AD811" s="67"/>
    </row>
    <row r="812" spans="4:30" s="183" customFormat="1" ht="15" customHeight="1" x14ac:dyDescent="0.2">
      <c r="D812" s="208"/>
      <c r="E812" s="52"/>
      <c r="F812" s="211"/>
      <c r="G812" s="211"/>
      <c r="H812" s="211"/>
      <c r="I812" s="211"/>
      <c r="J812" s="211"/>
      <c r="K812" s="211"/>
      <c r="L812" s="211"/>
      <c r="M812" s="211"/>
      <c r="N812" s="211"/>
      <c r="O812" s="211"/>
      <c r="P812" s="211"/>
      <c r="Q812" s="211"/>
      <c r="R812" s="211"/>
      <c r="S812" s="211"/>
      <c r="T812" s="212"/>
      <c r="U812" s="368"/>
      <c r="V812" s="66"/>
      <c r="W812" s="65"/>
      <c r="X812" s="65"/>
      <c r="Y812" s="65"/>
      <c r="Z812" s="65"/>
      <c r="AA812" s="65"/>
      <c r="AB812" s="65"/>
      <c r="AC812" s="65"/>
      <c r="AD812" s="67"/>
    </row>
    <row r="813" spans="4:30" s="183" customFormat="1" ht="15" customHeight="1" x14ac:dyDescent="0.2">
      <c r="D813" s="208"/>
      <c r="E813" s="52"/>
      <c r="F813" s="211"/>
      <c r="G813" s="211"/>
      <c r="H813" s="211"/>
      <c r="I813" s="211"/>
      <c r="J813" s="211"/>
      <c r="K813" s="211"/>
      <c r="L813" s="211"/>
      <c r="M813" s="211"/>
      <c r="N813" s="211"/>
      <c r="O813" s="211"/>
      <c r="P813" s="211"/>
      <c r="Q813" s="211"/>
      <c r="R813" s="211"/>
      <c r="S813" s="211"/>
      <c r="T813" s="212"/>
      <c r="U813" s="368"/>
      <c r="V813" s="66"/>
      <c r="W813" s="65"/>
      <c r="X813" s="65"/>
      <c r="Y813" s="65"/>
      <c r="Z813" s="65"/>
      <c r="AA813" s="65"/>
      <c r="AB813" s="65"/>
      <c r="AC813" s="65"/>
      <c r="AD813" s="67"/>
    </row>
    <row r="814" spans="4:30" s="183" customFormat="1" ht="15" customHeight="1" x14ac:dyDescent="0.2">
      <c r="D814" s="208"/>
      <c r="E814" s="52"/>
      <c r="F814" s="211"/>
      <c r="G814" s="211"/>
      <c r="H814" s="211"/>
      <c r="I814" s="211"/>
      <c r="J814" s="211"/>
      <c r="K814" s="211"/>
      <c r="L814" s="211"/>
      <c r="M814" s="211"/>
      <c r="N814" s="211"/>
      <c r="O814" s="211"/>
      <c r="P814" s="211"/>
      <c r="Q814" s="211"/>
      <c r="R814" s="211"/>
      <c r="S814" s="211"/>
      <c r="T814" s="212"/>
      <c r="U814" s="368"/>
      <c r="V814" s="66"/>
      <c r="W814" s="65"/>
      <c r="X814" s="65"/>
      <c r="Y814" s="65"/>
      <c r="Z814" s="65"/>
      <c r="AA814" s="65"/>
      <c r="AB814" s="65"/>
      <c r="AC814" s="65"/>
      <c r="AD814" s="67"/>
    </row>
    <row r="815" spans="4:30" s="183" customFormat="1" ht="15" customHeight="1" x14ac:dyDescent="0.2">
      <c r="D815" s="208"/>
      <c r="E815" s="52"/>
      <c r="F815" s="211"/>
      <c r="G815" s="211"/>
      <c r="H815" s="211"/>
      <c r="I815" s="211"/>
      <c r="J815" s="211"/>
      <c r="K815" s="211"/>
      <c r="L815" s="211"/>
      <c r="M815" s="211"/>
      <c r="N815" s="211"/>
      <c r="O815" s="211"/>
      <c r="P815" s="211"/>
      <c r="Q815" s="211"/>
      <c r="R815" s="211"/>
      <c r="S815" s="211"/>
      <c r="T815" s="212"/>
      <c r="U815" s="368"/>
      <c r="V815" s="66"/>
      <c r="W815" s="65"/>
      <c r="X815" s="65"/>
      <c r="Y815" s="65"/>
      <c r="Z815" s="65"/>
      <c r="AA815" s="65"/>
      <c r="AB815" s="65"/>
      <c r="AC815" s="65"/>
      <c r="AD815" s="67"/>
    </row>
    <row r="816" spans="4:30" s="183" customFormat="1" ht="15" customHeight="1" x14ac:dyDescent="0.2">
      <c r="D816" s="208"/>
      <c r="E816" s="52"/>
      <c r="F816" s="211"/>
      <c r="G816" s="211"/>
      <c r="H816" s="211"/>
      <c r="I816" s="211"/>
      <c r="J816" s="211"/>
      <c r="K816" s="211"/>
      <c r="L816" s="211"/>
      <c r="M816" s="211"/>
      <c r="N816" s="211"/>
      <c r="O816" s="211"/>
      <c r="P816" s="211"/>
      <c r="Q816" s="211"/>
      <c r="R816" s="211"/>
      <c r="S816" s="211"/>
      <c r="T816" s="212"/>
      <c r="U816" s="368"/>
      <c r="V816" s="66"/>
      <c r="W816" s="65"/>
      <c r="X816" s="65"/>
      <c r="Y816" s="65"/>
      <c r="Z816" s="65"/>
      <c r="AA816" s="65"/>
      <c r="AB816" s="65"/>
      <c r="AC816" s="65"/>
      <c r="AD816" s="67"/>
    </row>
    <row r="817" spans="4:30" s="183" customFormat="1" ht="15" customHeight="1" x14ac:dyDescent="0.2">
      <c r="D817" s="208"/>
      <c r="E817" s="52"/>
      <c r="F817" s="211"/>
      <c r="G817" s="211"/>
      <c r="H817" s="211"/>
      <c r="I817" s="211"/>
      <c r="J817" s="211"/>
      <c r="K817" s="211"/>
      <c r="L817" s="211"/>
      <c r="M817" s="211"/>
      <c r="N817" s="211"/>
      <c r="O817" s="211"/>
      <c r="P817" s="211"/>
      <c r="Q817" s="211"/>
      <c r="R817" s="211"/>
      <c r="S817" s="211"/>
      <c r="T817" s="212"/>
      <c r="U817" s="368"/>
      <c r="V817" s="66"/>
      <c r="W817" s="65"/>
      <c r="X817" s="65"/>
      <c r="Y817" s="65"/>
      <c r="Z817" s="65"/>
      <c r="AA817" s="65"/>
      <c r="AB817" s="65"/>
      <c r="AC817" s="65"/>
      <c r="AD817" s="67"/>
    </row>
    <row r="818" spans="4:30" s="183" customFormat="1" ht="15" customHeight="1" x14ac:dyDescent="0.2">
      <c r="D818" s="208"/>
      <c r="E818" s="52"/>
      <c r="F818" s="211"/>
      <c r="G818" s="211"/>
      <c r="H818" s="211"/>
      <c r="I818" s="211"/>
      <c r="J818" s="211"/>
      <c r="K818" s="211"/>
      <c r="L818" s="211"/>
      <c r="M818" s="211"/>
      <c r="N818" s="211"/>
      <c r="O818" s="211"/>
      <c r="P818" s="211"/>
      <c r="Q818" s="211"/>
      <c r="R818" s="211"/>
      <c r="S818" s="211"/>
      <c r="T818" s="212"/>
      <c r="U818" s="368"/>
      <c r="V818" s="66"/>
      <c r="W818" s="65"/>
      <c r="X818" s="65"/>
      <c r="Y818" s="65"/>
      <c r="Z818" s="65"/>
      <c r="AA818" s="65"/>
      <c r="AB818" s="65"/>
      <c r="AC818" s="65"/>
      <c r="AD818" s="67"/>
    </row>
    <row r="819" spans="4:30" s="183" customFormat="1" ht="15" customHeight="1" x14ac:dyDescent="0.2">
      <c r="D819" s="208"/>
      <c r="E819" s="52"/>
      <c r="F819" s="211"/>
      <c r="G819" s="211"/>
      <c r="H819" s="211"/>
      <c r="I819" s="211"/>
      <c r="J819" s="211"/>
      <c r="K819" s="211"/>
      <c r="L819" s="211"/>
      <c r="M819" s="211"/>
      <c r="N819" s="211"/>
      <c r="O819" s="211"/>
      <c r="P819" s="211"/>
      <c r="Q819" s="211"/>
      <c r="R819" s="211"/>
      <c r="S819" s="211"/>
      <c r="T819" s="212"/>
      <c r="U819" s="368"/>
      <c r="V819" s="66"/>
      <c r="W819" s="65"/>
      <c r="X819" s="65"/>
      <c r="Y819" s="65"/>
      <c r="Z819" s="65"/>
      <c r="AA819" s="65"/>
      <c r="AB819" s="65"/>
      <c r="AC819" s="65"/>
      <c r="AD819" s="67"/>
    </row>
    <row r="820" spans="4:30" s="183" customFormat="1" ht="15" customHeight="1" x14ac:dyDescent="0.2">
      <c r="D820" s="208"/>
      <c r="E820" s="52"/>
      <c r="F820" s="211"/>
      <c r="G820" s="211"/>
      <c r="H820" s="211"/>
      <c r="I820" s="211"/>
      <c r="J820" s="211"/>
      <c r="K820" s="211"/>
      <c r="L820" s="211"/>
      <c r="M820" s="211"/>
      <c r="N820" s="211"/>
      <c r="O820" s="211"/>
      <c r="P820" s="211"/>
      <c r="Q820" s="211"/>
      <c r="R820" s="211"/>
      <c r="S820" s="211"/>
      <c r="T820" s="212"/>
      <c r="U820" s="368"/>
      <c r="V820" s="66"/>
      <c r="W820" s="65"/>
      <c r="X820" s="65"/>
      <c r="Y820" s="65"/>
      <c r="Z820" s="65"/>
      <c r="AA820" s="65"/>
      <c r="AB820" s="65"/>
      <c r="AC820" s="65"/>
      <c r="AD820" s="67"/>
    </row>
    <row r="821" spans="4:30" s="183" customFormat="1" ht="15" customHeight="1" x14ac:dyDescent="0.2">
      <c r="D821" s="208"/>
      <c r="E821" s="52"/>
      <c r="F821" s="211"/>
      <c r="G821" s="211"/>
      <c r="H821" s="211"/>
      <c r="I821" s="211"/>
      <c r="J821" s="211"/>
      <c r="K821" s="211"/>
      <c r="L821" s="211"/>
      <c r="M821" s="211"/>
      <c r="N821" s="211"/>
      <c r="O821" s="211"/>
      <c r="P821" s="211"/>
      <c r="Q821" s="211"/>
      <c r="R821" s="211"/>
      <c r="S821" s="211"/>
      <c r="T821" s="212"/>
      <c r="U821" s="368"/>
      <c r="V821" s="66"/>
      <c r="W821" s="65"/>
      <c r="X821" s="65"/>
      <c r="Y821" s="65"/>
      <c r="Z821" s="65"/>
      <c r="AA821" s="65"/>
      <c r="AB821" s="65"/>
      <c r="AC821" s="65"/>
      <c r="AD821" s="67"/>
    </row>
    <row r="822" spans="4:30" s="183" customFormat="1" ht="15" customHeight="1" x14ac:dyDescent="0.2">
      <c r="D822" s="208"/>
      <c r="E822" s="52"/>
      <c r="F822" s="211"/>
      <c r="G822" s="211"/>
      <c r="H822" s="211"/>
      <c r="I822" s="211"/>
      <c r="J822" s="211"/>
      <c r="K822" s="211"/>
      <c r="L822" s="211"/>
      <c r="M822" s="211"/>
      <c r="N822" s="211"/>
      <c r="O822" s="211"/>
      <c r="P822" s="211"/>
      <c r="Q822" s="211"/>
      <c r="R822" s="211"/>
      <c r="S822" s="211"/>
      <c r="T822" s="212"/>
      <c r="U822" s="368"/>
      <c r="V822" s="66"/>
      <c r="W822" s="65"/>
      <c r="X822" s="65"/>
      <c r="Y822" s="65"/>
      <c r="Z822" s="65"/>
      <c r="AA822" s="65"/>
      <c r="AB822" s="65"/>
      <c r="AC822" s="65"/>
      <c r="AD822" s="67"/>
    </row>
    <row r="823" spans="4:30" s="183" customFormat="1" ht="15" customHeight="1" x14ac:dyDescent="0.2">
      <c r="D823" s="208"/>
      <c r="E823" s="52"/>
      <c r="F823" s="211"/>
      <c r="G823" s="211"/>
      <c r="H823" s="211"/>
      <c r="I823" s="211"/>
      <c r="J823" s="211"/>
      <c r="K823" s="211"/>
      <c r="L823" s="211"/>
      <c r="M823" s="211"/>
      <c r="N823" s="211"/>
      <c r="O823" s="211"/>
      <c r="P823" s="211"/>
      <c r="Q823" s="211"/>
      <c r="R823" s="211"/>
      <c r="S823" s="211"/>
      <c r="T823" s="212"/>
      <c r="U823" s="368"/>
      <c r="V823" s="66"/>
      <c r="W823" s="65"/>
      <c r="X823" s="65"/>
      <c r="Y823" s="65"/>
      <c r="Z823" s="65"/>
      <c r="AA823" s="65"/>
      <c r="AB823" s="65"/>
      <c r="AC823" s="65"/>
      <c r="AD823" s="67"/>
    </row>
    <row r="824" spans="4:30" s="183" customFormat="1" ht="15" customHeight="1" x14ac:dyDescent="0.2">
      <c r="D824" s="208"/>
      <c r="E824" s="52"/>
      <c r="F824" s="211"/>
      <c r="G824" s="211"/>
      <c r="H824" s="211"/>
      <c r="I824" s="211"/>
      <c r="J824" s="211"/>
      <c r="K824" s="211"/>
      <c r="L824" s="211"/>
      <c r="M824" s="211"/>
      <c r="N824" s="211"/>
      <c r="O824" s="211"/>
      <c r="P824" s="211"/>
      <c r="Q824" s="211"/>
      <c r="R824" s="211"/>
      <c r="S824" s="211"/>
      <c r="T824" s="212"/>
      <c r="U824" s="368"/>
      <c r="V824" s="66"/>
      <c r="W824" s="65"/>
      <c r="X824" s="65"/>
      <c r="Y824" s="65"/>
      <c r="Z824" s="65"/>
      <c r="AA824" s="65"/>
      <c r="AB824" s="65"/>
      <c r="AC824" s="65"/>
      <c r="AD824" s="67"/>
    </row>
    <row r="825" spans="4:30" s="183" customFormat="1" ht="15" customHeight="1" x14ac:dyDescent="0.2">
      <c r="D825" s="208"/>
      <c r="E825" s="52"/>
      <c r="F825" s="211"/>
      <c r="G825" s="211"/>
      <c r="H825" s="211"/>
      <c r="I825" s="211"/>
      <c r="J825" s="211"/>
      <c r="K825" s="211"/>
      <c r="L825" s="211"/>
      <c r="M825" s="211"/>
      <c r="N825" s="211"/>
      <c r="O825" s="211"/>
      <c r="P825" s="211"/>
      <c r="Q825" s="211"/>
      <c r="R825" s="211"/>
      <c r="S825" s="211"/>
      <c r="T825" s="212"/>
      <c r="U825" s="368"/>
      <c r="V825" s="66"/>
      <c r="W825" s="65"/>
      <c r="X825" s="65"/>
      <c r="Y825" s="65"/>
      <c r="Z825" s="65"/>
      <c r="AA825" s="65"/>
      <c r="AB825" s="65"/>
      <c r="AC825" s="65"/>
      <c r="AD825" s="67"/>
    </row>
    <row r="826" spans="4:30" s="183" customFormat="1" ht="15" customHeight="1" x14ac:dyDescent="0.2">
      <c r="D826" s="208"/>
      <c r="E826" s="52"/>
      <c r="F826" s="211"/>
      <c r="G826" s="211"/>
      <c r="H826" s="211"/>
      <c r="I826" s="211"/>
      <c r="J826" s="211"/>
      <c r="K826" s="211"/>
      <c r="L826" s="211"/>
      <c r="M826" s="211"/>
      <c r="N826" s="211"/>
      <c r="O826" s="211"/>
      <c r="P826" s="211"/>
      <c r="Q826" s="211"/>
      <c r="R826" s="211"/>
      <c r="S826" s="211"/>
      <c r="T826" s="212"/>
      <c r="U826" s="368"/>
      <c r="V826" s="66"/>
      <c r="W826" s="65"/>
      <c r="X826" s="65"/>
      <c r="Y826" s="65"/>
      <c r="Z826" s="65"/>
      <c r="AA826" s="65"/>
      <c r="AB826" s="65"/>
      <c r="AC826" s="65"/>
      <c r="AD826" s="67"/>
    </row>
    <row r="827" spans="4:30" s="183" customFormat="1" ht="15" customHeight="1" x14ac:dyDescent="0.2">
      <c r="D827" s="208"/>
      <c r="E827" s="52"/>
      <c r="F827" s="211"/>
      <c r="G827" s="211"/>
      <c r="H827" s="211"/>
      <c r="I827" s="211"/>
      <c r="J827" s="211"/>
      <c r="K827" s="211"/>
      <c r="L827" s="211"/>
      <c r="M827" s="211"/>
      <c r="N827" s="211"/>
      <c r="O827" s="211"/>
      <c r="P827" s="211"/>
      <c r="Q827" s="211"/>
      <c r="R827" s="211"/>
      <c r="S827" s="211"/>
      <c r="T827" s="212"/>
      <c r="U827" s="368"/>
      <c r="V827" s="66"/>
      <c r="W827" s="65"/>
      <c r="X827" s="65"/>
      <c r="Y827" s="65"/>
      <c r="Z827" s="65"/>
      <c r="AA827" s="65"/>
      <c r="AB827" s="65"/>
      <c r="AC827" s="65"/>
      <c r="AD827" s="67"/>
    </row>
    <row r="828" spans="4:30" s="183" customFormat="1" ht="15" customHeight="1" x14ac:dyDescent="0.2">
      <c r="D828" s="208"/>
      <c r="E828" s="52"/>
      <c r="F828" s="211"/>
      <c r="G828" s="211"/>
      <c r="H828" s="211"/>
      <c r="I828" s="211"/>
      <c r="J828" s="211"/>
      <c r="K828" s="211"/>
      <c r="L828" s="211"/>
      <c r="M828" s="211"/>
      <c r="N828" s="211"/>
      <c r="O828" s="211"/>
      <c r="P828" s="211"/>
      <c r="Q828" s="211"/>
      <c r="R828" s="211"/>
      <c r="S828" s="211"/>
      <c r="T828" s="212"/>
      <c r="U828" s="368"/>
      <c r="V828" s="66"/>
      <c r="W828" s="65"/>
      <c r="X828" s="65"/>
      <c r="Y828" s="65"/>
      <c r="Z828" s="65"/>
      <c r="AA828" s="65"/>
      <c r="AB828" s="65"/>
      <c r="AC828" s="65"/>
      <c r="AD828" s="67"/>
    </row>
    <row r="829" spans="4:30" s="183" customFormat="1" ht="15" customHeight="1" x14ac:dyDescent="0.2">
      <c r="D829" s="208"/>
      <c r="E829" s="52"/>
      <c r="F829" s="211"/>
      <c r="G829" s="211"/>
      <c r="H829" s="211"/>
      <c r="I829" s="211"/>
      <c r="J829" s="211"/>
      <c r="K829" s="211"/>
      <c r="L829" s="211"/>
      <c r="M829" s="211"/>
      <c r="N829" s="211"/>
      <c r="O829" s="211"/>
      <c r="P829" s="211"/>
      <c r="Q829" s="211"/>
      <c r="R829" s="211"/>
      <c r="S829" s="211"/>
      <c r="T829" s="212"/>
      <c r="U829" s="368"/>
      <c r="V829" s="66"/>
      <c r="W829" s="65"/>
      <c r="X829" s="65"/>
      <c r="Y829" s="65"/>
      <c r="Z829" s="65"/>
      <c r="AA829" s="65"/>
      <c r="AB829" s="65"/>
      <c r="AC829" s="65"/>
      <c r="AD829" s="67"/>
    </row>
    <row r="830" spans="4:30" s="183" customFormat="1" ht="15" customHeight="1" x14ac:dyDescent="0.2">
      <c r="D830" s="208"/>
      <c r="E830" s="52"/>
      <c r="F830" s="211"/>
      <c r="G830" s="211"/>
      <c r="H830" s="211"/>
      <c r="I830" s="211"/>
      <c r="J830" s="211"/>
      <c r="K830" s="211"/>
      <c r="L830" s="211"/>
      <c r="M830" s="211"/>
      <c r="N830" s="211"/>
      <c r="O830" s="211"/>
      <c r="P830" s="211"/>
      <c r="Q830" s="211"/>
      <c r="R830" s="211"/>
      <c r="S830" s="211"/>
      <c r="T830" s="212"/>
      <c r="U830" s="368"/>
      <c r="V830" s="66"/>
      <c r="W830" s="65"/>
      <c r="X830" s="65"/>
      <c r="Y830" s="65"/>
      <c r="Z830" s="65"/>
      <c r="AA830" s="65"/>
      <c r="AB830" s="65"/>
      <c r="AC830" s="65"/>
      <c r="AD830" s="67"/>
    </row>
    <row r="831" spans="4:30" s="183" customFormat="1" ht="15" customHeight="1" x14ac:dyDescent="0.2">
      <c r="D831" s="208"/>
      <c r="E831" s="52"/>
      <c r="F831" s="211"/>
      <c r="G831" s="211"/>
      <c r="H831" s="211"/>
      <c r="I831" s="211"/>
      <c r="J831" s="211"/>
      <c r="K831" s="211"/>
      <c r="L831" s="211"/>
      <c r="M831" s="211"/>
      <c r="N831" s="211"/>
      <c r="O831" s="211"/>
      <c r="P831" s="211"/>
      <c r="Q831" s="211"/>
      <c r="R831" s="211"/>
      <c r="S831" s="211"/>
      <c r="T831" s="212"/>
      <c r="U831" s="368"/>
      <c r="V831" s="66"/>
      <c r="W831" s="65"/>
      <c r="X831" s="65"/>
      <c r="Y831" s="65"/>
      <c r="Z831" s="65"/>
      <c r="AA831" s="65"/>
      <c r="AB831" s="65"/>
      <c r="AC831" s="65"/>
      <c r="AD831" s="67"/>
    </row>
    <row r="832" spans="4:30" s="183" customFormat="1" ht="15" customHeight="1" x14ac:dyDescent="0.2">
      <c r="D832" s="208"/>
      <c r="E832" s="52"/>
      <c r="F832" s="211"/>
      <c r="G832" s="211"/>
      <c r="H832" s="211"/>
      <c r="I832" s="211"/>
      <c r="J832" s="211"/>
      <c r="K832" s="211"/>
      <c r="L832" s="211"/>
      <c r="M832" s="211"/>
      <c r="N832" s="211"/>
      <c r="O832" s="211"/>
      <c r="P832" s="211"/>
      <c r="Q832" s="211"/>
      <c r="R832" s="211"/>
      <c r="S832" s="211"/>
      <c r="T832" s="212"/>
      <c r="U832" s="368"/>
      <c r="V832" s="66"/>
      <c r="W832" s="65"/>
      <c r="X832" s="65"/>
      <c r="Y832" s="65"/>
      <c r="Z832" s="65"/>
      <c r="AA832" s="65"/>
      <c r="AB832" s="65"/>
      <c r="AC832" s="65"/>
      <c r="AD832" s="67"/>
    </row>
    <row r="833" spans="4:30" s="183" customFormat="1" ht="15" customHeight="1" x14ac:dyDescent="0.2">
      <c r="D833" s="208"/>
      <c r="E833" s="52"/>
      <c r="F833" s="211"/>
      <c r="G833" s="211"/>
      <c r="H833" s="211"/>
      <c r="I833" s="211"/>
      <c r="J833" s="211"/>
      <c r="K833" s="211"/>
      <c r="L833" s="211"/>
      <c r="M833" s="211"/>
      <c r="N833" s="211"/>
      <c r="O833" s="211"/>
      <c r="P833" s="211"/>
      <c r="Q833" s="211"/>
      <c r="R833" s="211"/>
      <c r="S833" s="211"/>
      <c r="T833" s="212"/>
      <c r="U833" s="368"/>
      <c r="V833" s="66"/>
      <c r="W833" s="65"/>
      <c r="X833" s="65"/>
      <c r="Y833" s="65"/>
      <c r="Z833" s="65"/>
      <c r="AA833" s="65"/>
      <c r="AB833" s="65"/>
      <c r="AC833" s="65"/>
      <c r="AD833" s="67"/>
    </row>
    <row r="834" spans="4:30" s="183" customFormat="1" ht="15" customHeight="1" x14ac:dyDescent="0.2">
      <c r="D834" s="208"/>
      <c r="E834" s="52"/>
      <c r="F834" s="211"/>
      <c r="G834" s="211"/>
      <c r="H834" s="211"/>
      <c r="I834" s="211"/>
      <c r="J834" s="211"/>
      <c r="K834" s="211"/>
      <c r="L834" s="211"/>
      <c r="M834" s="211"/>
      <c r="N834" s="211"/>
      <c r="O834" s="211"/>
      <c r="P834" s="211"/>
      <c r="Q834" s="211"/>
      <c r="R834" s="211"/>
      <c r="S834" s="211"/>
      <c r="T834" s="212"/>
      <c r="U834" s="368"/>
      <c r="V834" s="66"/>
      <c r="W834" s="65"/>
      <c r="X834" s="65"/>
      <c r="Y834" s="65"/>
      <c r="Z834" s="65"/>
      <c r="AA834" s="65"/>
      <c r="AB834" s="65"/>
      <c r="AC834" s="65"/>
      <c r="AD834" s="67"/>
    </row>
    <row r="835" spans="4:30" s="183" customFormat="1" ht="15" customHeight="1" x14ac:dyDescent="0.2">
      <c r="D835" s="208"/>
      <c r="E835" s="52"/>
      <c r="F835" s="211"/>
      <c r="G835" s="211"/>
      <c r="H835" s="211"/>
      <c r="I835" s="211"/>
      <c r="J835" s="211"/>
      <c r="K835" s="211"/>
      <c r="L835" s="211"/>
      <c r="M835" s="211"/>
      <c r="N835" s="211"/>
      <c r="O835" s="211"/>
      <c r="P835" s="211"/>
      <c r="Q835" s="211"/>
      <c r="R835" s="211"/>
      <c r="S835" s="211"/>
      <c r="T835" s="212"/>
      <c r="U835" s="368"/>
      <c r="V835" s="66"/>
      <c r="W835" s="65"/>
      <c r="X835" s="65"/>
      <c r="Y835" s="65"/>
      <c r="Z835" s="65"/>
      <c r="AA835" s="65"/>
      <c r="AB835" s="65"/>
      <c r="AC835" s="65"/>
      <c r="AD835" s="67"/>
    </row>
    <row r="836" spans="4:30" s="183" customFormat="1" ht="15" customHeight="1" x14ac:dyDescent="0.2">
      <c r="D836" s="208"/>
      <c r="E836" s="52"/>
      <c r="F836" s="211"/>
      <c r="G836" s="211"/>
      <c r="H836" s="211"/>
      <c r="I836" s="211"/>
      <c r="J836" s="211"/>
      <c r="K836" s="211"/>
      <c r="L836" s="211"/>
      <c r="M836" s="211"/>
      <c r="N836" s="211"/>
      <c r="O836" s="211"/>
      <c r="P836" s="211"/>
      <c r="Q836" s="211"/>
      <c r="R836" s="211"/>
      <c r="S836" s="211"/>
      <c r="T836" s="212"/>
      <c r="U836" s="368"/>
      <c r="V836" s="66"/>
      <c r="W836" s="65"/>
      <c r="X836" s="65"/>
      <c r="Y836" s="65"/>
      <c r="Z836" s="65"/>
      <c r="AA836" s="65"/>
      <c r="AB836" s="65"/>
      <c r="AC836" s="65"/>
      <c r="AD836" s="67"/>
    </row>
    <row r="837" spans="4:30" s="183" customFormat="1" ht="15" customHeight="1" x14ac:dyDescent="0.2">
      <c r="D837" s="208"/>
      <c r="E837" s="52"/>
      <c r="F837" s="211"/>
      <c r="G837" s="211"/>
      <c r="H837" s="211"/>
      <c r="I837" s="211"/>
      <c r="J837" s="211"/>
      <c r="K837" s="211"/>
      <c r="L837" s="211"/>
      <c r="M837" s="211"/>
      <c r="N837" s="211"/>
      <c r="O837" s="211"/>
      <c r="P837" s="211"/>
      <c r="Q837" s="211"/>
      <c r="R837" s="211"/>
      <c r="S837" s="211"/>
      <c r="T837" s="212"/>
      <c r="U837" s="368"/>
      <c r="V837" s="66"/>
      <c r="W837" s="65"/>
      <c r="X837" s="65"/>
      <c r="Y837" s="65"/>
      <c r="Z837" s="65"/>
      <c r="AA837" s="65"/>
      <c r="AB837" s="65"/>
      <c r="AC837" s="65"/>
      <c r="AD837" s="67"/>
    </row>
    <row r="838" spans="4:30" s="183" customFormat="1" ht="15" customHeight="1" x14ac:dyDescent="0.2">
      <c r="D838" s="208"/>
      <c r="E838" s="52"/>
      <c r="F838" s="211"/>
      <c r="G838" s="211"/>
      <c r="H838" s="211"/>
      <c r="I838" s="211"/>
      <c r="J838" s="211"/>
      <c r="K838" s="211"/>
      <c r="L838" s="211"/>
      <c r="M838" s="211"/>
      <c r="N838" s="211"/>
      <c r="O838" s="211"/>
      <c r="P838" s="211"/>
      <c r="Q838" s="211"/>
      <c r="R838" s="211"/>
      <c r="S838" s="211"/>
      <c r="T838" s="212"/>
      <c r="U838" s="368"/>
      <c r="V838" s="66"/>
      <c r="W838" s="65"/>
      <c r="X838" s="65"/>
      <c r="Y838" s="65"/>
      <c r="Z838" s="65"/>
      <c r="AA838" s="65"/>
      <c r="AB838" s="65"/>
      <c r="AC838" s="65"/>
      <c r="AD838" s="67"/>
    </row>
    <row r="839" spans="4:30" s="183" customFormat="1" ht="15" customHeight="1" x14ac:dyDescent="0.2">
      <c r="D839" s="208"/>
      <c r="E839" s="52"/>
      <c r="F839" s="211"/>
      <c r="G839" s="211"/>
      <c r="H839" s="211"/>
      <c r="I839" s="211"/>
      <c r="J839" s="211"/>
      <c r="K839" s="211"/>
      <c r="L839" s="211"/>
      <c r="M839" s="211"/>
      <c r="N839" s="211"/>
      <c r="O839" s="211"/>
      <c r="P839" s="211"/>
      <c r="Q839" s="211"/>
      <c r="R839" s="211"/>
      <c r="S839" s="211"/>
      <c r="T839" s="212"/>
      <c r="U839" s="368"/>
      <c r="V839" s="66"/>
      <c r="W839" s="65"/>
      <c r="X839" s="65"/>
      <c r="Y839" s="65"/>
      <c r="Z839" s="65"/>
      <c r="AA839" s="65"/>
      <c r="AB839" s="65"/>
      <c r="AC839" s="65"/>
      <c r="AD839" s="67"/>
    </row>
    <row r="840" spans="4:30" s="183" customFormat="1" ht="15" customHeight="1" x14ac:dyDescent="0.2">
      <c r="D840" s="208"/>
      <c r="E840" s="52"/>
      <c r="F840" s="211"/>
      <c r="G840" s="211"/>
      <c r="H840" s="211"/>
      <c r="I840" s="211"/>
      <c r="J840" s="211"/>
      <c r="K840" s="211"/>
      <c r="L840" s="211"/>
      <c r="M840" s="211"/>
      <c r="N840" s="211"/>
      <c r="O840" s="211"/>
      <c r="P840" s="211"/>
      <c r="Q840" s="211"/>
      <c r="R840" s="211"/>
      <c r="S840" s="211"/>
      <c r="T840" s="212"/>
      <c r="U840" s="368"/>
      <c r="V840" s="66"/>
      <c r="W840" s="65"/>
      <c r="X840" s="65"/>
      <c r="Y840" s="65"/>
      <c r="Z840" s="65"/>
      <c r="AA840" s="65"/>
      <c r="AB840" s="65"/>
      <c r="AC840" s="65"/>
      <c r="AD840" s="67"/>
    </row>
    <row r="841" spans="4:30" s="183" customFormat="1" ht="15" customHeight="1" x14ac:dyDescent="0.2">
      <c r="D841" s="208"/>
      <c r="E841" s="52"/>
      <c r="F841" s="211"/>
      <c r="G841" s="211"/>
      <c r="H841" s="211"/>
      <c r="I841" s="211"/>
      <c r="J841" s="211"/>
      <c r="K841" s="211"/>
      <c r="L841" s="211"/>
      <c r="M841" s="211"/>
      <c r="N841" s="211"/>
      <c r="O841" s="211"/>
      <c r="P841" s="211"/>
      <c r="Q841" s="211"/>
      <c r="R841" s="211"/>
      <c r="S841" s="211"/>
      <c r="T841" s="212"/>
      <c r="U841" s="368"/>
      <c r="V841" s="66"/>
      <c r="W841" s="65"/>
      <c r="X841" s="65"/>
      <c r="Y841" s="65"/>
      <c r="Z841" s="65"/>
      <c r="AA841" s="65"/>
      <c r="AB841" s="65"/>
      <c r="AC841" s="65"/>
      <c r="AD841" s="67"/>
    </row>
    <row r="842" spans="4:30" s="183" customFormat="1" ht="15" customHeight="1" x14ac:dyDescent="0.2">
      <c r="D842" s="208"/>
      <c r="E842" s="52"/>
      <c r="F842" s="211"/>
      <c r="G842" s="211"/>
      <c r="H842" s="211"/>
      <c r="I842" s="211"/>
      <c r="J842" s="211"/>
      <c r="K842" s="211"/>
      <c r="L842" s="211"/>
      <c r="M842" s="211"/>
      <c r="N842" s="211"/>
      <c r="O842" s="211"/>
      <c r="P842" s="211"/>
      <c r="Q842" s="211"/>
      <c r="R842" s="211"/>
      <c r="S842" s="211"/>
      <c r="T842" s="212"/>
      <c r="U842" s="368"/>
      <c r="V842" s="66"/>
      <c r="W842" s="65"/>
      <c r="X842" s="65"/>
      <c r="Y842" s="65"/>
      <c r="Z842" s="65"/>
      <c r="AA842" s="65"/>
      <c r="AB842" s="65"/>
      <c r="AC842" s="65"/>
      <c r="AD842" s="67"/>
    </row>
    <row r="843" spans="4:30" s="183" customFormat="1" ht="15" customHeight="1" x14ac:dyDescent="0.2">
      <c r="D843" s="208"/>
      <c r="E843" s="52"/>
      <c r="F843" s="211"/>
      <c r="G843" s="211"/>
      <c r="H843" s="211"/>
      <c r="I843" s="211"/>
      <c r="J843" s="211"/>
      <c r="K843" s="211"/>
      <c r="L843" s="211"/>
      <c r="M843" s="211"/>
      <c r="N843" s="211"/>
      <c r="O843" s="211"/>
      <c r="P843" s="211"/>
      <c r="Q843" s="211"/>
      <c r="R843" s="211"/>
      <c r="S843" s="211"/>
      <c r="T843" s="212"/>
      <c r="U843" s="368"/>
      <c r="V843" s="66"/>
      <c r="W843" s="65"/>
      <c r="X843" s="65"/>
      <c r="Y843" s="65"/>
      <c r="Z843" s="65"/>
      <c r="AA843" s="65"/>
      <c r="AB843" s="65"/>
      <c r="AC843" s="65"/>
      <c r="AD843" s="67"/>
    </row>
    <row r="844" spans="4:30" s="183" customFormat="1" ht="15" customHeight="1" x14ac:dyDescent="0.2">
      <c r="D844" s="208"/>
      <c r="E844" s="52"/>
      <c r="F844" s="211"/>
      <c r="G844" s="211"/>
      <c r="H844" s="211"/>
      <c r="I844" s="211"/>
      <c r="J844" s="211"/>
      <c r="K844" s="211"/>
      <c r="L844" s="211"/>
      <c r="M844" s="211"/>
      <c r="N844" s="211"/>
      <c r="O844" s="211"/>
      <c r="P844" s="211"/>
      <c r="Q844" s="211"/>
      <c r="R844" s="211"/>
      <c r="S844" s="211"/>
      <c r="T844" s="212"/>
      <c r="U844" s="368"/>
      <c r="V844" s="66"/>
      <c r="W844" s="65"/>
      <c r="X844" s="65"/>
      <c r="Y844" s="65"/>
      <c r="Z844" s="65"/>
      <c r="AA844" s="65"/>
      <c r="AB844" s="65"/>
      <c r="AC844" s="65"/>
      <c r="AD844" s="67"/>
    </row>
    <row r="845" spans="4:30" s="183" customFormat="1" ht="15" customHeight="1" x14ac:dyDescent="0.2">
      <c r="D845" s="208"/>
      <c r="E845" s="52"/>
      <c r="F845" s="211"/>
      <c r="G845" s="211"/>
      <c r="H845" s="211"/>
      <c r="I845" s="211"/>
      <c r="J845" s="211"/>
      <c r="K845" s="211"/>
      <c r="L845" s="211"/>
      <c r="M845" s="211"/>
      <c r="N845" s="211"/>
      <c r="O845" s="211"/>
      <c r="P845" s="211"/>
      <c r="Q845" s="211"/>
      <c r="R845" s="211"/>
      <c r="S845" s="211"/>
      <c r="T845" s="212"/>
      <c r="U845" s="368"/>
      <c r="V845" s="66"/>
      <c r="W845" s="65"/>
      <c r="X845" s="65"/>
      <c r="Y845" s="65"/>
      <c r="Z845" s="65"/>
      <c r="AA845" s="65"/>
      <c r="AB845" s="65"/>
      <c r="AC845" s="65"/>
      <c r="AD845" s="67"/>
    </row>
    <row r="846" spans="4:30" s="183" customFormat="1" ht="15" customHeight="1" x14ac:dyDescent="0.2">
      <c r="D846" s="208"/>
      <c r="E846" s="52"/>
      <c r="F846" s="211"/>
      <c r="G846" s="211"/>
      <c r="H846" s="211"/>
      <c r="I846" s="211"/>
      <c r="J846" s="211"/>
      <c r="K846" s="211"/>
      <c r="L846" s="211"/>
      <c r="M846" s="211"/>
      <c r="N846" s="211"/>
      <c r="O846" s="211"/>
      <c r="P846" s="211"/>
      <c r="Q846" s="211"/>
      <c r="R846" s="211"/>
      <c r="S846" s="211"/>
      <c r="T846" s="212"/>
      <c r="U846" s="368"/>
      <c r="V846" s="66"/>
      <c r="W846" s="65"/>
      <c r="X846" s="65"/>
      <c r="Y846" s="65"/>
      <c r="Z846" s="65"/>
      <c r="AA846" s="65"/>
      <c r="AB846" s="65"/>
      <c r="AC846" s="65"/>
      <c r="AD846" s="67"/>
    </row>
    <row r="847" spans="4:30" s="183" customFormat="1" ht="15" customHeight="1" x14ac:dyDescent="0.2">
      <c r="D847" s="208"/>
      <c r="E847" s="52"/>
      <c r="F847" s="211"/>
      <c r="G847" s="211"/>
      <c r="H847" s="211"/>
      <c r="I847" s="211"/>
      <c r="J847" s="211"/>
      <c r="K847" s="211"/>
      <c r="L847" s="211"/>
      <c r="M847" s="211"/>
      <c r="N847" s="211"/>
      <c r="O847" s="211"/>
      <c r="P847" s="211"/>
      <c r="Q847" s="211"/>
      <c r="R847" s="211"/>
      <c r="S847" s="211"/>
      <c r="T847" s="212"/>
      <c r="U847" s="368"/>
      <c r="V847" s="66"/>
      <c r="W847" s="65"/>
      <c r="X847" s="65"/>
      <c r="Y847" s="65"/>
      <c r="Z847" s="65"/>
      <c r="AA847" s="65"/>
      <c r="AB847" s="65"/>
      <c r="AC847" s="65"/>
      <c r="AD847" s="67"/>
    </row>
    <row r="848" spans="4:30" s="183" customFormat="1" ht="15" customHeight="1" x14ac:dyDescent="0.2">
      <c r="D848" s="208"/>
      <c r="E848" s="52"/>
      <c r="F848" s="211"/>
      <c r="G848" s="211"/>
      <c r="H848" s="211"/>
      <c r="I848" s="211"/>
      <c r="J848" s="211"/>
      <c r="K848" s="211"/>
      <c r="L848" s="211"/>
      <c r="M848" s="211"/>
      <c r="N848" s="211"/>
      <c r="O848" s="211"/>
      <c r="P848" s="211"/>
      <c r="Q848" s="211"/>
      <c r="R848" s="211"/>
      <c r="S848" s="211"/>
      <c r="T848" s="212"/>
      <c r="U848" s="368"/>
      <c r="V848" s="66"/>
      <c r="W848" s="65"/>
      <c r="X848" s="65"/>
      <c r="Y848" s="65"/>
      <c r="Z848" s="65"/>
      <c r="AA848" s="65"/>
      <c r="AB848" s="65"/>
      <c r="AC848" s="65"/>
      <c r="AD848" s="67"/>
    </row>
    <row r="849" spans="4:30" s="183" customFormat="1" ht="15" customHeight="1" x14ac:dyDescent="0.2">
      <c r="D849" s="208"/>
      <c r="E849" s="52"/>
      <c r="F849" s="211"/>
      <c r="G849" s="211"/>
      <c r="H849" s="211"/>
      <c r="I849" s="211"/>
      <c r="J849" s="211"/>
      <c r="K849" s="211"/>
      <c r="L849" s="211"/>
      <c r="M849" s="211"/>
      <c r="N849" s="211"/>
      <c r="O849" s="211"/>
      <c r="P849" s="211"/>
      <c r="Q849" s="211"/>
      <c r="R849" s="211"/>
      <c r="S849" s="211"/>
      <c r="T849" s="212"/>
      <c r="U849" s="368"/>
      <c r="V849" s="66"/>
      <c r="W849" s="65"/>
      <c r="X849" s="65"/>
      <c r="Y849" s="65"/>
      <c r="Z849" s="65"/>
      <c r="AA849" s="65"/>
      <c r="AB849" s="65"/>
      <c r="AC849" s="65"/>
      <c r="AD849" s="67"/>
    </row>
    <row r="850" spans="4:30" s="183" customFormat="1" ht="15" customHeight="1" x14ac:dyDescent="0.2">
      <c r="D850" s="208"/>
      <c r="E850" s="52"/>
      <c r="F850" s="211"/>
      <c r="G850" s="211"/>
      <c r="H850" s="211"/>
      <c r="I850" s="211"/>
      <c r="J850" s="211"/>
      <c r="K850" s="211"/>
      <c r="L850" s="211"/>
      <c r="M850" s="211"/>
      <c r="N850" s="211"/>
      <c r="O850" s="211"/>
      <c r="P850" s="211"/>
      <c r="Q850" s="211"/>
      <c r="R850" s="211"/>
      <c r="S850" s="211"/>
      <c r="T850" s="212"/>
      <c r="U850" s="368"/>
      <c r="V850" s="66"/>
      <c r="W850" s="65"/>
      <c r="X850" s="65"/>
      <c r="Y850" s="65"/>
      <c r="Z850" s="65"/>
      <c r="AA850" s="65"/>
      <c r="AB850" s="65"/>
      <c r="AC850" s="65"/>
      <c r="AD850" s="67"/>
    </row>
    <row r="851" spans="4:30" s="183" customFormat="1" ht="15" customHeight="1" x14ac:dyDescent="0.2">
      <c r="D851" s="208"/>
      <c r="E851" s="52"/>
      <c r="F851" s="211"/>
      <c r="G851" s="211"/>
      <c r="H851" s="211"/>
      <c r="I851" s="211"/>
      <c r="J851" s="211"/>
      <c r="K851" s="211"/>
      <c r="L851" s="211"/>
      <c r="M851" s="211"/>
      <c r="N851" s="211"/>
      <c r="O851" s="211"/>
      <c r="P851" s="211"/>
      <c r="Q851" s="211"/>
      <c r="R851" s="211"/>
      <c r="S851" s="211"/>
      <c r="T851" s="212"/>
      <c r="U851" s="368"/>
      <c r="V851" s="66"/>
      <c r="W851" s="65"/>
      <c r="X851" s="65"/>
      <c r="Y851" s="65"/>
      <c r="Z851" s="65"/>
      <c r="AA851" s="65"/>
      <c r="AB851" s="65"/>
      <c r="AC851" s="65"/>
      <c r="AD851" s="67"/>
    </row>
    <row r="852" spans="4:30" s="183" customFormat="1" ht="15" customHeight="1" x14ac:dyDescent="0.2">
      <c r="D852" s="208"/>
      <c r="E852" s="52"/>
      <c r="F852" s="211"/>
      <c r="G852" s="211"/>
      <c r="H852" s="211"/>
      <c r="I852" s="211"/>
      <c r="J852" s="211"/>
      <c r="K852" s="211"/>
      <c r="L852" s="211"/>
      <c r="M852" s="211"/>
      <c r="N852" s="211"/>
      <c r="O852" s="211"/>
      <c r="P852" s="211"/>
      <c r="Q852" s="211"/>
      <c r="R852" s="211"/>
      <c r="S852" s="211"/>
      <c r="T852" s="212"/>
      <c r="U852" s="368"/>
      <c r="V852" s="66"/>
      <c r="W852" s="65"/>
      <c r="X852" s="65"/>
      <c r="Y852" s="65"/>
      <c r="Z852" s="65"/>
      <c r="AA852" s="65"/>
      <c r="AB852" s="65"/>
      <c r="AC852" s="65"/>
      <c r="AD852" s="67"/>
    </row>
    <row r="853" spans="4:30" s="183" customFormat="1" ht="15" customHeight="1" x14ac:dyDescent="0.2">
      <c r="D853" s="208"/>
      <c r="E853" s="52"/>
      <c r="F853" s="211"/>
      <c r="G853" s="211"/>
      <c r="H853" s="211"/>
      <c r="I853" s="211"/>
      <c r="J853" s="211"/>
      <c r="K853" s="211"/>
      <c r="L853" s="211"/>
      <c r="M853" s="211"/>
      <c r="N853" s="211"/>
      <c r="O853" s="211"/>
      <c r="P853" s="211"/>
      <c r="Q853" s="211"/>
      <c r="R853" s="211"/>
      <c r="S853" s="211"/>
      <c r="T853" s="212"/>
      <c r="U853" s="368"/>
      <c r="V853" s="66"/>
      <c r="W853" s="65"/>
      <c r="X853" s="65"/>
      <c r="Y853" s="65"/>
      <c r="Z853" s="65"/>
      <c r="AA853" s="65"/>
      <c r="AB853" s="65"/>
      <c r="AC853" s="65"/>
      <c r="AD853" s="67"/>
    </row>
    <row r="854" spans="4:30" s="183" customFormat="1" ht="15" customHeight="1" x14ac:dyDescent="0.2">
      <c r="D854" s="208"/>
      <c r="E854" s="52"/>
      <c r="F854" s="211"/>
      <c r="G854" s="211"/>
      <c r="H854" s="211"/>
      <c r="I854" s="211"/>
      <c r="J854" s="211"/>
      <c r="K854" s="211"/>
      <c r="L854" s="211"/>
      <c r="M854" s="211"/>
      <c r="N854" s="211"/>
      <c r="O854" s="211"/>
      <c r="P854" s="211"/>
      <c r="Q854" s="211"/>
      <c r="R854" s="211"/>
      <c r="S854" s="211"/>
      <c r="T854" s="212"/>
      <c r="U854" s="368"/>
      <c r="V854" s="66"/>
      <c r="W854" s="65"/>
      <c r="X854" s="65"/>
      <c r="Y854" s="65"/>
      <c r="Z854" s="65"/>
      <c r="AA854" s="65"/>
      <c r="AB854" s="65"/>
      <c r="AC854" s="65"/>
      <c r="AD854" s="67"/>
    </row>
    <row r="855" spans="4:30" s="183" customFormat="1" ht="15" customHeight="1" x14ac:dyDescent="0.2">
      <c r="D855" s="208"/>
      <c r="E855" s="52"/>
      <c r="F855" s="211"/>
      <c r="G855" s="211"/>
      <c r="H855" s="211"/>
      <c r="I855" s="211"/>
      <c r="J855" s="211"/>
      <c r="K855" s="211"/>
      <c r="L855" s="211"/>
      <c r="M855" s="211"/>
      <c r="N855" s="211"/>
      <c r="O855" s="211"/>
      <c r="P855" s="211"/>
      <c r="Q855" s="211"/>
      <c r="R855" s="211"/>
      <c r="S855" s="211"/>
      <c r="T855" s="212"/>
      <c r="U855" s="368"/>
      <c r="V855" s="66"/>
      <c r="W855" s="65"/>
      <c r="X855" s="65"/>
      <c r="Y855" s="65"/>
      <c r="Z855" s="65"/>
      <c r="AA855" s="65"/>
      <c r="AB855" s="65"/>
      <c r="AC855" s="65"/>
      <c r="AD855" s="67"/>
    </row>
    <row r="856" spans="4:30" s="183" customFormat="1" ht="15" customHeight="1" x14ac:dyDescent="0.2">
      <c r="D856" s="208"/>
      <c r="E856" s="52"/>
      <c r="F856" s="211"/>
      <c r="G856" s="211"/>
      <c r="H856" s="211"/>
      <c r="I856" s="211"/>
      <c r="J856" s="211"/>
      <c r="K856" s="211"/>
      <c r="L856" s="211"/>
      <c r="M856" s="211"/>
      <c r="N856" s="211"/>
      <c r="O856" s="211"/>
      <c r="P856" s="211"/>
      <c r="Q856" s="211"/>
      <c r="R856" s="211"/>
      <c r="S856" s="211"/>
      <c r="T856" s="212"/>
      <c r="U856" s="368"/>
      <c r="V856" s="66"/>
      <c r="W856" s="65"/>
      <c r="X856" s="65"/>
      <c r="Y856" s="65"/>
      <c r="Z856" s="65"/>
      <c r="AA856" s="65"/>
      <c r="AB856" s="65"/>
      <c r="AC856" s="65"/>
      <c r="AD856" s="67"/>
    </row>
    <row r="857" spans="4:30" s="183" customFormat="1" ht="15" customHeight="1" x14ac:dyDescent="0.2">
      <c r="D857" s="208"/>
      <c r="E857" s="52"/>
      <c r="F857" s="211"/>
      <c r="G857" s="211"/>
      <c r="H857" s="211"/>
      <c r="I857" s="211"/>
      <c r="J857" s="211"/>
      <c r="K857" s="211"/>
      <c r="L857" s="211"/>
      <c r="M857" s="211"/>
      <c r="N857" s="211"/>
      <c r="O857" s="211"/>
      <c r="P857" s="211"/>
      <c r="Q857" s="211"/>
      <c r="R857" s="211"/>
      <c r="S857" s="211"/>
      <c r="T857" s="212"/>
      <c r="U857" s="368"/>
      <c r="V857" s="66"/>
      <c r="W857" s="65"/>
      <c r="X857" s="65"/>
      <c r="Y857" s="65"/>
      <c r="Z857" s="65"/>
      <c r="AA857" s="65"/>
      <c r="AB857" s="65"/>
      <c r="AC857" s="65"/>
      <c r="AD857" s="67"/>
    </row>
    <row r="858" spans="4:30" s="183" customFormat="1" ht="15" customHeight="1" x14ac:dyDescent="0.2">
      <c r="D858" s="208"/>
      <c r="E858" s="52"/>
      <c r="F858" s="211"/>
      <c r="G858" s="211"/>
      <c r="H858" s="211"/>
      <c r="I858" s="211"/>
      <c r="J858" s="211"/>
      <c r="K858" s="211"/>
      <c r="L858" s="211"/>
      <c r="M858" s="211"/>
      <c r="N858" s="211"/>
      <c r="O858" s="211"/>
      <c r="P858" s="211"/>
      <c r="Q858" s="211"/>
      <c r="R858" s="211"/>
      <c r="S858" s="211"/>
      <c r="T858" s="212"/>
      <c r="U858" s="368"/>
      <c r="V858" s="66"/>
      <c r="W858" s="65"/>
      <c r="X858" s="65"/>
      <c r="Y858" s="65"/>
      <c r="Z858" s="65"/>
      <c r="AA858" s="65"/>
      <c r="AB858" s="65"/>
      <c r="AC858" s="65"/>
      <c r="AD858" s="67"/>
    </row>
    <row r="859" spans="4:30" s="183" customFormat="1" ht="15" customHeight="1" x14ac:dyDescent="0.2">
      <c r="D859" s="208"/>
      <c r="E859" s="52"/>
      <c r="F859" s="211"/>
      <c r="G859" s="211"/>
      <c r="H859" s="211"/>
      <c r="I859" s="211"/>
      <c r="J859" s="211"/>
      <c r="K859" s="211"/>
      <c r="L859" s="211"/>
      <c r="M859" s="211"/>
      <c r="N859" s="211"/>
      <c r="O859" s="211"/>
      <c r="P859" s="211"/>
      <c r="Q859" s="211"/>
      <c r="R859" s="211"/>
      <c r="S859" s="211"/>
      <c r="T859" s="212"/>
      <c r="U859" s="368"/>
      <c r="V859" s="66"/>
      <c r="W859" s="65"/>
      <c r="X859" s="65"/>
      <c r="Y859" s="65"/>
      <c r="Z859" s="65"/>
      <c r="AA859" s="65"/>
      <c r="AB859" s="65"/>
      <c r="AC859" s="65"/>
      <c r="AD859" s="67"/>
    </row>
    <row r="860" spans="4:30" s="183" customFormat="1" ht="15" customHeight="1" x14ac:dyDescent="0.2">
      <c r="D860" s="208"/>
      <c r="E860" s="52"/>
      <c r="F860" s="211"/>
      <c r="G860" s="211"/>
      <c r="H860" s="211"/>
      <c r="I860" s="211"/>
      <c r="J860" s="211"/>
      <c r="K860" s="211"/>
      <c r="L860" s="211"/>
      <c r="M860" s="211"/>
      <c r="N860" s="211"/>
      <c r="O860" s="211"/>
      <c r="P860" s="211"/>
      <c r="Q860" s="211"/>
      <c r="R860" s="211"/>
      <c r="S860" s="211"/>
      <c r="T860" s="212"/>
      <c r="U860" s="368"/>
      <c r="V860" s="66"/>
      <c r="W860" s="65"/>
      <c r="X860" s="65"/>
      <c r="Y860" s="65"/>
      <c r="Z860" s="65"/>
      <c r="AA860" s="65"/>
      <c r="AB860" s="65"/>
      <c r="AC860" s="65"/>
      <c r="AD860" s="67"/>
    </row>
    <row r="861" spans="4:30" s="183" customFormat="1" ht="15" customHeight="1" x14ac:dyDescent="0.2">
      <c r="D861" s="208"/>
      <c r="E861" s="52"/>
      <c r="F861" s="211"/>
      <c r="G861" s="211"/>
      <c r="H861" s="211"/>
      <c r="I861" s="211"/>
      <c r="J861" s="211"/>
      <c r="K861" s="211"/>
      <c r="L861" s="211"/>
      <c r="M861" s="211"/>
      <c r="N861" s="211"/>
      <c r="O861" s="211"/>
      <c r="P861" s="211"/>
      <c r="Q861" s="211"/>
      <c r="R861" s="211"/>
      <c r="S861" s="211"/>
      <c r="T861" s="212"/>
      <c r="U861" s="368"/>
      <c r="V861" s="66"/>
      <c r="W861" s="65"/>
      <c r="X861" s="65"/>
      <c r="Y861" s="65"/>
      <c r="Z861" s="65"/>
      <c r="AA861" s="65"/>
      <c r="AB861" s="65"/>
      <c r="AC861" s="65"/>
      <c r="AD861" s="67"/>
    </row>
    <row r="862" spans="4:30" s="183" customFormat="1" ht="15" customHeight="1" x14ac:dyDescent="0.2">
      <c r="D862" s="208"/>
      <c r="E862" s="52"/>
      <c r="F862" s="211"/>
      <c r="G862" s="211"/>
      <c r="H862" s="211"/>
      <c r="I862" s="211"/>
      <c r="J862" s="211"/>
      <c r="K862" s="211"/>
      <c r="L862" s="211"/>
      <c r="M862" s="211"/>
      <c r="N862" s="211"/>
      <c r="O862" s="211"/>
      <c r="P862" s="211"/>
      <c r="Q862" s="211"/>
      <c r="R862" s="211"/>
      <c r="S862" s="211"/>
      <c r="T862" s="212"/>
      <c r="U862" s="368"/>
      <c r="V862" s="66"/>
      <c r="W862" s="65"/>
      <c r="X862" s="65"/>
      <c r="Y862" s="65"/>
      <c r="Z862" s="65"/>
      <c r="AA862" s="65"/>
      <c r="AB862" s="65"/>
      <c r="AC862" s="65"/>
      <c r="AD862" s="67"/>
    </row>
    <row r="863" spans="4:30" s="183" customFormat="1" ht="15" customHeight="1" x14ac:dyDescent="0.2">
      <c r="D863" s="208"/>
      <c r="E863" s="52"/>
      <c r="F863" s="211"/>
      <c r="G863" s="211"/>
      <c r="H863" s="211"/>
      <c r="I863" s="211"/>
      <c r="J863" s="211"/>
      <c r="K863" s="211"/>
      <c r="L863" s="211"/>
      <c r="M863" s="211"/>
      <c r="N863" s="211"/>
      <c r="O863" s="211"/>
      <c r="P863" s="211"/>
      <c r="Q863" s="211"/>
      <c r="R863" s="211"/>
      <c r="S863" s="211"/>
      <c r="T863" s="212"/>
      <c r="U863" s="368"/>
      <c r="V863" s="66"/>
      <c r="W863" s="65"/>
      <c r="X863" s="65"/>
      <c r="Y863" s="65"/>
      <c r="Z863" s="65"/>
      <c r="AA863" s="65"/>
      <c r="AB863" s="65"/>
      <c r="AC863" s="65"/>
      <c r="AD863" s="67"/>
    </row>
    <row r="864" spans="4:30" s="183" customFormat="1" ht="15" customHeight="1" x14ac:dyDescent="0.2">
      <c r="D864" s="208"/>
      <c r="E864" s="52"/>
      <c r="F864" s="211"/>
      <c r="G864" s="211"/>
      <c r="H864" s="211"/>
      <c r="I864" s="211"/>
      <c r="J864" s="211"/>
      <c r="K864" s="211"/>
      <c r="L864" s="211"/>
      <c r="M864" s="211"/>
      <c r="N864" s="211"/>
      <c r="O864" s="211"/>
      <c r="P864" s="211"/>
      <c r="Q864" s="211"/>
      <c r="R864" s="211"/>
      <c r="S864" s="211"/>
      <c r="T864" s="212"/>
      <c r="U864" s="368"/>
      <c r="V864" s="66"/>
      <c r="W864" s="65"/>
      <c r="X864" s="65"/>
      <c r="Y864" s="65"/>
      <c r="Z864" s="65"/>
      <c r="AA864" s="65"/>
      <c r="AB864" s="65"/>
      <c r="AC864" s="65"/>
      <c r="AD864" s="67"/>
    </row>
    <row r="865" spans="4:30" s="183" customFormat="1" ht="15" customHeight="1" x14ac:dyDescent="0.2">
      <c r="D865" s="208"/>
      <c r="E865" s="52"/>
      <c r="F865" s="211"/>
      <c r="G865" s="211"/>
      <c r="H865" s="211"/>
      <c r="I865" s="211"/>
      <c r="J865" s="211"/>
      <c r="K865" s="211"/>
      <c r="L865" s="211"/>
      <c r="M865" s="211"/>
      <c r="N865" s="211"/>
      <c r="O865" s="211"/>
      <c r="P865" s="211"/>
      <c r="Q865" s="211"/>
      <c r="R865" s="211"/>
      <c r="S865" s="211"/>
      <c r="T865" s="212"/>
      <c r="U865" s="368"/>
      <c r="V865" s="66"/>
      <c r="W865" s="65"/>
      <c r="X865" s="65"/>
      <c r="Y865" s="65"/>
      <c r="Z865" s="65"/>
      <c r="AA865" s="65"/>
      <c r="AB865" s="65"/>
      <c r="AC865" s="65"/>
      <c r="AD865" s="67"/>
    </row>
    <row r="866" spans="4:30" s="183" customFormat="1" ht="15" customHeight="1" x14ac:dyDescent="0.2">
      <c r="D866" s="208"/>
      <c r="E866" s="52"/>
      <c r="F866" s="211"/>
      <c r="G866" s="211"/>
      <c r="H866" s="211"/>
      <c r="I866" s="211"/>
      <c r="J866" s="211"/>
      <c r="K866" s="211"/>
      <c r="L866" s="211"/>
      <c r="M866" s="211"/>
      <c r="N866" s="211"/>
      <c r="O866" s="211"/>
      <c r="P866" s="211"/>
      <c r="Q866" s="211"/>
      <c r="R866" s="211"/>
      <c r="S866" s="211"/>
      <c r="T866" s="212"/>
      <c r="U866" s="368"/>
      <c r="V866" s="66"/>
      <c r="W866" s="65"/>
      <c r="X866" s="65"/>
      <c r="Y866" s="65"/>
      <c r="Z866" s="65"/>
      <c r="AA866" s="65"/>
      <c r="AB866" s="65"/>
      <c r="AC866" s="65"/>
      <c r="AD866" s="67"/>
    </row>
    <row r="867" spans="4:30" s="183" customFormat="1" ht="15" customHeight="1" x14ac:dyDescent="0.2">
      <c r="D867" s="208"/>
      <c r="E867" s="52"/>
      <c r="F867" s="211"/>
      <c r="G867" s="211"/>
      <c r="H867" s="211"/>
      <c r="I867" s="211"/>
      <c r="J867" s="211"/>
      <c r="K867" s="211"/>
      <c r="L867" s="211"/>
      <c r="M867" s="211"/>
      <c r="N867" s="211"/>
      <c r="O867" s="211"/>
      <c r="P867" s="211"/>
      <c r="Q867" s="211"/>
      <c r="R867" s="211"/>
      <c r="S867" s="211"/>
      <c r="T867" s="212"/>
      <c r="U867" s="368"/>
      <c r="V867" s="66"/>
      <c r="W867" s="65"/>
      <c r="X867" s="65"/>
      <c r="Y867" s="65"/>
      <c r="Z867" s="65"/>
      <c r="AA867" s="65"/>
      <c r="AB867" s="65"/>
      <c r="AC867" s="65"/>
      <c r="AD867" s="67"/>
    </row>
    <row r="868" spans="4:30" s="183" customFormat="1" ht="15" customHeight="1" x14ac:dyDescent="0.2">
      <c r="D868" s="208"/>
      <c r="E868" s="52"/>
      <c r="F868" s="211"/>
      <c r="G868" s="211"/>
      <c r="H868" s="211"/>
      <c r="I868" s="211"/>
      <c r="J868" s="211"/>
      <c r="K868" s="211"/>
      <c r="L868" s="211"/>
      <c r="M868" s="211"/>
      <c r="N868" s="211"/>
      <c r="O868" s="211"/>
      <c r="P868" s="211"/>
      <c r="Q868" s="211"/>
      <c r="R868" s="211"/>
      <c r="S868" s="211"/>
      <c r="T868" s="212"/>
      <c r="U868" s="368"/>
      <c r="V868" s="66"/>
      <c r="W868" s="65"/>
      <c r="X868" s="65"/>
      <c r="Y868" s="65"/>
      <c r="Z868" s="65"/>
      <c r="AA868" s="65"/>
      <c r="AB868" s="65"/>
      <c r="AC868" s="65"/>
      <c r="AD868" s="67"/>
    </row>
    <row r="869" spans="4:30" s="183" customFormat="1" ht="15" customHeight="1" x14ac:dyDescent="0.2">
      <c r="D869" s="208"/>
      <c r="E869" s="52"/>
      <c r="F869" s="211"/>
      <c r="G869" s="211"/>
      <c r="H869" s="211"/>
      <c r="I869" s="211"/>
      <c r="J869" s="211"/>
      <c r="K869" s="211"/>
      <c r="L869" s="211"/>
      <c r="M869" s="211"/>
      <c r="N869" s="211"/>
      <c r="O869" s="211"/>
      <c r="P869" s="211"/>
      <c r="Q869" s="211"/>
      <c r="R869" s="211"/>
      <c r="S869" s="211"/>
      <c r="T869" s="212"/>
      <c r="U869" s="368"/>
      <c r="V869" s="66"/>
      <c r="W869" s="65"/>
      <c r="X869" s="65"/>
      <c r="Y869" s="65"/>
      <c r="Z869" s="65"/>
      <c r="AA869" s="65"/>
      <c r="AB869" s="65"/>
      <c r="AC869" s="65"/>
      <c r="AD869" s="67"/>
    </row>
    <row r="870" spans="4:30" s="183" customFormat="1" ht="15" customHeight="1" x14ac:dyDescent="0.2">
      <c r="D870" s="208"/>
      <c r="E870" s="52"/>
      <c r="F870" s="211"/>
      <c r="G870" s="211"/>
      <c r="H870" s="211"/>
      <c r="I870" s="211"/>
      <c r="J870" s="211"/>
      <c r="K870" s="211"/>
      <c r="L870" s="211"/>
      <c r="M870" s="211"/>
      <c r="N870" s="211"/>
      <c r="O870" s="211"/>
      <c r="P870" s="211"/>
      <c r="Q870" s="211"/>
      <c r="R870" s="211"/>
      <c r="S870" s="211"/>
      <c r="T870" s="212"/>
      <c r="U870" s="368"/>
      <c r="V870" s="66"/>
      <c r="W870" s="65"/>
      <c r="X870" s="65"/>
      <c r="Y870" s="65"/>
      <c r="Z870" s="65"/>
      <c r="AA870" s="65"/>
      <c r="AB870" s="65"/>
      <c r="AC870" s="65"/>
      <c r="AD870" s="67"/>
    </row>
    <row r="871" spans="4:30" s="183" customFormat="1" ht="15" customHeight="1" x14ac:dyDescent="0.2">
      <c r="D871" s="208"/>
      <c r="E871" s="52"/>
      <c r="F871" s="211"/>
      <c r="G871" s="211"/>
      <c r="H871" s="211"/>
      <c r="I871" s="211"/>
      <c r="J871" s="211"/>
      <c r="K871" s="211"/>
      <c r="L871" s="211"/>
      <c r="M871" s="211"/>
      <c r="N871" s="211"/>
      <c r="O871" s="211"/>
      <c r="P871" s="211"/>
      <c r="Q871" s="211"/>
      <c r="R871" s="211"/>
      <c r="S871" s="211"/>
      <c r="T871" s="212"/>
      <c r="U871" s="368"/>
      <c r="V871" s="66"/>
      <c r="W871" s="65"/>
      <c r="X871" s="65"/>
      <c r="Y871" s="65"/>
      <c r="Z871" s="65"/>
      <c r="AA871" s="65"/>
      <c r="AB871" s="65"/>
      <c r="AC871" s="65"/>
      <c r="AD871" s="67"/>
    </row>
    <row r="872" spans="4:30" s="183" customFormat="1" ht="15" customHeight="1" x14ac:dyDescent="0.2">
      <c r="D872" s="208"/>
      <c r="E872" s="52"/>
      <c r="F872" s="211"/>
      <c r="G872" s="211"/>
      <c r="H872" s="211"/>
      <c r="I872" s="211"/>
      <c r="J872" s="211"/>
      <c r="K872" s="211"/>
      <c r="L872" s="211"/>
      <c r="M872" s="211"/>
      <c r="N872" s="211"/>
      <c r="O872" s="211"/>
      <c r="P872" s="211"/>
      <c r="Q872" s="211"/>
      <c r="R872" s="211"/>
      <c r="S872" s="211"/>
      <c r="T872" s="212"/>
      <c r="U872" s="368"/>
      <c r="V872" s="66"/>
      <c r="W872" s="65"/>
      <c r="X872" s="65"/>
      <c r="Y872" s="65"/>
      <c r="Z872" s="65"/>
      <c r="AA872" s="65"/>
      <c r="AB872" s="65"/>
      <c r="AC872" s="65"/>
      <c r="AD872" s="67"/>
    </row>
    <row r="873" spans="4:30" s="183" customFormat="1" ht="15" customHeight="1" x14ac:dyDescent="0.2">
      <c r="D873" s="208"/>
      <c r="E873" s="52"/>
      <c r="F873" s="211"/>
      <c r="G873" s="211"/>
      <c r="H873" s="211"/>
      <c r="I873" s="211"/>
      <c r="J873" s="211"/>
      <c r="K873" s="211"/>
      <c r="L873" s="211"/>
      <c r="M873" s="211"/>
      <c r="N873" s="211"/>
      <c r="O873" s="211"/>
      <c r="P873" s="211"/>
      <c r="Q873" s="211"/>
      <c r="R873" s="211"/>
      <c r="S873" s="211"/>
      <c r="T873" s="212"/>
      <c r="U873" s="368"/>
      <c r="V873" s="66"/>
      <c r="W873" s="65"/>
      <c r="X873" s="65"/>
      <c r="Y873" s="65"/>
      <c r="Z873" s="65"/>
      <c r="AA873" s="65"/>
      <c r="AB873" s="65"/>
      <c r="AC873" s="65"/>
      <c r="AD873" s="67"/>
    </row>
    <row r="874" spans="4:30" s="183" customFormat="1" ht="15" customHeight="1" x14ac:dyDescent="0.2">
      <c r="D874" s="208"/>
      <c r="E874" s="52"/>
      <c r="F874" s="211"/>
      <c r="G874" s="211"/>
      <c r="H874" s="211"/>
      <c r="I874" s="211"/>
      <c r="J874" s="211"/>
      <c r="K874" s="211"/>
      <c r="L874" s="211"/>
      <c r="M874" s="211"/>
      <c r="N874" s="211"/>
      <c r="O874" s="211"/>
      <c r="P874" s="211"/>
      <c r="Q874" s="211"/>
      <c r="R874" s="211"/>
      <c r="S874" s="211"/>
      <c r="T874" s="212"/>
      <c r="U874" s="368"/>
      <c r="V874" s="66"/>
      <c r="W874" s="65"/>
      <c r="X874" s="65"/>
      <c r="Y874" s="65"/>
      <c r="Z874" s="65"/>
      <c r="AA874" s="65"/>
      <c r="AB874" s="65"/>
      <c r="AC874" s="65"/>
      <c r="AD874" s="67"/>
    </row>
    <row r="875" spans="4:30" s="183" customFormat="1" ht="15" customHeight="1" x14ac:dyDescent="0.2">
      <c r="D875" s="208"/>
      <c r="E875" s="52"/>
      <c r="F875" s="211"/>
      <c r="G875" s="211"/>
      <c r="H875" s="211"/>
      <c r="I875" s="211"/>
      <c r="J875" s="211"/>
      <c r="K875" s="211"/>
      <c r="L875" s="211"/>
      <c r="M875" s="211"/>
      <c r="N875" s="211"/>
      <c r="O875" s="211"/>
      <c r="P875" s="211"/>
      <c r="Q875" s="211"/>
      <c r="R875" s="211"/>
      <c r="S875" s="211"/>
      <c r="T875" s="212"/>
      <c r="U875" s="368"/>
      <c r="V875" s="66"/>
      <c r="W875" s="65"/>
      <c r="X875" s="65"/>
      <c r="Y875" s="65"/>
      <c r="Z875" s="65"/>
      <c r="AA875" s="65"/>
      <c r="AB875" s="65"/>
      <c r="AC875" s="65"/>
      <c r="AD875" s="67"/>
    </row>
    <row r="876" spans="4:30" s="183" customFormat="1" ht="15" customHeight="1" x14ac:dyDescent="0.2">
      <c r="D876" s="208"/>
      <c r="E876" s="52"/>
      <c r="F876" s="211"/>
      <c r="G876" s="211"/>
      <c r="H876" s="211"/>
      <c r="I876" s="211"/>
      <c r="J876" s="211"/>
      <c r="K876" s="211"/>
      <c r="L876" s="211"/>
      <c r="M876" s="211"/>
      <c r="N876" s="211"/>
      <c r="O876" s="211"/>
      <c r="P876" s="211"/>
      <c r="Q876" s="211"/>
      <c r="R876" s="211"/>
      <c r="S876" s="211"/>
      <c r="T876" s="212"/>
      <c r="U876" s="368"/>
      <c r="V876" s="66"/>
      <c r="W876" s="65"/>
      <c r="X876" s="65"/>
      <c r="Y876" s="65"/>
      <c r="Z876" s="65"/>
      <c r="AA876" s="65"/>
      <c r="AB876" s="65"/>
      <c r="AC876" s="65"/>
      <c r="AD876" s="67"/>
    </row>
    <row r="877" spans="4:30" s="183" customFormat="1" ht="15" customHeight="1" x14ac:dyDescent="0.2">
      <c r="D877" s="208"/>
      <c r="E877" s="52"/>
      <c r="F877" s="211"/>
      <c r="G877" s="211"/>
      <c r="H877" s="211"/>
      <c r="I877" s="211"/>
      <c r="J877" s="211"/>
      <c r="K877" s="211"/>
      <c r="L877" s="211"/>
      <c r="M877" s="211"/>
      <c r="N877" s="211"/>
      <c r="O877" s="211"/>
      <c r="P877" s="211"/>
      <c r="Q877" s="211"/>
      <c r="R877" s="211"/>
      <c r="S877" s="211"/>
      <c r="T877" s="212"/>
      <c r="U877" s="368"/>
      <c r="V877" s="66"/>
      <c r="W877" s="65"/>
      <c r="X877" s="65"/>
      <c r="Y877" s="65"/>
      <c r="Z877" s="65"/>
      <c r="AA877" s="65"/>
      <c r="AB877" s="65"/>
      <c r="AC877" s="65"/>
      <c r="AD877" s="67"/>
    </row>
    <row r="878" spans="4:30" s="183" customFormat="1" ht="15" customHeight="1" x14ac:dyDescent="0.2">
      <c r="D878" s="208"/>
      <c r="E878" s="52"/>
      <c r="F878" s="211"/>
      <c r="G878" s="211"/>
      <c r="H878" s="211"/>
      <c r="I878" s="211"/>
      <c r="J878" s="211"/>
      <c r="K878" s="211"/>
      <c r="L878" s="211"/>
      <c r="M878" s="211"/>
      <c r="N878" s="211"/>
      <c r="O878" s="211"/>
      <c r="P878" s="211"/>
      <c r="Q878" s="211"/>
      <c r="R878" s="211"/>
      <c r="S878" s="211"/>
      <c r="T878" s="212"/>
      <c r="U878" s="368"/>
      <c r="V878" s="66"/>
      <c r="W878" s="65"/>
      <c r="X878" s="65"/>
      <c r="Y878" s="65"/>
      <c r="Z878" s="65"/>
      <c r="AA878" s="65"/>
      <c r="AB878" s="65"/>
      <c r="AC878" s="65"/>
      <c r="AD878" s="67"/>
    </row>
    <row r="879" spans="4:30" s="183" customFormat="1" ht="15" customHeight="1" x14ac:dyDescent="0.2">
      <c r="D879" s="208"/>
      <c r="E879" s="52"/>
      <c r="F879" s="211"/>
      <c r="G879" s="211"/>
      <c r="H879" s="211"/>
      <c r="I879" s="211"/>
      <c r="J879" s="211"/>
      <c r="K879" s="211"/>
      <c r="L879" s="211"/>
      <c r="M879" s="211"/>
      <c r="N879" s="211"/>
      <c r="O879" s="211"/>
      <c r="P879" s="211"/>
      <c r="Q879" s="211"/>
      <c r="R879" s="211"/>
      <c r="S879" s="211"/>
      <c r="T879" s="212"/>
      <c r="U879" s="368"/>
      <c r="V879" s="66"/>
      <c r="W879" s="65"/>
      <c r="X879" s="65"/>
      <c r="Y879" s="65"/>
      <c r="Z879" s="65"/>
      <c r="AA879" s="65"/>
      <c r="AB879" s="65"/>
      <c r="AC879" s="65"/>
      <c r="AD879" s="67"/>
    </row>
    <row r="880" spans="4:30" s="183" customFormat="1" ht="15" customHeight="1" x14ac:dyDescent="0.2">
      <c r="D880" s="208"/>
      <c r="E880" s="52"/>
      <c r="F880" s="211"/>
      <c r="G880" s="211"/>
      <c r="H880" s="211"/>
      <c r="I880" s="211"/>
      <c r="J880" s="211"/>
      <c r="K880" s="211"/>
      <c r="L880" s="211"/>
      <c r="M880" s="211"/>
      <c r="N880" s="211"/>
      <c r="O880" s="211"/>
      <c r="P880" s="211"/>
      <c r="Q880" s="211"/>
      <c r="R880" s="211"/>
      <c r="S880" s="211"/>
      <c r="T880" s="212"/>
      <c r="U880" s="368"/>
      <c r="V880" s="66"/>
      <c r="W880" s="65"/>
      <c r="X880" s="65"/>
      <c r="Y880" s="65"/>
      <c r="Z880" s="65"/>
      <c r="AA880" s="65"/>
      <c r="AB880" s="65"/>
      <c r="AC880" s="65"/>
      <c r="AD880" s="67"/>
    </row>
    <row r="881" spans="4:30" s="183" customFormat="1" ht="15" customHeight="1" x14ac:dyDescent="0.2">
      <c r="D881" s="208"/>
      <c r="E881" s="52"/>
      <c r="F881" s="211"/>
      <c r="G881" s="211"/>
      <c r="H881" s="211"/>
      <c r="I881" s="211"/>
      <c r="J881" s="211"/>
      <c r="K881" s="211"/>
      <c r="L881" s="211"/>
      <c r="M881" s="211"/>
      <c r="N881" s="211"/>
      <c r="O881" s="211"/>
      <c r="P881" s="211"/>
      <c r="Q881" s="211"/>
      <c r="R881" s="211"/>
      <c r="S881" s="211"/>
      <c r="T881" s="212"/>
      <c r="U881" s="368"/>
      <c r="V881" s="66"/>
      <c r="W881" s="65"/>
      <c r="X881" s="65"/>
      <c r="Y881" s="65"/>
      <c r="Z881" s="65"/>
      <c r="AA881" s="65"/>
      <c r="AB881" s="65"/>
      <c r="AC881" s="65"/>
      <c r="AD881" s="67"/>
    </row>
    <row r="882" spans="4:30" s="183" customFormat="1" ht="15" customHeight="1" x14ac:dyDescent="0.2">
      <c r="D882" s="208"/>
      <c r="E882" s="52"/>
      <c r="F882" s="211"/>
      <c r="G882" s="211"/>
      <c r="H882" s="211"/>
      <c r="I882" s="211"/>
      <c r="J882" s="211"/>
      <c r="K882" s="211"/>
      <c r="L882" s="211"/>
      <c r="M882" s="211"/>
      <c r="N882" s="211"/>
      <c r="O882" s="211"/>
      <c r="P882" s="211"/>
      <c r="Q882" s="211"/>
      <c r="R882" s="211"/>
      <c r="S882" s="211"/>
      <c r="T882" s="212"/>
      <c r="U882" s="368"/>
      <c r="V882" s="66"/>
      <c r="W882" s="65"/>
      <c r="X882" s="65"/>
      <c r="Y882" s="65"/>
      <c r="Z882" s="65"/>
      <c r="AA882" s="65"/>
      <c r="AB882" s="65"/>
      <c r="AC882" s="65"/>
      <c r="AD882" s="67"/>
    </row>
    <row r="883" spans="4:30" s="183" customFormat="1" ht="15" customHeight="1" x14ac:dyDescent="0.2">
      <c r="D883" s="208"/>
      <c r="E883" s="52"/>
      <c r="F883" s="211"/>
      <c r="G883" s="211"/>
      <c r="H883" s="211"/>
      <c r="I883" s="211"/>
      <c r="J883" s="211"/>
      <c r="K883" s="211"/>
      <c r="L883" s="211"/>
      <c r="M883" s="211"/>
      <c r="N883" s="211"/>
      <c r="O883" s="211"/>
      <c r="P883" s="211"/>
      <c r="Q883" s="211"/>
      <c r="R883" s="211"/>
      <c r="S883" s="211"/>
      <c r="T883" s="212"/>
      <c r="U883" s="368"/>
      <c r="V883" s="66"/>
      <c r="W883" s="65"/>
      <c r="X883" s="65"/>
      <c r="Y883" s="65"/>
      <c r="Z883" s="65"/>
      <c r="AA883" s="65"/>
      <c r="AB883" s="65"/>
      <c r="AC883" s="65"/>
      <c r="AD883" s="67"/>
    </row>
    <row r="884" spans="4:30" s="183" customFormat="1" ht="15" customHeight="1" x14ac:dyDescent="0.2">
      <c r="D884" s="208"/>
      <c r="E884" s="52"/>
      <c r="F884" s="211"/>
      <c r="G884" s="211"/>
      <c r="H884" s="211"/>
      <c r="I884" s="211"/>
      <c r="J884" s="211"/>
      <c r="K884" s="211"/>
      <c r="L884" s="211"/>
      <c r="M884" s="211"/>
      <c r="N884" s="211"/>
      <c r="O884" s="211"/>
      <c r="P884" s="211"/>
      <c r="Q884" s="211"/>
      <c r="R884" s="211"/>
      <c r="S884" s="211"/>
      <c r="T884" s="212"/>
      <c r="U884" s="368"/>
      <c r="V884" s="66"/>
      <c r="W884" s="65"/>
      <c r="X884" s="65"/>
      <c r="Y884" s="65"/>
      <c r="Z884" s="65"/>
      <c r="AA884" s="65"/>
      <c r="AB884" s="65"/>
      <c r="AC884" s="65"/>
      <c r="AD884" s="67"/>
    </row>
    <row r="885" spans="4:30" s="183" customFormat="1" ht="15" customHeight="1" x14ac:dyDescent="0.2">
      <c r="D885" s="208"/>
      <c r="E885" s="52"/>
      <c r="F885" s="211"/>
      <c r="G885" s="211"/>
      <c r="H885" s="211"/>
      <c r="I885" s="211"/>
      <c r="J885" s="211"/>
      <c r="K885" s="211"/>
      <c r="L885" s="211"/>
      <c r="M885" s="211"/>
      <c r="N885" s="211"/>
      <c r="O885" s="211"/>
      <c r="P885" s="211"/>
      <c r="Q885" s="211"/>
      <c r="R885" s="211"/>
      <c r="S885" s="211"/>
      <c r="T885" s="212"/>
      <c r="U885" s="368"/>
      <c r="V885" s="66"/>
      <c r="W885" s="65"/>
      <c r="X885" s="65"/>
      <c r="Y885" s="65"/>
      <c r="Z885" s="65"/>
      <c r="AA885" s="65"/>
      <c r="AB885" s="65"/>
      <c r="AC885" s="65"/>
      <c r="AD885" s="67"/>
    </row>
    <row r="886" spans="4:30" s="183" customFormat="1" ht="15" customHeight="1" x14ac:dyDescent="0.2">
      <c r="D886" s="208"/>
      <c r="E886" s="52"/>
      <c r="F886" s="211"/>
      <c r="G886" s="211"/>
      <c r="H886" s="211"/>
      <c r="I886" s="211"/>
      <c r="J886" s="211"/>
      <c r="K886" s="211"/>
      <c r="L886" s="211"/>
      <c r="M886" s="211"/>
      <c r="N886" s="211"/>
      <c r="O886" s="211"/>
      <c r="P886" s="211"/>
      <c r="Q886" s="211"/>
      <c r="R886" s="211"/>
      <c r="S886" s="211"/>
      <c r="T886" s="212"/>
      <c r="U886" s="368"/>
      <c r="V886" s="66"/>
      <c r="W886" s="65"/>
      <c r="X886" s="65"/>
      <c r="Y886" s="65"/>
      <c r="Z886" s="65"/>
      <c r="AA886" s="65"/>
      <c r="AB886" s="65"/>
      <c r="AC886" s="65"/>
      <c r="AD886" s="67"/>
    </row>
    <row r="887" spans="4:30" s="183" customFormat="1" ht="15" customHeight="1" x14ac:dyDescent="0.2">
      <c r="D887" s="208"/>
      <c r="E887" s="52"/>
      <c r="F887" s="211"/>
      <c r="G887" s="211"/>
      <c r="H887" s="211"/>
      <c r="I887" s="211"/>
      <c r="J887" s="211"/>
      <c r="K887" s="211"/>
      <c r="L887" s="211"/>
      <c r="M887" s="211"/>
      <c r="N887" s="211"/>
      <c r="O887" s="211"/>
      <c r="P887" s="211"/>
      <c r="Q887" s="211"/>
      <c r="R887" s="211"/>
      <c r="S887" s="211"/>
      <c r="T887" s="212"/>
      <c r="U887" s="368"/>
      <c r="V887" s="66"/>
      <c r="W887" s="65"/>
      <c r="X887" s="65"/>
      <c r="Y887" s="65"/>
      <c r="Z887" s="65"/>
      <c r="AA887" s="65"/>
      <c r="AB887" s="65"/>
      <c r="AC887" s="65"/>
      <c r="AD887" s="67"/>
    </row>
    <row r="888" spans="4:30" s="183" customFormat="1" ht="15" customHeight="1" x14ac:dyDescent="0.2">
      <c r="D888" s="208"/>
      <c r="E888" s="52"/>
      <c r="F888" s="211"/>
      <c r="G888" s="211"/>
      <c r="H888" s="211"/>
      <c r="I888" s="211"/>
      <c r="J888" s="211"/>
      <c r="K888" s="211"/>
      <c r="L888" s="211"/>
      <c r="M888" s="211"/>
      <c r="N888" s="211"/>
      <c r="O888" s="211"/>
      <c r="P888" s="211"/>
      <c r="Q888" s="211"/>
      <c r="R888" s="211"/>
      <c r="S888" s="211"/>
      <c r="T888" s="212"/>
      <c r="U888" s="368"/>
      <c r="V888" s="66"/>
      <c r="W888" s="65"/>
      <c r="X888" s="65"/>
      <c r="Y888" s="65"/>
      <c r="Z888" s="65"/>
      <c r="AA888" s="65"/>
      <c r="AB888" s="65"/>
      <c r="AC888" s="65"/>
      <c r="AD888" s="67"/>
    </row>
    <row r="889" spans="4:30" s="183" customFormat="1" ht="15" customHeight="1" x14ac:dyDescent="0.2">
      <c r="D889" s="208"/>
      <c r="E889" s="52"/>
      <c r="F889" s="211"/>
      <c r="G889" s="211"/>
      <c r="H889" s="211"/>
      <c r="I889" s="211"/>
      <c r="J889" s="211"/>
      <c r="K889" s="211"/>
      <c r="L889" s="211"/>
      <c r="M889" s="211"/>
      <c r="N889" s="211"/>
      <c r="O889" s="211"/>
      <c r="P889" s="211"/>
      <c r="Q889" s="211"/>
      <c r="R889" s="211"/>
      <c r="S889" s="211"/>
      <c r="T889" s="212"/>
      <c r="U889" s="368"/>
      <c r="V889" s="66"/>
      <c r="W889" s="65"/>
      <c r="X889" s="65"/>
      <c r="Y889" s="65"/>
      <c r="Z889" s="65"/>
      <c r="AA889" s="65"/>
      <c r="AB889" s="65"/>
      <c r="AC889" s="65"/>
      <c r="AD889" s="67"/>
    </row>
    <row r="890" spans="4:30" s="183" customFormat="1" ht="15" customHeight="1" x14ac:dyDescent="0.2">
      <c r="D890" s="208"/>
      <c r="E890" s="52"/>
      <c r="F890" s="211"/>
      <c r="G890" s="211"/>
      <c r="H890" s="211"/>
      <c r="I890" s="211"/>
      <c r="J890" s="211"/>
      <c r="K890" s="211"/>
      <c r="L890" s="211"/>
      <c r="M890" s="211"/>
      <c r="N890" s="211"/>
      <c r="O890" s="211"/>
      <c r="P890" s="211"/>
      <c r="Q890" s="211"/>
      <c r="R890" s="211"/>
      <c r="S890" s="211"/>
      <c r="T890" s="212"/>
      <c r="U890" s="368"/>
      <c r="V890" s="66"/>
      <c r="W890" s="65"/>
      <c r="X890" s="65"/>
      <c r="Y890" s="65"/>
      <c r="Z890" s="65"/>
      <c r="AA890" s="65"/>
      <c r="AB890" s="65"/>
      <c r="AC890" s="65"/>
      <c r="AD890" s="67"/>
    </row>
    <row r="891" spans="4:30" s="183" customFormat="1" ht="15" customHeight="1" x14ac:dyDescent="0.2">
      <c r="D891" s="208"/>
      <c r="E891" s="52"/>
      <c r="F891" s="211"/>
      <c r="G891" s="211"/>
      <c r="H891" s="211"/>
      <c r="I891" s="211"/>
      <c r="J891" s="211"/>
      <c r="K891" s="211"/>
      <c r="L891" s="211"/>
      <c r="M891" s="211"/>
      <c r="N891" s="211"/>
      <c r="O891" s="211"/>
      <c r="P891" s="211"/>
      <c r="Q891" s="211"/>
      <c r="R891" s="211"/>
      <c r="S891" s="211"/>
      <c r="T891" s="212"/>
      <c r="U891" s="368"/>
      <c r="V891" s="66"/>
      <c r="W891" s="65"/>
      <c r="X891" s="65"/>
      <c r="Y891" s="65"/>
      <c r="Z891" s="65"/>
      <c r="AA891" s="65"/>
      <c r="AB891" s="65"/>
      <c r="AC891" s="65"/>
      <c r="AD891" s="67"/>
    </row>
    <row r="892" spans="4:30" s="183" customFormat="1" ht="15" customHeight="1" x14ac:dyDescent="0.2">
      <c r="D892" s="208"/>
      <c r="E892" s="52"/>
      <c r="F892" s="211"/>
      <c r="G892" s="211"/>
      <c r="H892" s="211"/>
      <c r="I892" s="211"/>
      <c r="J892" s="211"/>
      <c r="K892" s="211"/>
      <c r="L892" s="211"/>
      <c r="M892" s="211"/>
      <c r="N892" s="211"/>
      <c r="O892" s="211"/>
      <c r="P892" s="211"/>
      <c r="Q892" s="211"/>
      <c r="R892" s="211"/>
      <c r="S892" s="211"/>
      <c r="T892" s="212"/>
      <c r="U892" s="368"/>
      <c r="V892" s="66"/>
      <c r="W892" s="65"/>
      <c r="X892" s="65"/>
      <c r="Y892" s="65"/>
      <c r="Z892" s="65"/>
      <c r="AA892" s="65"/>
      <c r="AB892" s="65"/>
      <c r="AC892" s="65"/>
      <c r="AD892" s="67"/>
    </row>
    <row r="893" spans="4:30" s="183" customFormat="1" ht="15" customHeight="1" x14ac:dyDescent="0.2">
      <c r="D893" s="208"/>
      <c r="E893" s="52"/>
      <c r="F893" s="211"/>
      <c r="G893" s="211"/>
      <c r="H893" s="211"/>
      <c r="I893" s="211"/>
      <c r="J893" s="211"/>
      <c r="K893" s="211"/>
      <c r="L893" s="211"/>
      <c r="M893" s="211"/>
      <c r="N893" s="211"/>
      <c r="O893" s="211"/>
      <c r="P893" s="211"/>
      <c r="Q893" s="211"/>
      <c r="R893" s="211"/>
      <c r="S893" s="211"/>
      <c r="T893" s="212"/>
      <c r="U893" s="368"/>
      <c r="V893" s="66"/>
      <c r="W893" s="65"/>
      <c r="X893" s="65"/>
      <c r="Y893" s="65"/>
      <c r="Z893" s="65"/>
      <c r="AA893" s="65"/>
      <c r="AB893" s="65"/>
      <c r="AC893" s="65"/>
      <c r="AD893" s="67"/>
    </row>
    <row r="894" spans="4:30" s="183" customFormat="1" ht="15" customHeight="1" x14ac:dyDescent="0.2">
      <c r="D894" s="208"/>
      <c r="E894" s="52"/>
      <c r="F894" s="211"/>
      <c r="G894" s="211"/>
      <c r="H894" s="211"/>
      <c r="I894" s="211"/>
      <c r="J894" s="211"/>
      <c r="K894" s="211"/>
      <c r="L894" s="211"/>
      <c r="M894" s="211"/>
      <c r="N894" s="211"/>
      <c r="O894" s="211"/>
      <c r="P894" s="211"/>
      <c r="Q894" s="211"/>
      <c r="R894" s="211"/>
      <c r="S894" s="211"/>
      <c r="T894" s="212"/>
      <c r="U894" s="368"/>
      <c r="V894" s="66"/>
      <c r="W894" s="65"/>
      <c r="X894" s="65"/>
      <c r="Y894" s="65"/>
      <c r="Z894" s="65"/>
      <c r="AA894" s="65"/>
      <c r="AB894" s="65"/>
      <c r="AC894" s="65"/>
      <c r="AD894" s="67"/>
    </row>
    <row r="895" spans="4:30" s="183" customFormat="1" ht="15" customHeight="1" x14ac:dyDescent="0.2">
      <c r="D895" s="208"/>
      <c r="E895" s="52"/>
      <c r="F895" s="211"/>
      <c r="G895" s="211"/>
      <c r="H895" s="211"/>
      <c r="I895" s="211"/>
      <c r="J895" s="211"/>
      <c r="K895" s="211"/>
      <c r="L895" s="211"/>
      <c r="M895" s="211"/>
      <c r="N895" s="211"/>
      <c r="O895" s="211"/>
      <c r="P895" s="211"/>
      <c r="Q895" s="211"/>
      <c r="R895" s="211"/>
      <c r="S895" s="211"/>
      <c r="T895" s="212"/>
      <c r="U895" s="368"/>
      <c r="V895" s="66"/>
      <c r="W895" s="65"/>
      <c r="X895" s="65"/>
      <c r="Y895" s="65"/>
      <c r="Z895" s="65"/>
      <c r="AA895" s="65"/>
      <c r="AB895" s="65"/>
      <c r="AC895" s="65"/>
      <c r="AD895" s="67"/>
    </row>
    <row r="896" spans="4:30" s="183" customFormat="1" ht="15" customHeight="1" x14ac:dyDescent="0.2">
      <c r="D896" s="208"/>
      <c r="E896" s="52"/>
      <c r="F896" s="211"/>
      <c r="G896" s="211"/>
      <c r="H896" s="211"/>
      <c r="I896" s="211"/>
      <c r="J896" s="211"/>
      <c r="K896" s="211"/>
      <c r="L896" s="211"/>
      <c r="M896" s="211"/>
      <c r="N896" s="211"/>
      <c r="O896" s="211"/>
      <c r="P896" s="211"/>
      <c r="Q896" s="211"/>
      <c r="R896" s="211"/>
      <c r="S896" s="211"/>
      <c r="T896" s="212"/>
      <c r="U896" s="368"/>
      <c r="V896" s="66"/>
      <c r="W896" s="65"/>
      <c r="X896" s="65"/>
      <c r="Y896" s="65"/>
      <c r="Z896" s="65"/>
      <c r="AA896" s="65"/>
      <c r="AB896" s="65"/>
      <c r="AC896" s="65"/>
      <c r="AD896" s="67"/>
    </row>
    <row r="897" spans="4:30" s="183" customFormat="1" ht="15" customHeight="1" x14ac:dyDescent="0.2">
      <c r="D897" s="208"/>
      <c r="E897" s="52"/>
      <c r="F897" s="211"/>
      <c r="G897" s="211"/>
      <c r="H897" s="211"/>
      <c r="I897" s="211"/>
      <c r="J897" s="211"/>
      <c r="K897" s="211"/>
      <c r="L897" s="211"/>
      <c r="M897" s="211"/>
      <c r="N897" s="211"/>
      <c r="O897" s="211"/>
      <c r="P897" s="211"/>
      <c r="Q897" s="211"/>
      <c r="R897" s="211"/>
      <c r="S897" s="211"/>
      <c r="T897" s="212"/>
      <c r="U897" s="368"/>
      <c r="V897" s="66"/>
      <c r="W897" s="65"/>
      <c r="X897" s="65"/>
      <c r="Y897" s="65"/>
      <c r="Z897" s="65"/>
      <c r="AA897" s="65"/>
      <c r="AB897" s="65"/>
      <c r="AC897" s="65"/>
      <c r="AD897" s="67"/>
    </row>
    <row r="898" spans="4:30" s="183" customFormat="1" ht="15" customHeight="1" x14ac:dyDescent="0.2">
      <c r="D898" s="208"/>
      <c r="E898" s="52"/>
      <c r="F898" s="211"/>
      <c r="G898" s="211"/>
      <c r="H898" s="211"/>
      <c r="I898" s="211"/>
      <c r="J898" s="211"/>
      <c r="K898" s="211"/>
      <c r="L898" s="211"/>
      <c r="M898" s="211"/>
      <c r="N898" s="211"/>
      <c r="O898" s="211"/>
      <c r="P898" s="211"/>
      <c r="Q898" s="211"/>
      <c r="R898" s="211"/>
      <c r="S898" s="211"/>
      <c r="T898" s="212"/>
      <c r="U898" s="368"/>
      <c r="V898" s="66"/>
      <c r="W898" s="65"/>
      <c r="X898" s="65"/>
      <c r="Y898" s="65"/>
      <c r="Z898" s="65"/>
      <c r="AA898" s="65"/>
      <c r="AB898" s="65"/>
      <c r="AC898" s="65"/>
      <c r="AD898" s="67"/>
    </row>
    <row r="899" spans="4:30" s="183" customFormat="1" ht="15" customHeight="1" x14ac:dyDescent="0.2">
      <c r="D899" s="208"/>
      <c r="E899" s="52"/>
      <c r="F899" s="211"/>
      <c r="G899" s="211"/>
      <c r="H899" s="211"/>
      <c r="I899" s="211"/>
      <c r="J899" s="211"/>
      <c r="K899" s="211"/>
      <c r="L899" s="211"/>
      <c r="M899" s="211"/>
      <c r="N899" s="211"/>
      <c r="O899" s="211"/>
      <c r="P899" s="211"/>
      <c r="Q899" s="211"/>
      <c r="R899" s="211"/>
      <c r="S899" s="211"/>
      <c r="T899" s="212"/>
      <c r="U899" s="368"/>
      <c r="V899" s="66"/>
      <c r="W899" s="65"/>
      <c r="X899" s="65"/>
      <c r="Y899" s="65"/>
      <c r="Z899" s="65"/>
      <c r="AA899" s="65"/>
      <c r="AB899" s="65"/>
      <c r="AC899" s="65"/>
      <c r="AD899" s="67"/>
    </row>
    <row r="900" spans="4:30" s="183" customFormat="1" ht="15" customHeight="1" x14ac:dyDescent="0.2">
      <c r="D900" s="208"/>
      <c r="E900" s="52"/>
      <c r="F900" s="211"/>
      <c r="G900" s="211"/>
      <c r="H900" s="211"/>
      <c r="I900" s="211"/>
      <c r="J900" s="211"/>
      <c r="K900" s="211"/>
      <c r="L900" s="211"/>
      <c r="M900" s="211"/>
      <c r="N900" s="211"/>
      <c r="O900" s="211"/>
      <c r="P900" s="211"/>
      <c r="Q900" s="211"/>
      <c r="R900" s="211"/>
      <c r="S900" s="211"/>
      <c r="T900" s="212"/>
      <c r="U900" s="368"/>
      <c r="V900" s="66"/>
      <c r="W900" s="65"/>
      <c r="X900" s="65"/>
      <c r="Y900" s="65"/>
      <c r="Z900" s="65"/>
      <c r="AA900" s="65"/>
      <c r="AB900" s="65"/>
      <c r="AC900" s="65"/>
      <c r="AD900" s="67"/>
    </row>
    <row r="901" spans="4:30" s="183" customFormat="1" ht="15" customHeight="1" x14ac:dyDescent="0.2">
      <c r="D901" s="208"/>
      <c r="E901" s="52"/>
      <c r="F901" s="211"/>
      <c r="G901" s="211"/>
      <c r="H901" s="211"/>
      <c r="I901" s="211"/>
      <c r="J901" s="211"/>
      <c r="K901" s="211"/>
      <c r="L901" s="211"/>
      <c r="M901" s="211"/>
      <c r="N901" s="211"/>
      <c r="O901" s="211"/>
      <c r="P901" s="211"/>
      <c r="Q901" s="211"/>
      <c r="R901" s="211"/>
      <c r="S901" s="211"/>
      <c r="T901" s="212"/>
      <c r="U901" s="368"/>
      <c r="V901" s="66"/>
      <c r="W901" s="65"/>
      <c r="X901" s="65"/>
      <c r="Y901" s="65"/>
      <c r="Z901" s="65"/>
      <c r="AA901" s="65"/>
      <c r="AB901" s="65"/>
      <c r="AC901" s="65"/>
      <c r="AD901" s="67"/>
    </row>
    <row r="902" spans="4:30" s="183" customFormat="1" ht="15" customHeight="1" x14ac:dyDescent="0.2">
      <c r="D902" s="208"/>
      <c r="E902" s="52"/>
      <c r="F902" s="211"/>
      <c r="G902" s="211"/>
      <c r="H902" s="211"/>
      <c r="I902" s="211"/>
      <c r="J902" s="211"/>
      <c r="K902" s="211"/>
      <c r="L902" s="211"/>
      <c r="M902" s="211"/>
      <c r="N902" s="211"/>
      <c r="O902" s="211"/>
      <c r="P902" s="211"/>
      <c r="Q902" s="211"/>
      <c r="R902" s="211"/>
      <c r="S902" s="211"/>
      <c r="T902" s="212"/>
      <c r="U902" s="368"/>
      <c r="V902" s="66"/>
      <c r="W902" s="65"/>
      <c r="X902" s="65"/>
      <c r="Y902" s="65"/>
      <c r="Z902" s="65"/>
      <c r="AA902" s="65"/>
      <c r="AB902" s="65"/>
      <c r="AC902" s="65"/>
      <c r="AD902" s="67"/>
    </row>
    <row r="903" spans="4:30" s="183" customFormat="1" ht="15" customHeight="1" x14ac:dyDescent="0.2">
      <c r="D903" s="208"/>
      <c r="E903" s="52"/>
      <c r="F903" s="211"/>
      <c r="G903" s="211"/>
      <c r="H903" s="211"/>
      <c r="I903" s="211"/>
      <c r="J903" s="211"/>
      <c r="K903" s="211"/>
      <c r="L903" s="211"/>
      <c r="M903" s="211"/>
      <c r="N903" s="211"/>
      <c r="O903" s="211"/>
      <c r="P903" s="211"/>
      <c r="Q903" s="211"/>
      <c r="R903" s="211"/>
      <c r="S903" s="211"/>
      <c r="T903" s="212"/>
      <c r="U903" s="368"/>
      <c r="V903" s="66"/>
      <c r="W903" s="65"/>
      <c r="X903" s="65"/>
      <c r="Y903" s="65"/>
      <c r="Z903" s="65"/>
      <c r="AA903" s="65"/>
      <c r="AB903" s="65"/>
      <c r="AC903" s="65"/>
      <c r="AD903" s="67"/>
    </row>
    <row r="904" spans="4:30" s="183" customFormat="1" ht="15" customHeight="1" x14ac:dyDescent="0.2">
      <c r="D904" s="208"/>
      <c r="E904" s="52"/>
      <c r="F904" s="211"/>
      <c r="G904" s="211"/>
      <c r="H904" s="211"/>
      <c r="I904" s="211"/>
      <c r="J904" s="211"/>
      <c r="K904" s="211"/>
      <c r="L904" s="211"/>
      <c r="M904" s="211"/>
      <c r="N904" s="211"/>
      <c r="O904" s="211"/>
      <c r="P904" s="211"/>
      <c r="Q904" s="211"/>
      <c r="R904" s="211"/>
      <c r="S904" s="211"/>
      <c r="T904" s="212"/>
      <c r="U904" s="368"/>
      <c r="V904" s="66"/>
      <c r="W904" s="65"/>
      <c r="X904" s="65"/>
      <c r="Y904" s="65"/>
      <c r="Z904" s="65"/>
      <c r="AA904" s="65"/>
      <c r="AB904" s="65"/>
      <c r="AC904" s="65"/>
      <c r="AD904" s="67"/>
    </row>
    <row r="905" spans="4:30" s="183" customFormat="1" ht="15" customHeight="1" x14ac:dyDescent="0.2">
      <c r="D905" s="208"/>
      <c r="E905" s="52"/>
      <c r="F905" s="211"/>
      <c r="G905" s="211"/>
      <c r="H905" s="211"/>
      <c r="I905" s="211"/>
      <c r="J905" s="211"/>
      <c r="K905" s="211"/>
      <c r="L905" s="211"/>
      <c r="M905" s="211"/>
      <c r="N905" s="211"/>
      <c r="O905" s="211"/>
      <c r="P905" s="211"/>
      <c r="Q905" s="211"/>
      <c r="R905" s="211"/>
      <c r="S905" s="211"/>
      <c r="T905" s="212"/>
      <c r="U905" s="368"/>
      <c r="V905" s="66"/>
      <c r="W905" s="65"/>
      <c r="X905" s="65"/>
      <c r="Y905" s="65"/>
      <c r="Z905" s="65"/>
      <c r="AA905" s="65"/>
      <c r="AB905" s="65"/>
      <c r="AC905" s="65"/>
      <c r="AD905" s="67"/>
    </row>
    <row r="906" spans="4:30" s="183" customFormat="1" ht="15" customHeight="1" x14ac:dyDescent="0.2">
      <c r="D906" s="208"/>
      <c r="E906" s="52"/>
      <c r="F906" s="211"/>
      <c r="G906" s="211"/>
      <c r="H906" s="211"/>
      <c r="I906" s="211"/>
      <c r="J906" s="211"/>
      <c r="K906" s="211"/>
      <c r="L906" s="211"/>
      <c r="M906" s="211"/>
      <c r="N906" s="211"/>
      <c r="O906" s="211"/>
      <c r="P906" s="211"/>
      <c r="Q906" s="211"/>
      <c r="R906" s="211"/>
      <c r="S906" s="211"/>
      <c r="T906" s="212"/>
      <c r="U906" s="368"/>
      <c r="V906" s="66"/>
      <c r="W906" s="65"/>
      <c r="X906" s="65"/>
      <c r="Y906" s="65"/>
      <c r="Z906" s="65"/>
      <c r="AA906" s="65"/>
      <c r="AB906" s="65"/>
      <c r="AC906" s="65"/>
      <c r="AD906" s="67"/>
    </row>
    <row r="907" spans="4:30" s="183" customFormat="1" ht="15" customHeight="1" x14ac:dyDescent="0.2">
      <c r="D907" s="208"/>
      <c r="E907" s="52"/>
      <c r="F907" s="211"/>
      <c r="G907" s="211"/>
      <c r="H907" s="211"/>
      <c r="I907" s="211"/>
      <c r="J907" s="211"/>
      <c r="K907" s="211"/>
      <c r="L907" s="211"/>
      <c r="M907" s="211"/>
      <c r="N907" s="211"/>
      <c r="O907" s="211"/>
      <c r="P907" s="211"/>
      <c r="Q907" s="211"/>
      <c r="R907" s="211"/>
      <c r="S907" s="211"/>
      <c r="T907" s="212"/>
      <c r="U907" s="368"/>
      <c r="V907" s="66"/>
      <c r="W907" s="65"/>
      <c r="X907" s="65"/>
      <c r="Y907" s="65"/>
      <c r="Z907" s="65"/>
      <c r="AA907" s="65"/>
      <c r="AB907" s="65"/>
      <c r="AC907" s="65"/>
      <c r="AD907" s="67"/>
    </row>
    <row r="908" spans="4:30" s="183" customFormat="1" ht="15" customHeight="1" x14ac:dyDescent="0.2">
      <c r="D908" s="208"/>
      <c r="E908" s="52"/>
      <c r="F908" s="211"/>
      <c r="G908" s="211"/>
      <c r="H908" s="211"/>
      <c r="I908" s="211"/>
      <c r="J908" s="211"/>
      <c r="K908" s="211"/>
      <c r="L908" s="211"/>
      <c r="M908" s="211"/>
      <c r="N908" s="211"/>
      <c r="O908" s="211"/>
      <c r="P908" s="211"/>
      <c r="Q908" s="211"/>
      <c r="R908" s="211"/>
      <c r="S908" s="211"/>
      <c r="T908" s="212"/>
      <c r="U908" s="368"/>
      <c r="V908" s="66"/>
      <c r="W908" s="65"/>
      <c r="X908" s="65"/>
      <c r="Y908" s="65"/>
      <c r="Z908" s="65"/>
      <c r="AA908" s="65"/>
      <c r="AB908" s="65"/>
      <c r="AC908" s="65"/>
      <c r="AD908" s="67"/>
    </row>
    <row r="909" spans="4:30" s="183" customFormat="1" ht="15" customHeight="1" x14ac:dyDescent="0.2">
      <c r="D909" s="208"/>
      <c r="E909" s="52"/>
      <c r="F909" s="211"/>
      <c r="G909" s="211"/>
      <c r="H909" s="211"/>
      <c r="I909" s="211"/>
      <c r="J909" s="211"/>
      <c r="K909" s="211"/>
      <c r="L909" s="211"/>
      <c r="M909" s="211"/>
      <c r="N909" s="211"/>
      <c r="O909" s="211"/>
      <c r="P909" s="211"/>
      <c r="Q909" s="211"/>
      <c r="R909" s="211"/>
      <c r="S909" s="211"/>
      <c r="T909" s="212"/>
      <c r="U909" s="368"/>
      <c r="V909" s="66"/>
      <c r="W909" s="65"/>
      <c r="X909" s="65"/>
      <c r="Y909" s="65"/>
      <c r="Z909" s="65"/>
      <c r="AA909" s="65"/>
      <c r="AB909" s="65"/>
      <c r="AC909" s="65"/>
      <c r="AD909" s="67"/>
    </row>
    <row r="910" spans="4:30" s="183" customFormat="1" ht="15" customHeight="1" x14ac:dyDescent="0.2">
      <c r="D910" s="208"/>
      <c r="E910" s="52"/>
      <c r="F910" s="211"/>
      <c r="G910" s="211"/>
      <c r="H910" s="211"/>
      <c r="I910" s="211"/>
      <c r="J910" s="211"/>
      <c r="K910" s="211"/>
      <c r="L910" s="211"/>
      <c r="M910" s="211"/>
      <c r="N910" s="211"/>
      <c r="O910" s="211"/>
      <c r="P910" s="211"/>
      <c r="Q910" s="211"/>
      <c r="R910" s="211"/>
      <c r="S910" s="211"/>
      <c r="T910" s="212"/>
      <c r="U910" s="368"/>
      <c r="V910" s="66"/>
      <c r="W910" s="65"/>
      <c r="X910" s="65"/>
      <c r="Y910" s="65"/>
      <c r="Z910" s="65"/>
      <c r="AA910" s="65"/>
      <c r="AB910" s="65"/>
      <c r="AC910" s="65"/>
      <c r="AD910" s="67"/>
    </row>
    <row r="911" spans="4:30" s="183" customFormat="1" ht="15" customHeight="1" x14ac:dyDescent="0.2">
      <c r="D911" s="208"/>
      <c r="E911" s="52"/>
      <c r="F911" s="211"/>
      <c r="G911" s="211"/>
      <c r="H911" s="211"/>
      <c r="I911" s="211"/>
      <c r="J911" s="211"/>
      <c r="K911" s="211"/>
      <c r="L911" s="211"/>
      <c r="M911" s="211"/>
      <c r="N911" s="211"/>
      <c r="O911" s="211"/>
      <c r="P911" s="211"/>
      <c r="Q911" s="211"/>
      <c r="R911" s="211"/>
      <c r="S911" s="211"/>
      <c r="T911" s="212"/>
      <c r="U911" s="368"/>
      <c r="V911" s="66"/>
      <c r="W911" s="65"/>
      <c r="X911" s="65"/>
      <c r="Y911" s="65"/>
      <c r="Z911" s="65"/>
      <c r="AA911" s="65"/>
      <c r="AB911" s="65"/>
      <c r="AC911" s="65"/>
      <c r="AD911" s="67"/>
    </row>
    <row r="912" spans="4:30" s="183" customFormat="1" ht="15" customHeight="1" x14ac:dyDescent="0.2">
      <c r="D912" s="208"/>
      <c r="E912" s="52"/>
      <c r="F912" s="211"/>
      <c r="G912" s="211"/>
      <c r="H912" s="211"/>
      <c r="I912" s="211"/>
      <c r="J912" s="211"/>
      <c r="K912" s="211"/>
      <c r="L912" s="211"/>
      <c r="M912" s="211"/>
      <c r="N912" s="211"/>
      <c r="O912" s="211"/>
      <c r="P912" s="211"/>
      <c r="Q912" s="211"/>
      <c r="R912" s="211"/>
      <c r="S912" s="211"/>
      <c r="T912" s="212"/>
      <c r="U912" s="368"/>
      <c r="V912" s="66"/>
      <c r="W912" s="65"/>
      <c r="X912" s="65"/>
      <c r="Y912" s="65"/>
      <c r="Z912" s="65"/>
      <c r="AA912" s="65"/>
      <c r="AB912" s="65"/>
      <c r="AC912" s="65"/>
      <c r="AD912" s="67"/>
    </row>
    <row r="913" spans="4:30" s="183" customFormat="1" ht="15" customHeight="1" x14ac:dyDescent="0.2">
      <c r="D913" s="208"/>
      <c r="E913" s="52"/>
      <c r="F913" s="211"/>
      <c r="G913" s="211"/>
      <c r="H913" s="211"/>
      <c r="I913" s="211"/>
      <c r="J913" s="211"/>
      <c r="K913" s="211"/>
      <c r="L913" s="211"/>
      <c r="M913" s="211"/>
      <c r="N913" s="211"/>
      <c r="O913" s="211"/>
      <c r="P913" s="211"/>
      <c r="Q913" s="211"/>
      <c r="R913" s="211"/>
      <c r="S913" s="211"/>
      <c r="T913" s="212"/>
      <c r="U913" s="368"/>
      <c r="V913" s="66"/>
      <c r="W913" s="65"/>
      <c r="X913" s="65"/>
      <c r="Y913" s="65"/>
      <c r="Z913" s="65"/>
      <c r="AA913" s="65"/>
      <c r="AB913" s="65"/>
      <c r="AC913" s="65"/>
      <c r="AD913" s="67"/>
    </row>
    <row r="914" spans="4:30" s="183" customFormat="1" ht="15" customHeight="1" x14ac:dyDescent="0.2">
      <c r="D914" s="208"/>
      <c r="E914" s="52"/>
      <c r="F914" s="211"/>
      <c r="G914" s="211"/>
      <c r="H914" s="211"/>
      <c r="I914" s="211"/>
      <c r="J914" s="211"/>
      <c r="K914" s="211"/>
      <c r="L914" s="211"/>
      <c r="M914" s="211"/>
      <c r="N914" s="211"/>
      <c r="O914" s="211"/>
      <c r="P914" s="211"/>
      <c r="Q914" s="211"/>
      <c r="R914" s="211"/>
      <c r="S914" s="211"/>
      <c r="T914" s="212"/>
      <c r="U914" s="368"/>
      <c r="V914" s="66"/>
      <c r="W914" s="65"/>
      <c r="X914" s="65"/>
      <c r="Y914" s="65"/>
      <c r="Z914" s="65"/>
      <c r="AA914" s="65"/>
      <c r="AB914" s="65"/>
      <c r="AC914" s="65"/>
      <c r="AD914" s="67"/>
    </row>
    <row r="915" spans="4:30" s="183" customFormat="1" ht="15" customHeight="1" x14ac:dyDescent="0.2">
      <c r="D915" s="208"/>
      <c r="E915" s="52"/>
      <c r="F915" s="211"/>
      <c r="G915" s="211"/>
      <c r="H915" s="211"/>
      <c r="I915" s="211"/>
      <c r="J915" s="211"/>
      <c r="K915" s="211"/>
      <c r="L915" s="211"/>
      <c r="M915" s="211"/>
      <c r="N915" s="211"/>
      <c r="O915" s="211"/>
      <c r="P915" s="211"/>
      <c r="Q915" s="211"/>
      <c r="R915" s="211"/>
      <c r="S915" s="211"/>
      <c r="T915" s="212"/>
      <c r="U915" s="368"/>
      <c r="V915" s="66"/>
      <c r="W915" s="65"/>
      <c r="X915" s="65"/>
      <c r="Y915" s="65"/>
      <c r="Z915" s="65"/>
      <c r="AA915" s="65"/>
      <c r="AB915" s="65"/>
      <c r="AC915" s="65"/>
      <c r="AD915" s="67"/>
    </row>
    <row r="916" spans="4:30" s="183" customFormat="1" ht="15" customHeight="1" x14ac:dyDescent="0.2">
      <c r="D916" s="208"/>
      <c r="E916" s="52"/>
      <c r="F916" s="211"/>
      <c r="G916" s="211"/>
      <c r="H916" s="211"/>
      <c r="I916" s="211"/>
      <c r="J916" s="211"/>
      <c r="K916" s="211"/>
      <c r="L916" s="211"/>
      <c r="M916" s="211"/>
      <c r="N916" s="211"/>
      <c r="O916" s="211"/>
      <c r="P916" s="211"/>
      <c r="Q916" s="211"/>
      <c r="R916" s="211"/>
      <c r="S916" s="211"/>
      <c r="T916" s="212"/>
      <c r="U916" s="368"/>
      <c r="V916" s="66"/>
      <c r="W916" s="65"/>
      <c r="X916" s="65"/>
      <c r="Y916" s="65"/>
      <c r="Z916" s="65"/>
      <c r="AA916" s="65"/>
      <c r="AB916" s="65"/>
      <c r="AC916" s="65"/>
      <c r="AD916" s="67"/>
    </row>
    <row r="917" spans="4:30" s="183" customFormat="1" ht="15" customHeight="1" x14ac:dyDescent="0.2">
      <c r="D917" s="208"/>
      <c r="E917" s="52"/>
      <c r="F917" s="211"/>
      <c r="G917" s="211"/>
      <c r="H917" s="211"/>
      <c r="I917" s="211"/>
      <c r="J917" s="211"/>
      <c r="K917" s="211"/>
      <c r="L917" s="211"/>
      <c r="M917" s="211"/>
      <c r="N917" s="211"/>
      <c r="O917" s="211"/>
      <c r="P917" s="211"/>
      <c r="Q917" s="211"/>
      <c r="R917" s="211"/>
      <c r="S917" s="211"/>
      <c r="T917" s="212"/>
      <c r="U917" s="368"/>
      <c r="V917" s="66"/>
      <c r="W917" s="65"/>
      <c r="X917" s="65"/>
      <c r="Y917" s="65"/>
      <c r="Z917" s="65"/>
      <c r="AA917" s="65"/>
      <c r="AB917" s="65"/>
      <c r="AC917" s="65"/>
      <c r="AD917" s="67"/>
    </row>
    <row r="918" spans="4:30" s="183" customFormat="1" ht="15" customHeight="1" x14ac:dyDescent="0.2">
      <c r="D918" s="208"/>
      <c r="E918" s="52"/>
      <c r="F918" s="211"/>
      <c r="G918" s="211"/>
      <c r="H918" s="211"/>
      <c r="I918" s="211"/>
      <c r="J918" s="211"/>
      <c r="K918" s="211"/>
      <c r="L918" s="211"/>
      <c r="M918" s="211"/>
      <c r="N918" s="211"/>
      <c r="O918" s="211"/>
      <c r="P918" s="211"/>
      <c r="Q918" s="211"/>
      <c r="R918" s="211"/>
      <c r="S918" s="211"/>
      <c r="T918" s="212"/>
      <c r="U918" s="368"/>
      <c r="V918" s="66"/>
      <c r="W918" s="65"/>
      <c r="X918" s="65"/>
      <c r="Y918" s="65"/>
      <c r="Z918" s="65"/>
      <c r="AA918" s="65"/>
      <c r="AB918" s="65"/>
      <c r="AC918" s="65"/>
      <c r="AD918" s="67"/>
    </row>
    <row r="919" spans="4:30" s="183" customFormat="1" ht="15" customHeight="1" x14ac:dyDescent="0.2">
      <c r="D919" s="208"/>
      <c r="E919" s="52"/>
      <c r="F919" s="211"/>
      <c r="G919" s="211"/>
      <c r="H919" s="211"/>
      <c r="I919" s="211"/>
      <c r="J919" s="211"/>
      <c r="K919" s="211"/>
      <c r="L919" s="211"/>
      <c r="M919" s="211"/>
      <c r="N919" s="211"/>
      <c r="O919" s="211"/>
      <c r="P919" s="211"/>
      <c r="Q919" s="211"/>
      <c r="R919" s="211"/>
      <c r="S919" s="211"/>
      <c r="T919" s="212"/>
      <c r="U919" s="368"/>
      <c r="V919" s="66"/>
      <c r="W919" s="65"/>
      <c r="X919" s="65"/>
      <c r="Y919" s="65"/>
      <c r="Z919" s="65"/>
      <c r="AA919" s="65"/>
      <c r="AB919" s="65"/>
      <c r="AC919" s="65"/>
      <c r="AD919" s="67"/>
    </row>
    <row r="920" spans="4:30" s="183" customFormat="1" ht="15" customHeight="1" x14ac:dyDescent="0.2">
      <c r="D920" s="208"/>
      <c r="E920" s="52"/>
      <c r="F920" s="211"/>
      <c r="G920" s="211"/>
      <c r="H920" s="211"/>
      <c r="I920" s="211"/>
      <c r="J920" s="211"/>
      <c r="K920" s="211"/>
      <c r="L920" s="211"/>
      <c r="M920" s="211"/>
      <c r="N920" s="211"/>
      <c r="O920" s="211"/>
      <c r="P920" s="211"/>
      <c r="Q920" s="211"/>
      <c r="R920" s="211"/>
      <c r="S920" s="211"/>
      <c r="T920" s="212"/>
      <c r="U920" s="368"/>
      <c r="V920" s="66"/>
      <c r="W920" s="65"/>
      <c r="X920" s="65"/>
      <c r="Y920" s="65"/>
      <c r="Z920" s="65"/>
      <c r="AA920" s="65"/>
      <c r="AB920" s="65"/>
      <c r="AC920" s="65"/>
      <c r="AD920" s="67"/>
    </row>
    <row r="921" spans="4:30" s="183" customFormat="1" ht="15" customHeight="1" x14ac:dyDescent="0.2">
      <c r="D921" s="208"/>
      <c r="E921" s="52"/>
      <c r="F921" s="211"/>
      <c r="G921" s="211"/>
      <c r="H921" s="211"/>
      <c r="I921" s="211"/>
      <c r="J921" s="211"/>
      <c r="K921" s="211"/>
      <c r="L921" s="211"/>
      <c r="M921" s="211"/>
      <c r="N921" s="211"/>
      <c r="O921" s="211"/>
      <c r="P921" s="211"/>
      <c r="Q921" s="211"/>
      <c r="R921" s="211"/>
      <c r="S921" s="211"/>
      <c r="T921" s="212"/>
      <c r="U921" s="368"/>
      <c r="V921" s="66"/>
      <c r="W921" s="65"/>
      <c r="X921" s="65"/>
      <c r="Y921" s="65"/>
      <c r="Z921" s="65"/>
      <c r="AA921" s="65"/>
      <c r="AB921" s="65"/>
      <c r="AC921" s="65"/>
      <c r="AD921" s="67"/>
    </row>
    <row r="922" spans="4:30" s="183" customFormat="1" ht="15" customHeight="1" x14ac:dyDescent="0.2">
      <c r="D922" s="208"/>
      <c r="E922" s="52"/>
      <c r="F922" s="211"/>
      <c r="G922" s="211"/>
      <c r="H922" s="211"/>
      <c r="I922" s="211"/>
      <c r="J922" s="211"/>
      <c r="K922" s="211"/>
      <c r="L922" s="211"/>
      <c r="M922" s="211"/>
      <c r="N922" s="211"/>
      <c r="O922" s="211"/>
      <c r="P922" s="211"/>
      <c r="Q922" s="211"/>
      <c r="R922" s="211"/>
      <c r="S922" s="211"/>
      <c r="T922" s="212"/>
      <c r="U922" s="368"/>
      <c r="V922" s="66"/>
      <c r="W922" s="65"/>
      <c r="X922" s="65"/>
      <c r="Y922" s="65"/>
      <c r="Z922" s="65"/>
      <c r="AA922" s="65"/>
      <c r="AB922" s="65"/>
      <c r="AC922" s="65"/>
      <c r="AD922" s="67"/>
    </row>
    <row r="923" spans="4:30" s="183" customFormat="1" ht="15" customHeight="1" x14ac:dyDescent="0.2">
      <c r="D923" s="208"/>
      <c r="E923" s="52"/>
      <c r="F923" s="211"/>
      <c r="G923" s="211"/>
      <c r="H923" s="211"/>
      <c r="I923" s="211"/>
      <c r="J923" s="211"/>
      <c r="K923" s="211"/>
      <c r="L923" s="211"/>
      <c r="M923" s="211"/>
      <c r="N923" s="211"/>
      <c r="O923" s="211"/>
      <c r="P923" s="211"/>
      <c r="Q923" s="211"/>
      <c r="R923" s="211"/>
      <c r="S923" s="211"/>
      <c r="T923" s="212"/>
      <c r="U923" s="368"/>
      <c r="V923" s="66"/>
      <c r="W923" s="65"/>
      <c r="X923" s="65"/>
      <c r="Y923" s="65"/>
      <c r="Z923" s="65"/>
      <c r="AA923" s="65"/>
      <c r="AB923" s="65"/>
      <c r="AC923" s="65"/>
      <c r="AD923" s="67"/>
    </row>
    <row r="924" spans="4:30" s="183" customFormat="1" ht="15" customHeight="1" x14ac:dyDescent="0.2">
      <c r="D924" s="208"/>
      <c r="E924" s="52"/>
      <c r="F924" s="211"/>
      <c r="G924" s="211"/>
      <c r="H924" s="211"/>
      <c r="I924" s="211"/>
      <c r="J924" s="211"/>
      <c r="K924" s="211"/>
      <c r="L924" s="211"/>
      <c r="M924" s="211"/>
      <c r="N924" s="211"/>
      <c r="O924" s="211"/>
      <c r="P924" s="211"/>
      <c r="Q924" s="211"/>
      <c r="R924" s="211"/>
      <c r="S924" s="211"/>
      <c r="T924" s="212"/>
      <c r="U924" s="368"/>
      <c r="V924" s="66"/>
      <c r="W924" s="65"/>
      <c r="X924" s="65"/>
      <c r="Y924" s="65"/>
      <c r="Z924" s="65"/>
      <c r="AA924" s="65"/>
      <c r="AB924" s="65"/>
      <c r="AC924" s="65"/>
      <c r="AD924" s="67"/>
    </row>
    <row r="925" spans="4:30" s="183" customFormat="1" ht="15" customHeight="1" x14ac:dyDescent="0.2">
      <c r="D925" s="208"/>
      <c r="E925" s="52"/>
      <c r="F925" s="211"/>
      <c r="G925" s="211"/>
      <c r="H925" s="211"/>
      <c r="I925" s="211"/>
      <c r="J925" s="211"/>
      <c r="K925" s="211"/>
      <c r="L925" s="211"/>
      <c r="M925" s="211"/>
      <c r="N925" s="211"/>
      <c r="O925" s="211"/>
      <c r="P925" s="211"/>
      <c r="Q925" s="211"/>
      <c r="R925" s="211"/>
      <c r="S925" s="211"/>
      <c r="T925" s="212"/>
      <c r="U925" s="368"/>
      <c r="V925" s="66"/>
      <c r="W925" s="65"/>
      <c r="X925" s="65"/>
      <c r="Y925" s="65"/>
      <c r="Z925" s="65"/>
      <c r="AA925" s="65"/>
      <c r="AB925" s="65"/>
      <c r="AC925" s="65"/>
      <c r="AD925" s="67"/>
    </row>
    <row r="926" spans="4:30" s="183" customFormat="1" ht="15" customHeight="1" x14ac:dyDescent="0.2">
      <c r="D926" s="208"/>
      <c r="E926" s="52"/>
      <c r="F926" s="211"/>
      <c r="G926" s="211"/>
      <c r="H926" s="211"/>
      <c r="I926" s="211"/>
      <c r="J926" s="211"/>
      <c r="K926" s="211"/>
      <c r="L926" s="211"/>
      <c r="M926" s="211"/>
      <c r="N926" s="211"/>
      <c r="O926" s="211"/>
      <c r="P926" s="211"/>
      <c r="Q926" s="211"/>
      <c r="R926" s="211"/>
      <c r="S926" s="211"/>
      <c r="T926" s="212"/>
      <c r="U926" s="368"/>
      <c r="V926" s="66"/>
      <c r="W926" s="65"/>
      <c r="X926" s="65"/>
      <c r="Y926" s="65"/>
      <c r="Z926" s="65"/>
      <c r="AA926" s="65"/>
      <c r="AB926" s="65"/>
      <c r="AC926" s="65"/>
      <c r="AD926" s="67"/>
    </row>
    <row r="927" spans="4:30" s="183" customFormat="1" ht="15" customHeight="1" x14ac:dyDescent="0.2">
      <c r="D927" s="208"/>
      <c r="E927" s="52"/>
      <c r="F927" s="211"/>
      <c r="G927" s="211"/>
      <c r="H927" s="211"/>
      <c r="I927" s="211"/>
      <c r="J927" s="211"/>
      <c r="K927" s="211"/>
      <c r="L927" s="211"/>
      <c r="M927" s="211"/>
      <c r="N927" s="211"/>
      <c r="O927" s="211"/>
      <c r="P927" s="211"/>
      <c r="Q927" s="211"/>
      <c r="R927" s="211"/>
      <c r="S927" s="211"/>
      <c r="T927" s="212"/>
      <c r="U927" s="368"/>
      <c r="V927" s="66"/>
      <c r="W927" s="65"/>
      <c r="X927" s="65"/>
      <c r="Y927" s="65"/>
      <c r="Z927" s="65"/>
      <c r="AA927" s="65"/>
      <c r="AB927" s="65"/>
      <c r="AC927" s="65"/>
      <c r="AD927" s="67"/>
    </row>
    <row r="928" spans="4:30" s="183" customFormat="1" ht="15" customHeight="1" x14ac:dyDescent="0.2">
      <c r="D928" s="208"/>
      <c r="E928" s="52"/>
      <c r="F928" s="211"/>
      <c r="G928" s="211"/>
      <c r="H928" s="211"/>
      <c r="I928" s="211"/>
      <c r="J928" s="211"/>
      <c r="K928" s="211"/>
      <c r="L928" s="211"/>
      <c r="M928" s="211"/>
      <c r="N928" s="211"/>
      <c r="O928" s="211"/>
      <c r="P928" s="211"/>
      <c r="Q928" s="211"/>
      <c r="R928" s="211"/>
      <c r="S928" s="211"/>
      <c r="T928" s="212"/>
      <c r="U928" s="368"/>
      <c r="V928" s="66"/>
      <c r="W928" s="65"/>
      <c r="X928" s="65"/>
      <c r="Y928" s="65"/>
      <c r="Z928" s="65"/>
      <c r="AA928" s="65"/>
      <c r="AB928" s="65"/>
      <c r="AC928" s="65"/>
      <c r="AD928" s="67"/>
    </row>
    <row r="929" spans="4:30" s="183" customFormat="1" ht="15" customHeight="1" x14ac:dyDescent="0.2">
      <c r="D929" s="208"/>
      <c r="E929" s="52"/>
      <c r="F929" s="211"/>
      <c r="G929" s="211"/>
      <c r="H929" s="211"/>
      <c r="I929" s="211"/>
      <c r="J929" s="211"/>
      <c r="K929" s="211"/>
      <c r="L929" s="211"/>
      <c r="M929" s="211"/>
      <c r="N929" s="211"/>
      <c r="O929" s="211"/>
      <c r="P929" s="211"/>
      <c r="Q929" s="211"/>
      <c r="R929" s="211"/>
      <c r="S929" s="211"/>
      <c r="T929" s="212"/>
      <c r="U929" s="368"/>
      <c r="V929" s="66"/>
      <c r="W929" s="65"/>
      <c r="X929" s="65"/>
      <c r="Y929" s="65"/>
      <c r="Z929" s="65"/>
      <c r="AA929" s="65"/>
      <c r="AB929" s="65"/>
      <c r="AC929" s="65"/>
      <c r="AD929" s="67"/>
    </row>
    <row r="930" spans="4:30" s="183" customFormat="1" ht="15" customHeight="1" x14ac:dyDescent="0.2">
      <c r="D930" s="208"/>
      <c r="E930" s="52"/>
      <c r="F930" s="211"/>
      <c r="G930" s="211"/>
      <c r="H930" s="211"/>
      <c r="I930" s="211"/>
      <c r="J930" s="211"/>
      <c r="K930" s="211"/>
      <c r="L930" s="211"/>
      <c r="M930" s="211"/>
      <c r="N930" s="211"/>
      <c r="O930" s="211"/>
      <c r="P930" s="211"/>
      <c r="Q930" s="211"/>
      <c r="R930" s="211"/>
      <c r="S930" s="211"/>
      <c r="T930" s="212"/>
      <c r="U930" s="368"/>
      <c r="V930" s="66"/>
      <c r="W930" s="65"/>
      <c r="X930" s="65"/>
      <c r="Y930" s="65"/>
      <c r="Z930" s="65"/>
      <c r="AA930" s="65"/>
      <c r="AB930" s="65"/>
      <c r="AC930" s="65"/>
      <c r="AD930" s="67"/>
    </row>
    <row r="931" spans="4:30" s="183" customFormat="1" ht="15" customHeight="1" x14ac:dyDescent="0.2">
      <c r="D931" s="208"/>
      <c r="E931" s="52"/>
      <c r="F931" s="211"/>
      <c r="G931" s="211"/>
      <c r="H931" s="211"/>
      <c r="I931" s="211"/>
      <c r="J931" s="211"/>
      <c r="K931" s="211"/>
      <c r="L931" s="211"/>
      <c r="M931" s="211"/>
      <c r="N931" s="211"/>
      <c r="O931" s="211"/>
      <c r="P931" s="211"/>
      <c r="Q931" s="211"/>
      <c r="R931" s="211"/>
      <c r="S931" s="211"/>
      <c r="T931" s="212"/>
      <c r="U931" s="368"/>
      <c r="V931" s="66"/>
      <c r="W931" s="65"/>
      <c r="X931" s="65"/>
      <c r="Y931" s="65"/>
      <c r="Z931" s="65"/>
      <c r="AA931" s="65"/>
      <c r="AB931" s="65"/>
      <c r="AC931" s="65"/>
      <c r="AD931" s="67"/>
    </row>
    <row r="932" spans="4:30" s="183" customFormat="1" ht="15" customHeight="1" x14ac:dyDescent="0.2">
      <c r="D932" s="208"/>
      <c r="E932" s="52"/>
      <c r="F932" s="211"/>
      <c r="G932" s="211"/>
      <c r="H932" s="211"/>
      <c r="I932" s="211"/>
      <c r="J932" s="211"/>
      <c r="K932" s="211"/>
      <c r="L932" s="211"/>
      <c r="M932" s="211"/>
      <c r="N932" s="211"/>
      <c r="O932" s="211"/>
      <c r="P932" s="211"/>
      <c r="Q932" s="211"/>
      <c r="R932" s="211"/>
      <c r="S932" s="211"/>
      <c r="T932" s="212"/>
      <c r="U932" s="368"/>
      <c r="V932" s="66"/>
      <c r="W932" s="65"/>
      <c r="X932" s="65"/>
      <c r="Y932" s="65"/>
      <c r="Z932" s="65"/>
      <c r="AA932" s="65"/>
      <c r="AB932" s="65"/>
      <c r="AC932" s="65"/>
      <c r="AD932" s="67"/>
    </row>
    <row r="933" spans="4:30" s="183" customFormat="1" ht="15" customHeight="1" x14ac:dyDescent="0.2">
      <c r="D933" s="208"/>
      <c r="E933" s="52"/>
      <c r="F933" s="211"/>
      <c r="G933" s="211"/>
      <c r="H933" s="211"/>
      <c r="I933" s="211"/>
      <c r="J933" s="211"/>
      <c r="K933" s="211"/>
      <c r="L933" s="211"/>
      <c r="M933" s="211"/>
      <c r="N933" s="211"/>
      <c r="O933" s="211"/>
      <c r="P933" s="211"/>
      <c r="Q933" s="211"/>
      <c r="R933" s="211"/>
      <c r="S933" s="211"/>
      <c r="T933" s="212"/>
      <c r="U933" s="368"/>
      <c r="V933" s="66"/>
      <c r="W933" s="65"/>
      <c r="X933" s="65"/>
      <c r="Y933" s="65"/>
      <c r="Z933" s="65"/>
      <c r="AA933" s="65"/>
      <c r="AB933" s="65"/>
      <c r="AC933" s="65"/>
      <c r="AD933" s="67"/>
    </row>
    <row r="934" spans="4:30" s="183" customFormat="1" ht="15" customHeight="1" x14ac:dyDescent="0.2">
      <c r="D934" s="208"/>
      <c r="E934" s="52"/>
      <c r="F934" s="211"/>
      <c r="G934" s="211"/>
      <c r="H934" s="211"/>
      <c r="I934" s="211"/>
      <c r="J934" s="211"/>
      <c r="K934" s="211"/>
      <c r="L934" s="211"/>
      <c r="M934" s="211"/>
      <c r="N934" s="211"/>
      <c r="O934" s="211"/>
      <c r="P934" s="211"/>
      <c r="Q934" s="211"/>
      <c r="R934" s="211"/>
      <c r="S934" s="211"/>
      <c r="T934" s="212"/>
      <c r="U934" s="368"/>
      <c r="V934" s="66"/>
      <c r="W934" s="65"/>
      <c r="X934" s="65"/>
      <c r="Y934" s="65"/>
      <c r="Z934" s="65"/>
      <c r="AA934" s="65"/>
      <c r="AB934" s="65"/>
      <c r="AC934" s="65"/>
      <c r="AD934" s="67"/>
    </row>
    <row r="935" spans="4:30" s="183" customFormat="1" ht="15" customHeight="1" x14ac:dyDescent="0.2">
      <c r="D935" s="208"/>
      <c r="E935" s="52"/>
      <c r="F935" s="211"/>
      <c r="G935" s="211"/>
      <c r="H935" s="211"/>
      <c r="I935" s="211"/>
      <c r="J935" s="211"/>
      <c r="K935" s="211"/>
      <c r="L935" s="211"/>
      <c r="M935" s="211"/>
      <c r="N935" s="211"/>
      <c r="O935" s="211"/>
      <c r="P935" s="211"/>
      <c r="Q935" s="211"/>
      <c r="R935" s="211"/>
      <c r="S935" s="211"/>
      <c r="T935" s="212"/>
      <c r="U935" s="368"/>
      <c r="V935" s="66"/>
      <c r="W935" s="65"/>
      <c r="X935" s="65"/>
      <c r="Y935" s="65"/>
      <c r="Z935" s="65"/>
      <c r="AA935" s="65"/>
      <c r="AB935" s="65"/>
      <c r="AC935" s="65"/>
      <c r="AD935" s="67"/>
    </row>
    <row r="936" spans="4:30" s="183" customFormat="1" ht="15" customHeight="1" x14ac:dyDescent="0.2">
      <c r="D936" s="208"/>
      <c r="E936" s="52"/>
      <c r="F936" s="211"/>
      <c r="G936" s="211"/>
      <c r="H936" s="211"/>
      <c r="I936" s="211"/>
      <c r="J936" s="211"/>
      <c r="K936" s="211"/>
      <c r="L936" s="211"/>
      <c r="M936" s="211"/>
      <c r="N936" s="211"/>
      <c r="O936" s="211"/>
      <c r="P936" s="211"/>
      <c r="Q936" s="211"/>
      <c r="R936" s="211"/>
      <c r="S936" s="211"/>
      <c r="T936" s="212"/>
      <c r="U936" s="368"/>
      <c r="V936" s="66"/>
      <c r="W936" s="65"/>
      <c r="X936" s="65"/>
      <c r="Y936" s="65"/>
      <c r="Z936" s="65"/>
      <c r="AA936" s="65"/>
      <c r="AB936" s="65"/>
      <c r="AC936" s="65"/>
      <c r="AD936" s="67"/>
    </row>
    <row r="937" spans="4:30" s="183" customFormat="1" ht="15" customHeight="1" x14ac:dyDescent="0.2">
      <c r="D937" s="208"/>
      <c r="E937" s="52"/>
      <c r="F937" s="211"/>
      <c r="G937" s="211"/>
      <c r="H937" s="211"/>
      <c r="I937" s="211"/>
      <c r="J937" s="211"/>
      <c r="K937" s="211"/>
      <c r="L937" s="211"/>
      <c r="M937" s="211"/>
      <c r="N937" s="211"/>
      <c r="O937" s="211"/>
      <c r="P937" s="211"/>
      <c r="Q937" s="211"/>
      <c r="R937" s="211"/>
      <c r="S937" s="211"/>
      <c r="T937" s="212"/>
      <c r="U937" s="368"/>
      <c r="V937" s="66"/>
      <c r="W937" s="65"/>
      <c r="X937" s="65"/>
      <c r="Y937" s="65"/>
      <c r="Z937" s="65"/>
      <c r="AA937" s="65"/>
      <c r="AB937" s="65"/>
      <c r="AC937" s="65"/>
      <c r="AD937" s="67"/>
    </row>
    <row r="938" spans="4:30" s="183" customFormat="1" ht="15" customHeight="1" x14ac:dyDescent="0.2">
      <c r="D938" s="208"/>
      <c r="E938" s="52"/>
      <c r="F938" s="211"/>
      <c r="G938" s="211"/>
      <c r="H938" s="211"/>
      <c r="I938" s="211"/>
      <c r="J938" s="211"/>
      <c r="K938" s="211"/>
      <c r="L938" s="211"/>
      <c r="M938" s="211"/>
      <c r="N938" s="211"/>
      <c r="O938" s="211"/>
      <c r="P938" s="211"/>
      <c r="Q938" s="211"/>
      <c r="R938" s="211"/>
      <c r="S938" s="211"/>
      <c r="T938" s="212"/>
      <c r="U938" s="368"/>
      <c r="V938" s="66"/>
      <c r="W938" s="65"/>
      <c r="X938" s="65"/>
      <c r="Y938" s="65"/>
      <c r="Z938" s="65"/>
      <c r="AA938" s="65"/>
      <c r="AB938" s="65"/>
      <c r="AC938" s="65"/>
      <c r="AD938" s="67"/>
    </row>
    <row r="939" spans="4:30" s="183" customFormat="1" ht="15" customHeight="1" x14ac:dyDescent="0.2">
      <c r="D939" s="208"/>
      <c r="E939" s="52"/>
      <c r="F939" s="211"/>
      <c r="G939" s="211"/>
      <c r="H939" s="211"/>
      <c r="I939" s="211"/>
      <c r="J939" s="211"/>
      <c r="K939" s="211"/>
      <c r="L939" s="211"/>
      <c r="M939" s="211"/>
      <c r="N939" s="211"/>
      <c r="O939" s="211"/>
      <c r="P939" s="211"/>
      <c r="Q939" s="211"/>
      <c r="R939" s="211"/>
      <c r="S939" s="211"/>
      <c r="T939" s="212"/>
      <c r="U939" s="368"/>
      <c r="V939" s="66"/>
      <c r="W939" s="65"/>
      <c r="X939" s="65"/>
      <c r="Y939" s="65"/>
      <c r="Z939" s="65"/>
      <c r="AA939" s="65"/>
      <c r="AB939" s="65"/>
      <c r="AC939" s="65"/>
      <c r="AD939" s="67"/>
    </row>
    <row r="940" spans="4:30" s="183" customFormat="1" ht="15" customHeight="1" x14ac:dyDescent="0.2">
      <c r="D940" s="208"/>
      <c r="E940" s="52"/>
      <c r="F940" s="211"/>
      <c r="G940" s="211"/>
      <c r="H940" s="211"/>
      <c r="I940" s="211"/>
      <c r="J940" s="211"/>
      <c r="K940" s="211"/>
      <c r="L940" s="211"/>
      <c r="M940" s="211"/>
      <c r="N940" s="211"/>
      <c r="O940" s="211"/>
      <c r="P940" s="211"/>
      <c r="Q940" s="211"/>
      <c r="R940" s="211"/>
      <c r="S940" s="211"/>
      <c r="T940" s="212"/>
      <c r="U940" s="368"/>
      <c r="V940" s="66"/>
      <c r="W940" s="65"/>
      <c r="X940" s="65"/>
      <c r="Y940" s="65"/>
      <c r="Z940" s="65"/>
      <c r="AA940" s="65"/>
      <c r="AB940" s="65"/>
      <c r="AC940" s="65"/>
      <c r="AD940" s="67"/>
    </row>
    <row r="941" spans="4:30" s="183" customFormat="1" ht="15" customHeight="1" x14ac:dyDescent="0.2">
      <c r="D941" s="208"/>
      <c r="E941" s="52"/>
      <c r="F941" s="211"/>
      <c r="G941" s="211"/>
      <c r="H941" s="211"/>
      <c r="I941" s="211"/>
      <c r="J941" s="211"/>
      <c r="K941" s="211"/>
      <c r="L941" s="211"/>
      <c r="M941" s="211"/>
      <c r="N941" s="211"/>
      <c r="O941" s="211"/>
      <c r="P941" s="211"/>
      <c r="Q941" s="211"/>
      <c r="R941" s="211"/>
      <c r="S941" s="211"/>
      <c r="T941" s="212"/>
      <c r="U941" s="368"/>
      <c r="V941" s="66"/>
      <c r="W941" s="65"/>
      <c r="X941" s="65"/>
      <c r="Y941" s="65"/>
      <c r="Z941" s="65"/>
      <c r="AA941" s="65"/>
      <c r="AB941" s="65"/>
      <c r="AC941" s="65"/>
      <c r="AD941" s="67"/>
    </row>
    <row r="942" spans="4:30" s="183" customFormat="1" ht="15" customHeight="1" x14ac:dyDescent="0.2">
      <c r="D942" s="208"/>
      <c r="E942" s="52"/>
      <c r="F942" s="211"/>
      <c r="G942" s="211"/>
      <c r="H942" s="211"/>
      <c r="I942" s="211"/>
      <c r="J942" s="211"/>
      <c r="K942" s="211"/>
      <c r="L942" s="211"/>
      <c r="M942" s="211"/>
      <c r="N942" s="211"/>
      <c r="O942" s="211"/>
      <c r="P942" s="211"/>
      <c r="Q942" s="211"/>
      <c r="R942" s="211"/>
      <c r="S942" s="211"/>
      <c r="T942" s="212"/>
      <c r="U942" s="368"/>
      <c r="V942" s="66"/>
      <c r="W942" s="65"/>
      <c r="X942" s="65"/>
      <c r="Y942" s="65"/>
      <c r="Z942" s="65"/>
      <c r="AA942" s="65"/>
      <c r="AB942" s="65"/>
      <c r="AC942" s="65"/>
      <c r="AD942" s="67"/>
    </row>
    <row r="943" spans="4:30" s="183" customFormat="1" ht="15" customHeight="1" x14ac:dyDescent="0.2">
      <c r="D943" s="208"/>
      <c r="E943" s="52"/>
      <c r="F943" s="211"/>
      <c r="G943" s="211"/>
      <c r="H943" s="211"/>
      <c r="I943" s="211"/>
      <c r="J943" s="211"/>
      <c r="K943" s="211"/>
      <c r="L943" s="211"/>
      <c r="M943" s="211"/>
      <c r="N943" s="211"/>
      <c r="O943" s="211"/>
      <c r="P943" s="211"/>
      <c r="Q943" s="211"/>
      <c r="R943" s="211"/>
      <c r="S943" s="211"/>
      <c r="T943" s="212"/>
      <c r="U943" s="368"/>
      <c r="V943" s="66"/>
      <c r="W943" s="65"/>
      <c r="X943" s="65"/>
      <c r="Y943" s="65"/>
      <c r="Z943" s="65"/>
      <c r="AA943" s="65"/>
      <c r="AB943" s="65"/>
      <c r="AC943" s="65"/>
      <c r="AD943" s="67"/>
    </row>
    <row r="944" spans="4:30" s="183" customFormat="1" ht="15" customHeight="1" x14ac:dyDescent="0.2">
      <c r="D944" s="208"/>
      <c r="E944" s="52"/>
      <c r="F944" s="211"/>
      <c r="G944" s="211"/>
      <c r="H944" s="211"/>
      <c r="I944" s="211"/>
      <c r="J944" s="211"/>
      <c r="K944" s="211"/>
      <c r="L944" s="211"/>
      <c r="M944" s="211"/>
      <c r="N944" s="211"/>
      <c r="O944" s="211"/>
      <c r="P944" s="211"/>
      <c r="Q944" s="211"/>
      <c r="R944" s="211"/>
      <c r="S944" s="211"/>
      <c r="T944" s="212"/>
      <c r="U944" s="368"/>
      <c r="V944" s="66"/>
      <c r="W944" s="65"/>
      <c r="X944" s="65"/>
      <c r="Y944" s="65"/>
      <c r="Z944" s="65"/>
      <c r="AA944" s="65"/>
      <c r="AB944" s="65"/>
      <c r="AC944" s="65"/>
      <c r="AD944" s="67"/>
    </row>
    <row r="945" spans="4:30" s="183" customFormat="1" ht="15" customHeight="1" x14ac:dyDescent="0.2">
      <c r="D945" s="208"/>
      <c r="E945" s="52"/>
      <c r="F945" s="211"/>
      <c r="G945" s="211"/>
      <c r="H945" s="211"/>
      <c r="I945" s="211"/>
      <c r="J945" s="211"/>
      <c r="K945" s="211"/>
      <c r="L945" s="211"/>
      <c r="M945" s="211"/>
      <c r="N945" s="211"/>
      <c r="O945" s="211"/>
      <c r="P945" s="211"/>
      <c r="Q945" s="211"/>
      <c r="R945" s="211"/>
      <c r="S945" s="211"/>
      <c r="T945" s="212"/>
      <c r="U945" s="368"/>
      <c r="V945" s="66"/>
      <c r="W945" s="65"/>
      <c r="X945" s="65"/>
      <c r="Y945" s="65"/>
      <c r="Z945" s="65"/>
      <c r="AA945" s="65"/>
      <c r="AB945" s="65"/>
      <c r="AC945" s="65"/>
      <c r="AD945" s="67"/>
    </row>
    <row r="946" spans="4:30" s="183" customFormat="1" ht="15" customHeight="1" x14ac:dyDescent="0.2">
      <c r="D946" s="208"/>
      <c r="E946" s="52"/>
      <c r="F946" s="211"/>
      <c r="G946" s="211"/>
      <c r="H946" s="211"/>
      <c r="I946" s="211"/>
      <c r="J946" s="211"/>
      <c r="K946" s="211"/>
      <c r="L946" s="211"/>
      <c r="M946" s="211"/>
      <c r="N946" s="211"/>
      <c r="O946" s="211"/>
      <c r="P946" s="211"/>
      <c r="Q946" s="211"/>
      <c r="R946" s="211"/>
      <c r="S946" s="211"/>
      <c r="T946" s="212"/>
      <c r="U946" s="368"/>
      <c r="V946" s="66"/>
      <c r="W946" s="65"/>
      <c r="X946" s="65"/>
      <c r="Y946" s="65"/>
      <c r="Z946" s="65"/>
      <c r="AA946" s="65"/>
      <c r="AB946" s="65"/>
      <c r="AC946" s="65"/>
      <c r="AD946" s="67"/>
    </row>
    <row r="947" spans="4:30" s="183" customFormat="1" ht="15" customHeight="1" x14ac:dyDescent="0.2">
      <c r="D947" s="208"/>
      <c r="E947" s="52"/>
      <c r="F947" s="211"/>
      <c r="G947" s="211"/>
      <c r="H947" s="211"/>
      <c r="I947" s="211"/>
      <c r="J947" s="211"/>
      <c r="K947" s="211"/>
      <c r="L947" s="211"/>
      <c r="M947" s="211"/>
      <c r="N947" s="211"/>
      <c r="O947" s="211"/>
      <c r="P947" s="211"/>
      <c r="Q947" s="211"/>
      <c r="R947" s="211"/>
      <c r="S947" s="211"/>
      <c r="T947" s="212"/>
      <c r="U947" s="368"/>
      <c r="V947" s="66"/>
      <c r="W947" s="65"/>
      <c r="X947" s="65"/>
      <c r="Y947" s="65"/>
      <c r="Z947" s="65"/>
      <c r="AA947" s="65"/>
      <c r="AB947" s="65"/>
      <c r="AC947" s="65"/>
      <c r="AD947" s="67"/>
    </row>
    <row r="948" spans="4:30" s="183" customFormat="1" ht="15" customHeight="1" x14ac:dyDescent="0.2">
      <c r="D948" s="208"/>
      <c r="E948" s="52"/>
      <c r="F948" s="211"/>
      <c r="G948" s="211"/>
      <c r="H948" s="211"/>
      <c r="I948" s="211"/>
      <c r="J948" s="211"/>
      <c r="K948" s="211"/>
      <c r="L948" s="211"/>
      <c r="M948" s="211"/>
      <c r="N948" s="211"/>
      <c r="O948" s="211"/>
      <c r="P948" s="211"/>
      <c r="Q948" s="211"/>
      <c r="R948" s="211"/>
      <c r="S948" s="211"/>
      <c r="T948" s="212"/>
      <c r="U948" s="368"/>
      <c r="V948" s="66"/>
      <c r="W948" s="65"/>
      <c r="X948" s="65"/>
      <c r="Y948" s="65"/>
      <c r="Z948" s="65"/>
      <c r="AA948" s="65"/>
      <c r="AB948" s="65"/>
      <c r="AC948" s="65"/>
      <c r="AD948" s="67"/>
    </row>
    <row r="949" spans="4:30" s="183" customFormat="1" ht="15" customHeight="1" x14ac:dyDescent="0.2">
      <c r="D949" s="208"/>
      <c r="E949" s="52"/>
      <c r="F949" s="211"/>
      <c r="G949" s="211"/>
      <c r="H949" s="211"/>
      <c r="I949" s="211"/>
      <c r="J949" s="211"/>
      <c r="K949" s="211"/>
      <c r="L949" s="211"/>
      <c r="M949" s="211"/>
      <c r="N949" s="211"/>
      <c r="O949" s="211"/>
      <c r="P949" s="211"/>
      <c r="Q949" s="211"/>
      <c r="R949" s="211"/>
      <c r="S949" s="211"/>
      <c r="T949" s="212"/>
      <c r="U949" s="368"/>
      <c r="V949" s="66"/>
      <c r="W949" s="65"/>
      <c r="X949" s="65"/>
      <c r="Y949" s="65"/>
      <c r="Z949" s="65"/>
      <c r="AA949" s="65"/>
      <c r="AB949" s="65"/>
      <c r="AC949" s="65"/>
      <c r="AD949" s="67"/>
    </row>
    <row r="950" spans="4:30" s="183" customFormat="1" ht="15" customHeight="1" x14ac:dyDescent="0.2">
      <c r="D950" s="208"/>
      <c r="E950" s="52"/>
      <c r="F950" s="211"/>
      <c r="G950" s="211"/>
      <c r="H950" s="211"/>
      <c r="I950" s="211"/>
      <c r="J950" s="211"/>
      <c r="K950" s="211"/>
      <c r="L950" s="211"/>
      <c r="M950" s="211"/>
      <c r="N950" s="211"/>
      <c r="O950" s="211"/>
      <c r="P950" s="211"/>
      <c r="Q950" s="211"/>
      <c r="R950" s="211"/>
      <c r="S950" s="211"/>
      <c r="T950" s="212"/>
      <c r="U950" s="368"/>
      <c r="V950" s="66"/>
      <c r="W950" s="65"/>
      <c r="X950" s="65"/>
      <c r="Y950" s="65"/>
      <c r="Z950" s="65"/>
      <c r="AA950" s="65"/>
      <c r="AB950" s="65"/>
      <c r="AC950" s="65"/>
      <c r="AD950" s="67"/>
    </row>
    <row r="951" spans="4:30" s="183" customFormat="1" ht="15" customHeight="1" x14ac:dyDescent="0.2">
      <c r="D951" s="208"/>
      <c r="E951" s="52"/>
      <c r="F951" s="211"/>
      <c r="G951" s="211"/>
      <c r="H951" s="211"/>
      <c r="I951" s="211"/>
      <c r="J951" s="211"/>
      <c r="K951" s="211"/>
      <c r="L951" s="211"/>
      <c r="M951" s="211"/>
      <c r="N951" s="211"/>
      <c r="O951" s="211"/>
      <c r="P951" s="211"/>
      <c r="Q951" s="211"/>
      <c r="R951" s="211"/>
      <c r="S951" s="211"/>
      <c r="T951" s="212"/>
      <c r="U951" s="368"/>
      <c r="V951" s="66"/>
      <c r="W951" s="65"/>
      <c r="X951" s="65"/>
      <c r="Y951" s="65"/>
      <c r="Z951" s="65"/>
      <c r="AA951" s="65"/>
      <c r="AB951" s="65"/>
      <c r="AC951" s="65"/>
      <c r="AD951" s="67"/>
    </row>
    <row r="952" spans="4:30" s="183" customFormat="1" ht="15" customHeight="1" x14ac:dyDescent="0.2">
      <c r="D952" s="208"/>
      <c r="E952" s="52"/>
      <c r="F952" s="211"/>
      <c r="G952" s="211"/>
      <c r="H952" s="211"/>
      <c r="I952" s="211"/>
      <c r="J952" s="211"/>
      <c r="K952" s="211"/>
      <c r="L952" s="211"/>
      <c r="M952" s="211"/>
      <c r="N952" s="211"/>
      <c r="O952" s="211"/>
      <c r="P952" s="211"/>
      <c r="Q952" s="211"/>
      <c r="R952" s="211"/>
      <c r="S952" s="211"/>
      <c r="T952" s="212"/>
      <c r="U952" s="368"/>
      <c r="V952" s="66"/>
      <c r="W952" s="65"/>
      <c r="X952" s="65"/>
      <c r="Y952" s="65"/>
      <c r="Z952" s="65"/>
      <c r="AA952" s="65"/>
      <c r="AB952" s="65"/>
      <c r="AC952" s="65"/>
      <c r="AD952" s="67"/>
    </row>
    <row r="953" spans="4:30" s="183" customFormat="1" ht="15" customHeight="1" x14ac:dyDescent="0.2">
      <c r="D953" s="208"/>
      <c r="E953" s="52"/>
      <c r="F953" s="211"/>
      <c r="G953" s="211"/>
      <c r="H953" s="211"/>
      <c r="I953" s="211"/>
      <c r="J953" s="211"/>
      <c r="K953" s="211"/>
      <c r="L953" s="211"/>
      <c r="M953" s="211"/>
      <c r="N953" s="211"/>
      <c r="O953" s="211"/>
      <c r="P953" s="211"/>
      <c r="Q953" s="211"/>
      <c r="R953" s="211"/>
      <c r="S953" s="211"/>
      <c r="T953" s="212"/>
      <c r="U953" s="368"/>
      <c r="V953" s="66"/>
      <c r="W953" s="65"/>
      <c r="X953" s="65"/>
      <c r="Y953" s="65"/>
      <c r="Z953" s="65"/>
      <c r="AA953" s="65"/>
      <c r="AB953" s="65"/>
      <c r="AC953" s="65"/>
      <c r="AD953" s="67"/>
    </row>
    <row r="954" spans="4:30" s="183" customFormat="1" ht="15" customHeight="1" x14ac:dyDescent="0.2">
      <c r="D954" s="208"/>
      <c r="E954" s="52"/>
      <c r="F954" s="211"/>
      <c r="G954" s="211"/>
      <c r="H954" s="211"/>
      <c r="I954" s="211"/>
      <c r="J954" s="211"/>
      <c r="K954" s="211"/>
      <c r="L954" s="211"/>
      <c r="M954" s="211"/>
      <c r="N954" s="211"/>
      <c r="O954" s="211"/>
      <c r="P954" s="211"/>
      <c r="Q954" s="211"/>
      <c r="R954" s="211"/>
      <c r="S954" s="211"/>
      <c r="T954" s="212"/>
      <c r="U954" s="368"/>
      <c r="V954" s="66"/>
      <c r="W954" s="65"/>
      <c r="X954" s="65"/>
      <c r="Y954" s="65"/>
      <c r="Z954" s="65"/>
      <c r="AA954" s="65"/>
      <c r="AB954" s="65"/>
      <c r="AC954" s="65"/>
      <c r="AD954" s="67"/>
    </row>
    <row r="955" spans="4:30" s="183" customFormat="1" ht="15" customHeight="1" x14ac:dyDescent="0.2">
      <c r="D955" s="208"/>
      <c r="E955" s="52"/>
      <c r="F955" s="211"/>
      <c r="G955" s="211"/>
      <c r="H955" s="211"/>
      <c r="I955" s="211"/>
      <c r="J955" s="211"/>
      <c r="K955" s="211"/>
      <c r="L955" s="211"/>
      <c r="M955" s="211"/>
      <c r="N955" s="211"/>
      <c r="O955" s="211"/>
      <c r="P955" s="211"/>
      <c r="Q955" s="211"/>
      <c r="R955" s="211"/>
      <c r="S955" s="211"/>
      <c r="T955" s="212"/>
      <c r="U955" s="368"/>
      <c r="V955" s="66"/>
      <c r="W955" s="65"/>
      <c r="X955" s="65"/>
      <c r="Y955" s="65"/>
      <c r="Z955" s="65"/>
      <c r="AA955" s="65"/>
      <c r="AB955" s="65"/>
      <c r="AC955" s="65"/>
      <c r="AD955" s="67"/>
    </row>
    <row r="956" spans="4:30" s="183" customFormat="1" ht="15" customHeight="1" x14ac:dyDescent="0.2">
      <c r="D956" s="208"/>
      <c r="E956" s="52"/>
      <c r="F956" s="211"/>
      <c r="G956" s="211"/>
      <c r="H956" s="211"/>
      <c r="I956" s="211"/>
      <c r="J956" s="211"/>
      <c r="K956" s="211"/>
      <c r="L956" s="211"/>
      <c r="M956" s="211"/>
      <c r="N956" s="211"/>
      <c r="O956" s="211"/>
      <c r="P956" s="211"/>
      <c r="Q956" s="211"/>
      <c r="R956" s="211"/>
      <c r="S956" s="211"/>
      <c r="T956" s="212"/>
      <c r="U956" s="368"/>
      <c r="V956" s="66"/>
      <c r="W956" s="65"/>
      <c r="X956" s="65"/>
      <c r="Y956" s="65"/>
      <c r="Z956" s="65"/>
      <c r="AA956" s="65"/>
      <c r="AB956" s="65"/>
      <c r="AC956" s="65"/>
      <c r="AD956" s="67"/>
    </row>
    <row r="957" spans="4:30" s="183" customFormat="1" ht="15" customHeight="1" x14ac:dyDescent="0.2">
      <c r="D957" s="208"/>
      <c r="E957" s="52"/>
      <c r="F957" s="211"/>
      <c r="G957" s="211"/>
      <c r="H957" s="211"/>
      <c r="I957" s="211"/>
      <c r="J957" s="211"/>
      <c r="K957" s="211"/>
      <c r="L957" s="211"/>
      <c r="M957" s="211"/>
      <c r="N957" s="211"/>
      <c r="O957" s="211"/>
      <c r="P957" s="211"/>
      <c r="Q957" s="211"/>
      <c r="R957" s="211"/>
      <c r="S957" s="211"/>
      <c r="T957" s="212"/>
      <c r="U957" s="368"/>
      <c r="V957" s="66"/>
      <c r="W957" s="65"/>
      <c r="X957" s="65"/>
      <c r="Y957" s="65"/>
      <c r="Z957" s="65"/>
      <c r="AA957" s="65"/>
      <c r="AB957" s="65"/>
      <c r="AC957" s="65"/>
      <c r="AD957" s="67"/>
    </row>
    <row r="958" spans="4:30" s="183" customFormat="1" ht="15" customHeight="1" x14ac:dyDescent="0.2">
      <c r="D958" s="208"/>
      <c r="E958" s="52"/>
      <c r="F958" s="211"/>
      <c r="G958" s="211"/>
      <c r="H958" s="211"/>
      <c r="I958" s="211"/>
      <c r="J958" s="211"/>
      <c r="K958" s="211"/>
      <c r="L958" s="211"/>
      <c r="M958" s="211"/>
      <c r="N958" s="211"/>
      <c r="O958" s="211"/>
      <c r="P958" s="211"/>
      <c r="Q958" s="211"/>
      <c r="R958" s="211"/>
      <c r="S958" s="211"/>
      <c r="T958" s="212"/>
      <c r="U958" s="368"/>
      <c r="V958" s="66"/>
      <c r="W958" s="65"/>
      <c r="X958" s="65"/>
      <c r="Y958" s="65"/>
      <c r="Z958" s="65"/>
      <c r="AA958" s="65"/>
      <c r="AB958" s="65"/>
      <c r="AC958" s="65"/>
      <c r="AD958" s="67"/>
    </row>
    <row r="959" spans="4:30" s="183" customFormat="1" ht="15" customHeight="1" x14ac:dyDescent="0.2">
      <c r="D959" s="208"/>
      <c r="E959" s="52"/>
      <c r="F959" s="211"/>
      <c r="G959" s="211"/>
      <c r="H959" s="211"/>
      <c r="I959" s="211"/>
      <c r="J959" s="211"/>
      <c r="K959" s="211"/>
      <c r="L959" s="211"/>
      <c r="M959" s="211"/>
      <c r="N959" s="211"/>
      <c r="O959" s="211"/>
      <c r="P959" s="211"/>
      <c r="Q959" s="211"/>
      <c r="R959" s="211"/>
      <c r="S959" s="211"/>
      <c r="T959" s="212"/>
      <c r="U959" s="368"/>
      <c r="V959" s="66"/>
      <c r="W959" s="65"/>
      <c r="X959" s="65"/>
      <c r="Y959" s="65"/>
      <c r="Z959" s="65"/>
      <c r="AA959" s="65"/>
      <c r="AB959" s="65"/>
      <c r="AC959" s="65"/>
      <c r="AD959" s="67"/>
    </row>
    <row r="960" spans="4:30" s="183" customFormat="1" ht="15" customHeight="1" x14ac:dyDescent="0.2">
      <c r="D960" s="208"/>
      <c r="E960" s="52"/>
      <c r="F960" s="211"/>
      <c r="G960" s="211"/>
      <c r="H960" s="211"/>
      <c r="I960" s="211"/>
      <c r="J960" s="211"/>
      <c r="K960" s="211"/>
      <c r="L960" s="211"/>
      <c r="M960" s="211"/>
      <c r="N960" s="211"/>
      <c r="O960" s="211"/>
      <c r="P960" s="211"/>
      <c r="Q960" s="211"/>
      <c r="R960" s="211"/>
      <c r="S960" s="211"/>
      <c r="T960" s="212"/>
      <c r="U960" s="368"/>
      <c r="V960" s="66"/>
      <c r="W960" s="65"/>
      <c r="X960" s="65"/>
      <c r="Y960" s="65"/>
      <c r="Z960" s="65"/>
      <c r="AA960" s="65"/>
      <c r="AB960" s="65"/>
      <c r="AC960" s="65"/>
      <c r="AD960" s="67"/>
    </row>
    <row r="961" spans="1:816" s="183" customFormat="1" ht="15" customHeight="1" x14ac:dyDescent="0.2">
      <c r="D961" s="208"/>
      <c r="E961" s="52"/>
      <c r="F961" s="211"/>
      <c r="G961" s="211"/>
      <c r="H961" s="211"/>
      <c r="I961" s="211"/>
      <c r="J961" s="211"/>
      <c r="K961" s="211"/>
      <c r="L961" s="211"/>
      <c r="M961" s="211"/>
      <c r="N961" s="211"/>
      <c r="O961" s="211"/>
      <c r="P961" s="211"/>
      <c r="Q961" s="211"/>
      <c r="R961" s="211"/>
      <c r="S961" s="211"/>
      <c r="T961" s="212"/>
      <c r="U961" s="368"/>
      <c r="V961" s="66"/>
      <c r="W961" s="65"/>
      <c r="X961" s="65"/>
      <c r="Y961" s="65"/>
      <c r="Z961" s="65"/>
      <c r="AA961" s="65"/>
      <c r="AB961" s="65"/>
      <c r="AC961" s="65"/>
      <c r="AD961" s="67"/>
    </row>
    <row r="962" spans="1:816" s="183" customFormat="1" ht="15" customHeight="1" x14ac:dyDescent="0.2">
      <c r="D962" s="208"/>
      <c r="E962" s="52"/>
      <c r="F962" s="211"/>
      <c r="G962" s="211"/>
      <c r="H962" s="211"/>
      <c r="I962" s="211"/>
      <c r="J962" s="211"/>
      <c r="K962" s="211"/>
      <c r="L962" s="211"/>
      <c r="M962" s="211"/>
      <c r="N962" s="211"/>
      <c r="O962" s="211"/>
      <c r="P962" s="211"/>
      <c r="Q962" s="211"/>
      <c r="R962" s="211"/>
      <c r="S962" s="211"/>
      <c r="T962" s="212"/>
      <c r="U962" s="368"/>
      <c r="V962" s="66"/>
      <c r="W962" s="65"/>
      <c r="X962" s="65"/>
      <c r="Y962" s="65"/>
      <c r="Z962" s="65"/>
      <c r="AA962" s="65"/>
      <c r="AB962" s="65"/>
      <c r="AC962" s="65"/>
      <c r="AD962" s="67"/>
    </row>
    <row r="963" spans="1:816" s="183" customFormat="1" ht="15" customHeight="1" x14ac:dyDescent="0.2">
      <c r="D963" s="208"/>
      <c r="E963" s="52"/>
      <c r="F963" s="211"/>
      <c r="G963" s="211"/>
      <c r="H963" s="211"/>
      <c r="I963" s="211"/>
      <c r="J963" s="211"/>
      <c r="K963" s="211"/>
      <c r="L963" s="211"/>
      <c r="M963" s="211"/>
      <c r="N963" s="211"/>
      <c r="O963" s="211"/>
      <c r="P963" s="211"/>
      <c r="Q963" s="211"/>
      <c r="R963" s="211"/>
      <c r="S963" s="211"/>
      <c r="T963" s="212"/>
      <c r="U963" s="368"/>
      <c r="V963" s="66"/>
      <c r="W963" s="65"/>
      <c r="X963" s="65"/>
      <c r="Y963" s="65"/>
      <c r="Z963" s="65"/>
      <c r="AA963" s="65"/>
      <c r="AB963" s="65"/>
      <c r="AC963" s="65"/>
      <c r="AD963" s="67"/>
    </row>
    <row r="964" spans="1:816" s="183" customFormat="1" ht="15" customHeight="1" x14ac:dyDescent="0.2">
      <c r="D964" s="208"/>
      <c r="E964" s="52"/>
      <c r="F964" s="211"/>
      <c r="G964" s="211"/>
      <c r="H964" s="211"/>
      <c r="I964" s="211"/>
      <c r="J964" s="211"/>
      <c r="K964" s="211"/>
      <c r="L964" s="211"/>
      <c r="M964" s="211"/>
      <c r="N964" s="211"/>
      <c r="O964" s="211"/>
      <c r="P964" s="211"/>
      <c r="Q964" s="211"/>
      <c r="R964" s="211"/>
      <c r="S964" s="211"/>
      <c r="T964" s="212"/>
      <c r="U964" s="368"/>
      <c r="V964" s="66"/>
      <c r="W964" s="65"/>
      <c r="X964" s="65"/>
      <c r="Y964" s="65"/>
      <c r="Z964" s="65"/>
      <c r="AA964" s="65"/>
      <c r="AB964" s="65"/>
      <c r="AC964" s="65"/>
      <c r="AD964" s="67"/>
    </row>
    <row r="965" spans="1:816" s="183" customFormat="1" ht="15" customHeight="1" x14ac:dyDescent="0.2">
      <c r="D965" s="208"/>
      <c r="E965" s="52"/>
      <c r="F965" s="211"/>
      <c r="G965" s="211"/>
      <c r="H965" s="211"/>
      <c r="I965" s="211"/>
      <c r="J965" s="211"/>
      <c r="K965" s="211"/>
      <c r="L965" s="211"/>
      <c r="M965" s="211"/>
      <c r="N965" s="211"/>
      <c r="O965" s="211"/>
      <c r="P965" s="211"/>
      <c r="Q965" s="211"/>
      <c r="R965" s="211"/>
      <c r="S965" s="211"/>
      <c r="T965" s="212"/>
      <c r="U965" s="368"/>
      <c r="V965" s="66"/>
      <c r="W965" s="65"/>
      <c r="X965" s="65"/>
      <c r="Y965" s="65"/>
      <c r="Z965" s="65"/>
      <c r="AA965" s="65"/>
      <c r="AB965" s="65"/>
      <c r="AC965" s="65"/>
      <c r="AD965" s="67"/>
    </row>
    <row r="966" spans="1:816" s="183" customFormat="1" ht="15" customHeight="1" x14ac:dyDescent="0.2">
      <c r="D966" s="208"/>
      <c r="E966" s="52"/>
      <c r="F966" s="211"/>
      <c r="G966" s="211"/>
      <c r="H966" s="211"/>
      <c r="I966" s="211"/>
      <c r="J966" s="211"/>
      <c r="K966" s="211"/>
      <c r="L966" s="211"/>
      <c r="M966" s="211"/>
      <c r="N966" s="211"/>
      <c r="O966" s="211"/>
      <c r="P966" s="211"/>
      <c r="Q966" s="211"/>
      <c r="R966" s="211"/>
      <c r="S966" s="211"/>
      <c r="T966" s="212"/>
      <c r="U966" s="368"/>
      <c r="V966" s="66"/>
      <c r="W966" s="65"/>
      <c r="X966" s="65"/>
      <c r="Y966" s="65"/>
      <c r="Z966" s="65"/>
      <c r="AA966" s="65"/>
      <c r="AB966" s="65"/>
      <c r="AC966" s="65"/>
      <c r="AD966" s="67"/>
    </row>
    <row r="967" spans="1:816" s="183" customFormat="1" ht="15" customHeight="1" x14ac:dyDescent="0.2">
      <c r="D967" s="208"/>
      <c r="E967" s="52"/>
      <c r="F967" s="211"/>
      <c r="G967" s="211"/>
      <c r="H967" s="211"/>
      <c r="I967" s="211"/>
      <c r="J967" s="211"/>
      <c r="K967" s="211"/>
      <c r="L967" s="211"/>
      <c r="M967" s="211"/>
      <c r="N967" s="211"/>
      <c r="O967" s="211"/>
      <c r="P967" s="211"/>
      <c r="Q967" s="211"/>
      <c r="R967" s="211"/>
      <c r="S967" s="211"/>
      <c r="T967" s="212"/>
      <c r="U967" s="368"/>
      <c r="V967" s="66"/>
      <c r="W967" s="65"/>
      <c r="X967" s="65"/>
      <c r="Y967" s="65"/>
      <c r="Z967" s="65"/>
      <c r="AA967" s="65"/>
      <c r="AB967" s="65"/>
      <c r="AC967" s="65"/>
      <c r="AD967" s="67"/>
    </row>
    <row r="968" spans="1:816" s="183" customFormat="1" ht="15" customHeight="1" x14ac:dyDescent="0.2">
      <c r="D968" s="208"/>
      <c r="E968" s="34"/>
      <c r="F968" s="211"/>
      <c r="G968" s="211"/>
      <c r="H968" s="211"/>
      <c r="I968" s="211"/>
      <c r="J968" s="211"/>
      <c r="K968" s="211"/>
      <c r="L968" s="211"/>
      <c r="M968" s="211"/>
      <c r="N968" s="211"/>
      <c r="O968" s="211"/>
      <c r="P968" s="211"/>
      <c r="Q968" s="211"/>
      <c r="R968" s="211"/>
      <c r="S968" s="211"/>
      <c r="T968" s="212"/>
      <c r="U968" s="368"/>
      <c r="V968" s="66"/>
      <c r="W968" s="65"/>
      <c r="X968" s="65"/>
      <c r="Y968" s="65"/>
      <c r="Z968" s="65"/>
      <c r="AA968" s="65"/>
      <c r="AB968" s="65"/>
      <c r="AC968" s="65"/>
      <c r="AD968" s="67"/>
    </row>
    <row r="969" spans="1:816" s="183" customFormat="1" ht="15" customHeight="1" x14ac:dyDescent="0.2">
      <c r="D969" s="208"/>
      <c r="E969" s="34"/>
      <c r="F969" s="211"/>
      <c r="G969" s="211"/>
      <c r="H969" s="211"/>
      <c r="I969" s="211"/>
      <c r="J969" s="211"/>
      <c r="K969" s="211"/>
      <c r="L969" s="211"/>
      <c r="M969" s="211"/>
      <c r="N969" s="211"/>
      <c r="O969" s="211"/>
      <c r="P969" s="211"/>
      <c r="Q969" s="211"/>
      <c r="R969" s="211"/>
      <c r="S969" s="211"/>
      <c r="T969" s="212"/>
      <c r="U969" s="368"/>
      <c r="V969" s="66"/>
      <c r="W969" s="65"/>
      <c r="X969" s="65"/>
      <c r="Y969" s="65"/>
      <c r="Z969" s="65"/>
      <c r="AA969" s="65"/>
      <c r="AB969" s="65"/>
      <c r="AC969" s="65"/>
      <c r="AD969" s="67"/>
    </row>
    <row r="970" spans="1:816" s="183" customFormat="1" ht="15" customHeight="1" x14ac:dyDescent="0.25">
      <c r="D970" s="208"/>
      <c r="E970" s="34"/>
      <c r="F970" s="24"/>
      <c r="G970" s="24"/>
      <c r="H970" s="24"/>
      <c r="I970" s="179"/>
      <c r="J970" s="211"/>
      <c r="K970" s="211"/>
      <c r="L970" s="211"/>
      <c r="M970" s="211"/>
      <c r="N970" s="211"/>
      <c r="O970" s="211"/>
      <c r="P970" s="211"/>
      <c r="Q970" s="211"/>
      <c r="R970" s="211"/>
      <c r="S970" s="211"/>
      <c r="T970" s="212"/>
      <c r="U970" s="368"/>
      <c r="V970" s="66"/>
      <c r="W970" s="65"/>
      <c r="X970" s="65"/>
      <c r="Y970" s="65"/>
      <c r="Z970" s="65"/>
      <c r="AA970" s="65"/>
      <c r="AB970" s="65"/>
      <c r="AC970" s="65"/>
      <c r="AD970" s="67"/>
      <c r="AP970" s="75"/>
      <c r="AQ970" s="75"/>
      <c r="AR970" s="75"/>
      <c r="AS970" s="75"/>
      <c r="AT970" s="75"/>
      <c r="AU970" s="75"/>
      <c r="AV970" s="75"/>
      <c r="AW970" s="75"/>
      <c r="AX970" s="75"/>
      <c r="AY970" s="75"/>
    </row>
    <row r="971" spans="1:816" s="183" customFormat="1" ht="15" customHeight="1" x14ac:dyDescent="0.25">
      <c r="D971" s="208"/>
      <c r="E971" s="34"/>
      <c r="F971" s="24"/>
      <c r="G971" s="24"/>
      <c r="H971" s="24"/>
      <c r="I971" s="179"/>
      <c r="J971" s="24"/>
      <c r="K971" s="24"/>
      <c r="L971" s="24"/>
      <c r="M971" s="24"/>
      <c r="N971" s="24"/>
      <c r="O971" s="73"/>
      <c r="P971" s="211"/>
      <c r="Q971" s="211"/>
      <c r="R971" s="211"/>
      <c r="S971" s="211"/>
      <c r="T971" s="212"/>
      <c r="U971" s="368"/>
      <c r="V971" s="66"/>
      <c r="W971" s="65"/>
      <c r="X971" s="65"/>
      <c r="Y971" s="65"/>
      <c r="Z971" s="65"/>
      <c r="AA971" s="65"/>
      <c r="AB971" s="65"/>
      <c r="AC971" s="65"/>
      <c r="AD971" s="67"/>
      <c r="AP971" s="75"/>
      <c r="AQ971" s="75"/>
      <c r="AR971" s="75"/>
      <c r="AS971" s="75"/>
      <c r="AT971" s="75"/>
      <c r="AU971" s="75"/>
      <c r="AV971" s="75"/>
      <c r="AW971" s="75"/>
      <c r="AX971" s="75"/>
      <c r="AY971" s="75"/>
      <c r="AZ971" s="75"/>
      <c r="BA971" s="75"/>
      <c r="BB971" s="75"/>
      <c r="BC971" s="75"/>
      <c r="BD971" s="75"/>
      <c r="BE971" s="75"/>
      <c r="BF971" s="75"/>
      <c r="BG971" s="75"/>
      <c r="BH971" s="75"/>
      <c r="BI971" s="75"/>
      <c r="BJ971" s="75"/>
      <c r="BK971" s="75"/>
      <c r="BL971" s="75"/>
      <c r="BM971" s="75"/>
      <c r="BN971" s="75"/>
      <c r="BO971" s="75"/>
      <c r="BP971" s="75"/>
      <c r="BQ971" s="75"/>
      <c r="BR971" s="75"/>
      <c r="BS971" s="75"/>
      <c r="BT971" s="75"/>
      <c r="BU971" s="75"/>
      <c r="BV971" s="75"/>
      <c r="BW971" s="75"/>
      <c r="BX971" s="75"/>
      <c r="BY971" s="75"/>
    </row>
    <row r="972" spans="1:816" s="183" customFormat="1" ht="15" customHeight="1" x14ac:dyDescent="0.25">
      <c r="D972" s="208"/>
      <c r="E972" s="34"/>
      <c r="F972" s="24"/>
      <c r="G972" s="24"/>
      <c r="H972" s="24"/>
      <c r="I972" s="179"/>
      <c r="J972" s="24"/>
      <c r="K972" s="24"/>
      <c r="L972" s="24"/>
      <c r="M972" s="24"/>
      <c r="N972" s="24"/>
      <c r="O972" s="73"/>
      <c r="P972" s="211"/>
      <c r="Q972" s="211"/>
      <c r="R972" s="211"/>
      <c r="S972" s="211"/>
      <c r="T972" s="212"/>
      <c r="U972" s="368"/>
      <c r="V972" s="66"/>
      <c r="W972" s="65"/>
      <c r="X972" s="65"/>
      <c r="Y972" s="65"/>
      <c r="Z972" s="65"/>
      <c r="AA972" s="65"/>
      <c r="AB972" s="65"/>
      <c r="AC972" s="65"/>
      <c r="AD972" s="67"/>
      <c r="AP972" s="75"/>
      <c r="AQ972" s="75"/>
      <c r="AR972" s="75"/>
      <c r="AS972" s="75"/>
      <c r="AT972" s="75"/>
      <c r="AU972" s="75"/>
      <c r="AV972" s="75"/>
      <c r="AW972" s="75"/>
      <c r="AX972" s="75"/>
      <c r="AY972" s="75"/>
      <c r="AZ972" s="75"/>
      <c r="BA972" s="75"/>
      <c r="BB972" s="75"/>
      <c r="BC972" s="75"/>
      <c r="BD972" s="75"/>
      <c r="BE972" s="75"/>
      <c r="BF972" s="75"/>
      <c r="BG972" s="75"/>
      <c r="BH972" s="75"/>
      <c r="BI972" s="75"/>
      <c r="BJ972" s="75"/>
      <c r="BK972" s="75"/>
      <c r="BL972" s="75"/>
      <c r="BM972" s="75"/>
      <c r="BN972" s="75"/>
      <c r="BO972" s="75"/>
      <c r="BP972" s="75"/>
      <c r="BQ972" s="75"/>
      <c r="BR972" s="75"/>
      <c r="BS972" s="75"/>
      <c r="BT972" s="75"/>
      <c r="BU972" s="75"/>
      <c r="BV972" s="75"/>
      <c r="BW972" s="75"/>
      <c r="BX972" s="75"/>
      <c r="BY972" s="75"/>
    </row>
    <row r="973" spans="1:816" ht="15" customHeight="1" x14ac:dyDescent="0.25">
      <c r="A973" s="183"/>
      <c r="B973" s="183"/>
      <c r="C973" s="183"/>
      <c r="D973" s="208"/>
      <c r="P973" s="211"/>
      <c r="R973" s="211"/>
      <c r="S973" s="211"/>
      <c r="T973" s="212"/>
      <c r="U973" s="368"/>
      <c r="V973" s="66"/>
      <c r="W973" s="65"/>
      <c r="X973" s="65"/>
      <c r="Y973" s="65"/>
      <c r="Z973" s="65"/>
      <c r="AA973" s="65"/>
      <c r="AB973" s="65"/>
      <c r="AC973" s="65"/>
      <c r="AD973" s="67"/>
      <c r="AE973" s="183"/>
      <c r="AF973" s="183"/>
      <c r="AG973" s="183"/>
      <c r="AH973" s="183"/>
      <c r="AI973" s="183"/>
      <c r="AJ973" s="183"/>
      <c r="AK973" s="183"/>
      <c r="AL973" s="183"/>
      <c r="AM973" s="183"/>
      <c r="AN973" s="183"/>
      <c r="AO973" s="183"/>
      <c r="AZ973" s="75"/>
      <c r="BA973" s="75"/>
      <c r="BB973" s="75"/>
      <c r="BC973" s="75"/>
      <c r="BD973" s="75"/>
      <c r="BE973" s="75"/>
      <c r="BF973" s="75"/>
      <c r="BG973" s="75"/>
      <c r="BH973" s="75"/>
      <c r="BI973" s="75"/>
      <c r="BJ973" s="75"/>
      <c r="BK973" s="75"/>
      <c r="BL973" s="75"/>
      <c r="BM973" s="75"/>
      <c r="BN973" s="75"/>
      <c r="BO973" s="75"/>
      <c r="BP973" s="75"/>
      <c r="BQ973" s="75"/>
      <c r="BR973" s="75"/>
      <c r="BS973" s="75"/>
      <c r="BT973" s="75"/>
      <c r="BU973" s="75"/>
      <c r="BV973" s="75"/>
      <c r="BW973" s="75"/>
      <c r="BX973" s="75"/>
      <c r="BY973" s="75"/>
      <c r="BZ973" s="75"/>
      <c r="CA973" s="75"/>
      <c r="CB973" s="75"/>
      <c r="CC973" s="75"/>
      <c r="CD973" s="75"/>
      <c r="CE973" s="75"/>
      <c r="CF973" s="75"/>
      <c r="CG973" s="75"/>
      <c r="CH973" s="75"/>
      <c r="CI973" s="75"/>
      <c r="CJ973" s="75"/>
      <c r="CK973" s="75"/>
      <c r="CL973" s="75"/>
      <c r="CM973" s="75"/>
      <c r="CN973" s="75"/>
      <c r="CO973" s="75"/>
      <c r="CP973" s="75"/>
      <c r="CQ973" s="75"/>
      <c r="CR973" s="75"/>
      <c r="CS973" s="75"/>
      <c r="CT973" s="75"/>
      <c r="CU973" s="75"/>
      <c r="CV973" s="75"/>
      <c r="CW973" s="75"/>
      <c r="CX973" s="75"/>
      <c r="CY973" s="75"/>
      <c r="CZ973" s="75"/>
      <c r="DA973" s="75"/>
      <c r="DB973" s="75"/>
      <c r="DC973" s="75"/>
      <c r="DD973" s="75"/>
      <c r="DE973" s="75"/>
      <c r="DF973" s="75"/>
      <c r="DG973" s="75"/>
      <c r="DH973" s="75"/>
      <c r="DI973" s="75"/>
      <c r="DJ973" s="75"/>
      <c r="DK973" s="75"/>
      <c r="DL973" s="75"/>
      <c r="DM973" s="75"/>
      <c r="DN973" s="75"/>
      <c r="DO973" s="75"/>
      <c r="DP973" s="75"/>
      <c r="DQ973" s="75"/>
      <c r="DR973" s="75"/>
      <c r="DS973" s="75"/>
      <c r="DT973" s="75"/>
      <c r="DU973" s="75"/>
      <c r="DV973" s="75"/>
      <c r="DW973" s="75"/>
      <c r="DX973" s="75"/>
      <c r="DY973" s="75"/>
      <c r="DZ973" s="75"/>
      <c r="EA973" s="75"/>
      <c r="EB973" s="75"/>
      <c r="EC973" s="75"/>
      <c r="ED973" s="75"/>
      <c r="EE973" s="75"/>
      <c r="EF973" s="75"/>
      <c r="EG973" s="75"/>
      <c r="EH973" s="75"/>
      <c r="EI973" s="75"/>
      <c r="EJ973" s="75"/>
      <c r="EK973" s="75"/>
      <c r="EL973" s="75"/>
      <c r="EM973" s="75"/>
      <c r="EN973" s="75"/>
      <c r="EO973" s="75"/>
      <c r="EP973" s="75"/>
      <c r="EQ973" s="75"/>
      <c r="ER973" s="75"/>
      <c r="ES973" s="75"/>
      <c r="ET973" s="75"/>
      <c r="EU973" s="75"/>
      <c r="EV973" s="75"/>
      <c r="EW973" s="75"/>
      <c r="EX973" s="75"/>
      <c r="EY973" s="75"/>
      <c r="EZ973" s="75"/>
      <c r="FA973" s="75"/>
      <c r="FB973" s="75"/>
      <c r="FC973" s="75"/>
      <c r="FD973" s="75"/>
      <c r="FE973" s="75"/>
      <c r="FF973" s="75"/>
      <c r="FG973" s="75"/>
      <c r="FH973" s="75"/>
      <c r="FI973" s="75"/>
      <c r="FJ973" s="75"/>
      <c r="FK973" s="75"/>
      <c r="FL973" s="75"/>
      <c r="FM973" s="75"/>
      <c r="FN973" s="75"/>
      <c r="FO973" s="75"/>
      <c r="FP973" s="75"/>
      <c r="FQ973" s="75"/>
      <c r="FR973" s="75"/>
      <c r="FS973" s="75"/>
      <c r="FT973" s="75"/>
      <c r="FU973" s="75"/>
      <c r="FV973" s="75"/>
      <c r="FW973" s="75"/>
      <c r="FX973" s="75"/>
      <c r="FY973" s="75"/>
      <c r="FZ973" s="75"/>
      <c r="GA973" s="75"/>
      <c r="GB973" s="75"/>
      <c r="GC973" s="75"/>
      <c r="GD973" s="75"/>
      <c r="GE973" s="75"/>
      <c r="GF973" s="75"/>
      <c r="GG973" s="75"/>
      <c r="GH973" s="75"/>
      <c r="GI973" s="75"/>
      <c r="GJ973" s="75"/>
      <c r="GK973" s="75"/>
      <c r="GL973" s="75"/>
      <c r="GM973" s="75"/>
      <c r="GN973" s="75"/>
      <c r="GO973" s="75"/>
      <c r="GP973" s="75"/>
      <c r="GQ973" s="75"/>
      <c r="GR973" s="75"/>
      <c r="GS973" s="75"/>
      <c r="GT973" s="75"/>
      <c r="GU973" s="75"/>
      <c r="GV973" s="75"/>
      <c r="GW973" s="75"/>
      <c r="GX973" s="75"/>
      <c r="GY973" s="75"/>
      <c r="GZ973" s="75"/>
      <c r="HA973" s="75"/>
      <c r="HB973" s="75"/>
      <c r="HC973" s="75"/>
      <c r="HD973" s="75"/>
      <c r="HE973" s="75"/>
      <c r="HF973" s="75"/>
      <c r="HG973" s="75"/>
      <c r="HH973" s="75"/>
      <c r="HI973" s="75"/>
      <c r="HJ973" s="75"/>
      <c r="HK973" s="75"/>
      <c r="HL973" s="75"/>
      <c r="HM973" s="75"/>
      <c r="HN973" s="75"/>
      <c r="HO973" s="75"/>
      <c r="HP973" s="75"/>
      <c r="HQ973" s="75"/>
      <c r="HR973" s="75"/>
      <c r="HS973" s="75"/>
      <c r="HT973" s="75"/>
      <c r="HU973" s="75"/>
      <c r="HV973" s="75"/>
      <c r="HW973" s="75"/>
      <c r="HX973" s="75"/>
      <c r="HY973" s="75"/>
      <c r="HZ973" s="75"/>
      <c r="IA973" s="75"/>
      <c r="IB973" s="75"/>
      <c r="IC973" s="75"/>
      <c r="ID973" s="75"/>
      <c r="IE973" s="75"/>
      <c r="IF973" s="75"/>
      <c r="IG973" s="75"/>
      <c r="IH973" s="75"/>
      <c r="II973" s="75"/>
      <c r="IJ973" s="75"/>
      <c r="IK973" s="75"/>
      <c r="IL973" s="75"/>
      <c r="IM973" s="75"/>
      <c r="IN973" s="75"/>
      <c r="IO973" s="75"/>
      <c r="IP973" s="75"/>
      <c r="IQ973" s="75"/>
      <c r="IR973" s="75"/>
      <c r="IS973" s="75"/>
      <c r="IT973" s="75"/>
      <c r="IU973" s="75"/>
      <c r="IV973" s="75"/>
      <c r="IW973" s="75"/>
      <c r="IX973" s="75"/>
      <c r="IY973" s="75"/>
      <c r="IZ973" s="75"/>
      <c r="JA973" s="75"/>
      <c r="JB973" s="75"/>
      <c r="JC973" s="75"/>
      <c r="JD973" s="75"/>
      <c r="JE973" s="75"/>
      <c r="JF973" s="75"/>
      <c r="JG973" s="75"/>
      <c r="JH973" s="75"/>
      <c r="JI973" s="75"/>
      <c r="JJ973" s="75"/>
      <c r="JK973" s="75"/>
      <c r="JL973" s="75"/>
      <c r="JM973" s="75"/>
      <c r="JN973" s="75"/>
      <c r="JO973" s="75"/>
      <c r="JP973" s="75"/>
      <c r="JQ973" s="75"/>
      <c r="JR973" s="75"/>
      <c r="JS973" s="75"/>
      <c r="JT973" s="75"/>
      <c r="JU973" s="75"/>
      <c r="JV973" s="75"/>
      <c r="JW973" s="75"/>
      <c r="JX973" s="75"/>
      <c r="JY973" s="75"/>
      <c r="JZ973" s="75"/>
      <c r="KA973" s="75"/>
      <c r="KB973" s="75"/>
      <c r="KC973" s="75"/>
      <c r="KD973" s="75"/>
      <c r="KE973" s="75"/>
      <c r="KF973" s="75"/>
      <c r="KG973" s="75"/>
      <c r="KH973" s="75"/>
      <c r="KI973" s="75"/>
      <c r="KJ973" s="75"/>
      <c r="KK973" s="75"/>
      <c r="KL973" s="75"/>
      <c r="KM973" s="75"/>
      <c r="KN973" s="75"/>
      <c r="KO973" s="75"/>
      <c r="KP973" s="75"/>
      <c r="KQ973" s="75"/>
      <c r="KR973" s="75"/>
      <c r="KS973" s="75"/>
      <c r="KT973" s="75"/>
      <c r="KU973" s="75"/>
      <c r="KV973" s="75"/>
      <c r="KW973" s="75"/>
      <c r="KX973" s="75"/>
      <c r="KY973" s="75"/>
      <c r="KZ973" s="75"/>
      <c r="LA973" s="75"/>
      <c r="LB973" s="75"/>
      <c r="LC973" s="75"/>
      <c r="LD973" s="75"/>
      <c r="LE973" s="75"/>
      <c r="LF973" s="75"/>
      <c r="LG973" s="75"/>
      <c r="LH973" s="75"/>
      <c r="LI973" s="75"/>
      <c r="LJ973" s="75"/>
      <c r="LK973" s="75"/>
      <c r="LL973" s="75"/>
      <c r="LM973" s="75"/>
      <c r="LN973" s="75"/>
      <c r="LO973" s="75"/>
      <c r="LP973" s="75"/>
      <c r="LQ973" s="75"/>
      <c r="LR973" s="75"/>
      <c r="LS973" s="75"/>
      <c r="LT973" s="75"/>
      <c r="LU973" s="75"/>
      <c r="LV973" s="75"/>
      <c r="LW973" s="75"/>
      <c r="LX973" s="75"/>
      <c r="LY973" s="75"/>
      <c r="LZ973" s="75"/>
      <c r="MA973" s="75"/>
      <c r="MB973" s="75"/>
      <c r="MC973" s="75"/>
      <c r="MD973" s="75"/>
      <c r="ME973" s="75"/>
      <c r="MF973" s="75"/>
      <c r="MG973" s="75"/>
      <c r="MH973" s="75"/>
      <c r="MI973" s="75"/>
      <c r="MJ973" s="75"/>
      <c r="MK973" s="75"/>
      <c r="ML973" s="75"/>
      <c r="MM973" s="75"/>
      <c r="MN973" s="75"/>
      <c r="MO973" s="75"/>
      <c r="MP973" s="75"/>
      <c r="MQ973" s="75"/>
      <c r="MR973" s="75"/>
      <c r="MS973" s="75"/>
      <c r="MT973" s="75"/>
      <c r="MU973" s="75"/>
      <c r="MV973" s="75"/>
      <c r="MW973" s="75"/>
      <c r="MX973" s="75"/>
      <c r="MY973" s="75"/>
      <c r="MZ973" s="75"/>
      <c r="NA973" s="75"/>
      <c r="NB973" s="75"/>
      <c r="NC973" s="75"/>
      <c r="ND973" s="75"/>
      <c r="NE973" s="75"/>
      <c r="NF973" s="75"/>
      <c r="NG973" s="75"/>
      <c r="NH973" s="75"/>
      <c r="NI973" s="75"/>
      <c r="NJ973" s="75"/>
      <c r="NK973" s="75"/>
      <c r="NL973" s="75"/>
      <c r="NM973" s="75"/>
      <c r="NN973" s="75"/>
      <c r="NO973" s="75"/>
      <c r="NP973" s="75"/>
      <c r="NQ973" s="75"/>
      <c r="NR973" s="75"/>
      <c r="NS973" s="75"/>
      <c r="NT973" s="75"/>
      <c r="NU973" s="75"/>
      <c r="NV973" s="75"/>
      <c r="NW973" s="75"/>
      <c r="NX973" s="75"/>
      <c r="NY973" s="75"/>
      <c r="NZ973" s="75"/>
      <c r="OA973" s="75"/>
      <c r="OB973" s="75"/>
      <c r="OC973" s="75"/>
      <c r="OD973" s="75"/>
      <c r="OE973" s="75"/>
      <c r="OF973" s="75"/>
      <c r="OG973" s="75"/>
      <c r="OH973" s="75"/>
      <c r="OI973" s="75"/>
      <c r="OJ973" s="75"/>
      <c r="OK973" s="75"/>
      <c r="OL973" s="75"/>
      <c r="OM973" s="75"/>
      <c r="ON973" s="75"/>
      <c r="OO973" s="75"/>
      <c r="OP973" s="75"/>
      <c r="OQ973" s="75"/>
      <c r="OR973" s="75"/>
      <c r="OS973" s="75"/>
      <c r="OT973" s="75"/>
      <c r="OU973" s="75"/>
      <c r="OV973" s="75"/>
      <c r="OW973" s="75"/>
      <c r="OX973" s="75"/>
      <c r="OY973" s="75"/>
      <c r="OZ973" s="75"/>
      <c r="PA973" s="75"/>
      <c r="PB973" s="75"/>
      <c r="PC973" s="75"/>
      <c r="PD973" s="75"/>
      <c r="PE973" s="75"/>
      <c r="PF973" s="75"/>
      <c r="PG973" s="75"/>
      <c r="PH973" s="75"/>
      <c r="PI973" s="75"/>
      <c r="PJ973" s="75"/>
      <c r="PK973" s="75"/>
      <c r="PL973" s="75"/>
      <c r="PM973" s="75"/>
      <c r="PN973" s="75"/>
      <c r="PO973" s="75"/>
      <c r="PP973" s="75"/>
      <c r="PQ973" s="75"/>
      <c r="PR973" s="75"/>
      <c r="PS973" s="75"/>
      <c r="PT973" s="75"/>
      <c r="PU973" s="75"/>
      <c r="PV973" s="75"/>
      <c r="PW973" s="75"/>
      <c r="PX973" s="75"/>
      <c r="PY973" s="75"/>
      <c r="PZ973" s="75"/>
      <c r="QA973" s="75"/>
      <c r="QB973" s="75"/>
      <c r="QC973" s="75"/>
      <c r="QD973" s="75"/>
      <c r="QE973" s="75"/>
      <c r="QF973" s="75"/>
      <c r="QG973" s="75"/>
      <c r="QH973" s="75"/>
      <c r="QI973" s="75"/>
      <c r="QJ973" s="75"/>
      <c r="QK973" s="75"/>
      <c r="QL973" s="75"/>
      <c r="QM973" s="75"/>
      <c r="QN973" s="75"/>
      <c r="QO973" s="75"/>
      <c r="QP973" s="75"/>
      <c r="QQ973" s="75"/>
      <c r="QR973" s="75"/>
      <c r="QS973" s="75"/>
      <c r="QT973" s="75"/>
      <c r="QU973" s="75"/>
      <c r="QV973" s="75"/>
      <c r="QW973" s="75"/>
      <c r="QX973" s="75"/>
      <c r="QY973" s="75"/>
      <c r="QZ973" s="75"/>
      <c r="RA973" s="75"/>
      <c r="RB973" s="75"/>
      <c r="RC973" s="75"/>
      <c r="RD973" s="75"/>
      <c r="RE973" s="75"/>
      <c r="RF973" s="75"/>
      <c r="RG973" s="75"/>
      <c r="RH973" s="75"/>
      <c r="RI973" s="75"/>
      <c r="RJ973" s="75"/>
      <c r="RK973" s="75"/>
      <c r="RL973" s="75"/>
      <c r="RM973" s="75"/>
      <c r="RN973" s="75"/>
      <c r="RO973" s="75"/>
      <c r="RP973" s="75"/>
      <c r="RQ973" s="75"/>
      <c r="RR973" s="75"/>
      <c r="RS973" s="75"/>
      <c r="RT973" s="75"/>
      <c r="RU973" s="75"/>
      <c r="RV973" s="75"/>
      <c r="RW973" s="75"/>
      <c r="RX973" s="75"/>
      <c r="RY973" s="75"/>
      <c r="RZ973" s="75"/>
      <c r="SA973" s="75"/>
      <c r="SB973" s="75"/>
      <c r="SC973" s="75"/>
      <c r="SD973" s="75"/>
      <c r="SE973" s="75"/>
      <c r="SF973" s="75"/>
      <c r="SG973" s="75"/>
      <c r="SH973" s="75"/>
      <c r="SI973" s="75"/>
      <c r="SJ973" s="75"/>
      <c r="SK973" s="75"/>
      <c r="SL973" s="75"/>
      <c r="SM973" s="75"/>
      <c r="SN973" s="75"/>
      <c r="SO973" s="75"/>
      <c r="SP973" s="75"/>
      <c r="SQ973" s="75"/>
      <c r="SR973" s="75"/>
      <c r="SS973" s="75"/>
      <c r="ST973" s="75"/>
      <c r="SU973" s="75"/>
      <c r="SV973" s="75"/>
      <c r="SW973" s="75"/>
      <c r="SX973" s="75"/>
      <c r="SY973" s="75"/>
      <c r="SZ973" s="75"/>
      <c r="TA973" s="75"/>
      <c r="TB973" s="75"/>
      <c r="TC973" s="75"/>
      <c r="TD973" s="75"/>
      <c r="TE973" s="75"/>
      <c r="TF973" s="75"/>
      <c r="TG973" s="75"/>
      <c r="TH973" s="75"/>
      <c r="TI973" s="75"/>
      <c r="TJ973" s="75"/>
      <c r="TK973" s="75"/>
      <c r="TL973" s="75"/>
      <c r="TM973" s="75"/>
      <c r="TN973" s="75"/>
      <c r="TO973" s="75"/>
      <c r="TP973" s="75"/>
      <c r="TQ973" s="75"/>
      <c r="TR973" s="75"/>
      <c r="TS973" s="75"/>
      <c r="TT973" s="75"/>
      <c r="TU973" s="75"/>
      <c r="TV973" s="75"/>
      <c r="TW973" s="75"/>
      <c r="TX973" s="75"/>
      <c r="TY973" s="75"/>
      <c r="TZ973" s="75"/>
      <c r="UA973" s="75"/>
      <c r="UB973" s="75"/>
      <c r="UC973" s="75"/>
      <c r="UD973" s="75"/>
      <c r="UE973" s="75"/>
      <c r="UF973" s="75"/>
      <c r="UG973" s="75"/>
      <c r="UH973" s="75"/>
      <c r="UI973" s="75"/>
      <c r="UJ973" s="75"/>
      <c r="UK973" s="75"/>
      <c r="UL973" s="75"/>
      <c r="UM973" s="75"/>
      <c r="UN973" s="75"/>
      <c r="UO973" s="75"/>
      <c r="UP973" s="75"/>
      <c r="UQ973" s="75"/>
      <c r="UR973" s="75"/>
      <c r="US973" s="75"/>
      <c r="UT973" s="75"/>
      <c r="UU973" s="75"/>
      <c r="UV973" s="75"/>
      <c r="UW973" s="75"/>
      <c r="UX973" s="75"/>
      <c r="UY973" s="75"/>
      <c r="UZ973" s="75"/>
      <c r="VA973" s="75"/>
      <c r="VB973" s="75"/>
      <c r="VC973" s="75"/>
      <c r="VD973" s="75"/>
      <c r="VE973" s="75"/>
      <c r="VF973" s="75"/>
      <c r="VG973" s="75"/>
      <c r="VH973" s="75"/>
      <c r="VI973" s="75"/>
      <c r="VJ973" s="75"/>
      <c r="VK973" s="75"/>
      <c r="VL973" s="75"/>
      <c r="VM973" s="75"/>
      <c r="VN973" s="75"/>
      <c r="VO973" s="75"/>
      <c r="VP973" s="75"/>
      <c r="VQ973" s="75"/>
      <c r="VR973" s="75"/>
      <c r="VS973" s="75"/>
      <c r="VT973" s="75"/>
      <c r="VU973" s="75"/>
      <c r="VV973" s="75"/>
      <c r="VW973" s="75"/>
      <c r="VX973" s="75"/>
      <c r="VY973" s="75"/>
      <c r="VZ973" s="75"/>
      <c r="WA973" s="75"/>
      <c r="WB973" s="75"/>
      <c r="WC973" s="75"/>
      <c r="WD973" s="75"/>
      <c r="WE973" s="75"/>
      <c r="WF973" s="75"/>
      <c r="WG973" s="75"/>
      <c r="WH973" s="75"/>
      <c r="WI973" s="75"/>
      <c r="WJ973" s="75"/>
      <c r="WK973" s="75"/>
      <c r="WL973" s="75"/>
      <c r="WM973" s="75"/>
      <c r="WN973" s="75"/>
      <c r="WO973" s="75"/>
      <c r="WP973" s="75"/>
      <c r="WQ973" s="75"/>
      <c r="WR973" s="75"/>
      <c r="WS973" s="75"/>
      <c r="WT973" s="75"/>
      <c r="WU973" s="75"/>
      <c r="WV973" s="75"/>
      <c r="WW973" s="75"/>
      <c r="WX973" s="75"/>
      <c r="WY973" s="75"/>
      <c r="WZ973" s="75"/>
      <c r="XA973" s="75"/>
      <c r="XB973" s="75"/>
      <c r="XC973" s="75"/>
      <c r="XD973" s="75"/>
      <c r="XE973" s="75"/>
      <c r="XF973" s="75"/>
      <c r="XG973" s="75"/>
      <c r="XH973" s="75"/>
      <c r="XI973" s="75"/>
      <c r="XJ973" s="75"/>
      <c r="XK973" s="75"/>
      <c r="XL973" s="75"/>
      <c r="XM973" s="75"/>
      <c r="XN973" s="75"/>
      <c r="XO973" s="75"/>
      <c r="XP973" s="75"/>
      <c r="XQ973" s="75"/>
      <c r="XR973" s="75"/>
      <c r="XS973" s="75"/>
      <c r="XT973" s="75"/>
      <c r="XU973" s="75"/>
      <c r="XV973" s="75"/>
      <c r="XW973" s="75"/>
      <c r="XX973" s="75"/>
      <c r="XY973" s="75"/>
      <c r="XZ973" s="75"/>
      <c r="YA973" s="75"/>
      <c r="YB973" s="75"/>
      <c r="YC973" s="75"/>
      <c r="YD973" s="75"/>
      <c r="YE973" s="75"/>
      <c r="YF973" s="75"/>
      <c r="YG973" s="75"/>
      <c r="YH973" s="75"/>
      <c r="YI973" s="75"/>
      <c r="YJ973" s="75"/>
      <c r="YK973" s="75"/>
      <c r="YL973" s="75"/>
      <c r="YM973" s="75"/>
      <c r="YN973" s="75"/>
      <c r="YO973" s="75"/>
      <c r="YP973" s="75"/>
      <c r="YQ973" s="75"/>
      <c r="YR973" s="75"/>
      <c r="YS973" s="75"/>
      <c r="YT973" s="75"/>
      <c r="YU973" s="75"/>
      <c r="YV973" s="75"/>
      <c r="YW973" s="75"/>
      <c r="YX973" s="75"/>
      <c r="YY973" s="75"/>
      <c r="YZ973" s="75"/>
      <c r="ZA973" s="75"/>
      <c r="ZB973" s="75"/>
      <c r="ZC973" s="75"/>
      <c r="ZD973" s="75"/>
      <c r="ZE973" s="75"/>
      <c r="ZF973" s="75"/>
      <c r="ZG973" s="75"/>
      <c r="ZH973" s="75"/>
      <c r="ZI973" s="75"/>
      <c r="ZJ973" s="75"/>
      <c r="ZK973" s="75"/>
      <c r="ZL973" s="75"/>
      <c r="ZM973" s="75"/>
      <c r="ZN973" s="75"/>
      <c r="ZO973" s="75"/>
      <c r="ZP973" s="75"/>
      <c r="ZQ973" s="75"/>
      <c r="ZR973" s="75"/>
      <c r="ZS973" s="75"/>
      <c r="ZT973" s="75"/>
      <c r="ZU973" s="75"/>
      <c r="ZV973" s="75"/>
      <c r="ZW973" s="75"/>
      <c r="ZX973" s="75"/>
      <c r="ZY973" s="75"/>
      <c r="ZZ973" s="75"/>
      <c r="AAA973" s="75"/>
      <c r="AAB973" s="75"/>
      <c r="AAC973" s="75"/>
      <c r="AAD973" s="75"/>
      <c r="AAE973" s="75"/>
      <c r="AAF973" s="75"/>
      <c r="AAG973" s="75"/>
      <c r="AAH973" s="75"/>
      <c r="AAI973" s="75"/>
      <c r="AAJ973" s="75"/>
      <c r="AAK973" s="75"/>
      <c r="AAL973" s="75"/>
      <c r="AAM973" s="75"/>
      <c r="AAN973" s="75"/>
      <c r="AAO973" s="75"/>
      <c r="AAP973" s="75"/>
      <c r="AAQ973" s="75"/>
      <c r="AAR973" s="75"/>
      <c r="AAS973" s="75"/>
      <c r="AAT973" s="75"/>
      <c r="AAU973" s="75"/>
      <c r="AAV973" s="75"/>
      <c r="AAW973" s="75"/>
      <c r="AAX973" s="75"/>
      <c r="AAY973" s="75"/>
      <c r="AAZ973" s="75"/>
      <c r="ABA973" s="75"/>
      <c r="ABB973" s="75"/>
      <c r="ABC973" s="75"/>
      <c r="ABD973" s="75"/>
      <c r="ABE973" s="75"/>
      <c r="ABF973" s="75"/>
      <c r="ABG973" s="75"/>
      <c r="ABH973" s="75"/>
      <c r="ABI973" s="75"/>
      <c r="ABJ973" s="75"/>
      <c r="ABK973" s="75"/>
      <c r="ABL973" s="75"/>
      <c r="ABM973" s="75"/>
      <c r="ABN973" s="75"/>
      <c r="ABO973" s="75"/>
      <c r="ABP973" s="75"/>
      <c r="ABQ973" s="75"/>
      <c r="ABR973" s="75"/>
      <c r="ABS973" s="75"/>
      <c r="ABT973" s="75"/>
      <c r="ABU973" s="75"/>
      <c r="ABV973" s="75"/>
      <c r="ABW973" s="75"/>
      <c r="ABX973" s="75"/>
      <c r="ABY973" s="75"/>
      <c r="ABZ973" s="75"/>
      <c r="ACA973" s="75"/>
      <c r="ACB973" s="75"/>
      <c r="ACC973" s="75"/>
      <c r="ACD973" s="75"/>
      <c r="ACE973" s="75"/>
      <c r="ACF973" s="75"/>
      <c r="ACG973" s="75"/>
      <c r="ACH973" s="75"/>
      <c r="ACI973" s="75"/>
      <c r="ACJ973" s="75"/>
      <c r="ACK973" s="75"/>
      <c r="ACL973" s="75"/>
      <c r="ACM973" s="75"/>
      <c r="ACN973" s="75"/>
      <c r="ACO973" s="75"/>
      <c r="ACP973" s="75"/>
      <c r="ACQ973" s="75"/>
      <c r="ACR973" s="75"/>
      <c r="ACS973" s="75"/>
      <c r="ACT973" s="75"/>
      <c r="ACU973" s="75"/>
      <c r="ACV973" s="75"/>
      <c r="ACW973" s="75"/>
      <c r="ACX973" s="75"/>
      <c r="ACY973" s="75"/>
      <c r="ACZ973" s="75"/>
      <c r="ADA973" s="75"/>
      <c r="ADB973" s="75"/>
      <c r="ADC973" s="75"/>
      <c r="ADD973" s="75"/>
      <c r="ADE973" s="75"/>
      <c r="ADF973" s="75"/>
      <c r="ADG973" s="75"/>
      <c r="ADH973" s="75"/>
      <c r="ADI973" s="75"/>
      <c r="ADJ973" s="75"/>
      <c r="ADK973" s="75"/>
      <c r="ADL973" s="75"/>
      <c r="ADM973" s="75"/>
      <c r="ADN973" s="75"/>
      <c r="ADO973" s="75"/>
      <c r="ADP973" s="75"/>
      <c r="ADQ973" s="75"/>
      <c r="ADR973" s="75"/>
      <c r="ADS973" s="75"/>
      <c r="ADT973" s="75"/>
      <c r="ADU973" s="75"/>
      <c r="ADV973" s="75"/>
      <c r="ADW973" s="75"/>
      <c r="ADX973" s="75"/>
      <c r="ADY973" s="75"/>
      <c r="ADZ973" s="75"/>
      <c r="AEA973" s="75"/>
      <c r="AEB973" s="75"/>
      <c r="AEC973" s="75"/>
      <c r="AED973" s="75"/>
      <c r="AEE973" s="75"/>
      <c r="AEF973" s="75"/>
      <c r="AEG973" s="75"/>
      <c r="AEH973" s="75"/>
      <c r="AEI973" s="75"/>
      <c r="AEJ973" s="75"/>
    </row>
    <row r="974" spans="1:816" ht="15" customHeight="1" x14ac:dyDescent="0.25">
      <c r="A974" s="183"/>
      <c r="B974" s="183"/>
      <c r="C974" s="75"/>
      <c r="D974" s="208"/>
      <c r="S974" s="211"/>
      <c r="T974" s="212"/>
      <c r="U974" s="368"/>
      <c r="V974" s="66"/>
      <c r="W974" s="65"/>
      <c r="X974" s="65"/>
      <c r="Y974" s="65"/>
      <c r="Z974" s="65"/>
      <c r="AA974" s="65"/>
      <c r="AB974" s="65"/>
      <c r="AC974" s="65"/>
      <c r="AD974" s="67"/>
      <c r="AE974" s="183"/>
      <c r="AF974" s="183"/>
      <c r="AG974" s="183"/>
      <c r="AH974" s="183"/>
      <c r="AI974" s="183"/>
      <c r="AJ974" s="183"/>
      <c r="AK974" s="183"/>
      <c r="AL974" s="183"/>
      <c r="AM974" s="183"/>
      <c r="AN974" s="183"/>
      <c r="AO974" s="183"/>
      <c r="BZ974" s="75"/>
      <c r="CA974" s="75"/>
      <c r="CB974" s="75"/>
      <c r="CC974" s="75"/>
      <c r="CD974" s="75"/>
      <c r="CE974" s="75"/>
      <c r="CF974" s="75"/>
      <c r="CG974" s="75"/>
      <c r="CH974" s="75"/>
      <c r="CI974" s="75"/>
      <c r="CJ974" s="75"/>
      <c r="CK974" s="75"/>
      <c r="CL974" s="75"/>
      <c r="CM974" s="75"/>
      <c r="CN974" s="75"/>
      <c r="CO974" s="75"/>
      <c r="CP974" s="75"/>
      <c r="CQ974" s="75"/>
      <c r="CR974" s="75"/>
      <c r="CS974" s="75"/>
      <c r="CT974" s="75"/>
      <c r="CU974" s="75"/>
      <c r="CV974" s="75"/>
      <c r="CW974" s="75"/>
      <c r="CX974" s="75"/>
      <c r="CY974" s="75"/>
      <c r="CZ974" s="75"/>
      <c r="DA974" s="75"/>
      <c r="DB974" s="75"/>
      <c r="DC974" s="75"/>
      <c r="DD974" s="75"/>
      <c r="DE974" s="75"/>
      <c r="DF974" s="75"/>
      <c r="DG974" s="75"/>
      <c r="DH974" s="75"/>
      <c r="DI974" s="75"/>
      <c r="DJ974" s="75"/>
      <c r="DK974" s="75"/>
      <c r="DL974" s="75"/>
      <c r="DM974" s="75"/>
      <c r="DN974" s="75"/>
      <c r="DO974" s="75"/>
      <c r="DP974" s="75"/>
      <c r="DQ974" s="75"/>
      <c r="DR974" s="75"/>
      <c r="DS974" s="75"/>
      <c r="DT974" s="75"/>
      <c r="DU974" s="75"/>
      <c r="DV974" s="75"/>
      <c r="DW974" s="75"/>
      <c r="DX974" s="75"/>
      <c r="DY974" s="75"/>
      <c r="DZ974" s="75"/>
      <c r="EA974" s="75"/>
      <c r="EB974" s="75"/>
      <c r="EC974" s="75"/>
      <c r="ED974" s="75"/>
      <c r="EE974" s="75"/>
      <c r="EF974" s="75"/>
      <c r="EG974" s="75"/>
      <c r="EH974" s="75"/>
      <c r="EI974" s="75"/>
      <c r="EJ974" s="75"/>
      <c r="EK974" s="75"/>
      <c r="EL974" s="75"/>
      <c r="EM974" s="75"/>
      <c r="EN974" s="75"/>
      <c r="EO974" s="75"/>
      <c r="EP974" s="75"/>
      <c r="EQ974" s="75"/>
      <c r="ER974" s="75"/>
      <c r="ES974" s="75"/>
      <c r="ET974" s="75"/>
      <c r="EU974" s="75"/>
      <c r="EV974" s="75"/>
      <c r="EW974" s="75"/>
      <c r="EX974" s="75"/>
      <c r="EY974" s="75"/>
      <c r="EZ974" s="75"/>
      <c r="FA974" s="75"/>
      <c r="FB974" s="75"/>
      <c r="FC974" s="75"/>
      <c r="FD974" s="75"/>
      <c r="FE974" s="75"/>
      <c r="FF974" s="75"/>
      <c r="FG974" s="75"/>
      <c r="FH974" s="75"/>
      <c r="FI974" s="75"/>
      <c r="FJ974" s="75"/>
      <c r="FK974" s="75"/>
      <c r="FL974" s="75"/>
      <c r="FM974" s="75"/>
      <c r="FN974" s="75"/>
      <c r="FO974" s="75"/>
      <c r="FP974" s="75"/>
      <c r="FQ974" s="75"/>
      <c r="FR974" s="75"/>
      <c r="FS974" s="75"/>
      <c r="FT974" s="75"/>
      <c r="FU974" s="75"/>
      <c r="FV974" s="75"/>
      <c r="FW974" s="75"/>
      <c r="FX974" s="75"/>
      <c r="FY974" s="75"/>
      <c r="FZ974" s="75"/>
      <c r="GA974" s="75"/>
      <c r="GB974" s="75"/>
      <c r="GC974" s="75"/>
      <c r="GD974" s="75"/>
      <c r="GE974" s="75"/>
      <c r="GF974" s="75"/>
      <c r="GG974" s="75"/>
      <c r="GH974" s="75"/>
      <c r="GI974" s="75"/>
      <c r="GJ974" s="75"/>
      <c r="GK974" s="75"/>
      <c r="GL974" s="75"/>
      <c r="GM974" s="75"/>
      <c r="GN974" s="75"/>
      <c r="GO974" s="75"/>
      <c r="GP974" s="75"/>
      <c r="GQ974" s="75"/>
      <c r="GR974" s="75"/>
      <c r="GS974" s="75"/>
      <c r="GT974" s="75"/>
      <c r="GU974" s="75"/>
      <c r="GV974" s="75"/>
      <c r="GW974" s="75"/>
      <c r="GX974" s="75"/>
      <c r="GY974" s="75"/>
      <c r="GZ974" s="75"/>
      <c r="HA974" s="75"/>
      <c r="HB974" s="75"/>
      <c r="HC974" s="75"/>
      <c r="HD974" s="75"/>
      <c r="HE974" s="75"/>
      <c r="HF974" s="75"/>
      <c r="HG974" s="75"/>
      <c r="HH974" s="75"/>
      <c r="HI974" s="75"/>
      <c r="HJ974" s="75"/>
      <c r="HK974" s="75"/>
      <c r="HL974" s="75"/>
      <c r="HM974" s="75"/>
      <c r="HN974" s="75"/>
      <c r="HO974" s="75"/>
      <c r="HP974" s="75"/>
      <c r="HQ974" s="75"/>
      <c r="HR974" s="75"/>
      <c r="HS974" s="75"/>
      <c r="HT974" s="75"/>
      <c r="HU974" s="75"/>
      <c r="HV974" s="75"/>
      <c r="HW974" s="75"/>
      <c r="HX974" s="75"/>
      <c r="HY974" s="75"/>
      <c r="HZ974" s="75"/>
      <c r="IA974" s="75"/>
      <c r="IB974" s="75"/>
      <c r="IC974" s="75"/>
      <c r="ID974" s="75"/>
      <c r="IE974" s="75"/>
      <c r="IF974" s="75"/>
      <c r="IG974" s="75"/>
      <c r="IH974" s="75"/>
      <c r="II974" s="75"/>
      <c r="IJ974" s="75"/>
      <c r="IK974" s="75"/>
      <c r="IL974" s="75"/>
      <c r="IM974" s="75"/>
      <c r="IN974" s="75"/>
      <c r="IO974" s="75"/>
      <c r="IP974" s="75"/>
      <c r="IQ974" s="75"/>
      <c r="IR974" s="75"/>
      <c r="IS974" s="75"/>
      <c r="IT974" s="75"/>
      <c r="IU974" s="75"/>
      <c r="IV974" s="75"/>
      <c r="IW974" s="75"/>
      <c r="IX974" s="75"/>
      <c r="IY974" s="75"/>
      <c r="IZ974" s="75"/>
      <c r="JA974" s="75"/>
      <c r="JB974" s="75"/>
      <c r="JC974" s="75"/>
      <c r="JD974" s="75"/>
      <c r="JE974" s="75"/>
      <c r="JF974" s="75"/>
      <c r="JG974" s="75"/>
      <c r="JH974" s="75"/>
      <c r="JI974" s="75"/>
      <c r="JJ974" s="75"/>
      <c r="JK974" s="75"/>
      <c r="JL974" s="75"/>
      <c r="JM974" s="75"/>
      <c r="JN974" s="75"/>
      <c r="JO974" s="75"/>
      <c r="JP974" s="75"/>
      <c r="JQ974" s="75"/>
      <c r="JR974" s="75"/>
      <c r="JS974" s="75"/>
      <c r="JT974" s="75"/>
      <c r="JU974" s="75"/>
      <c r="JV974" s="75"/>
      <c r="JW974" s="75"/>
      <c r="JX974" s="75"/>
      <c r="JY974" s="75"/>
      <c r="JZ974" s="75"/>
      <c r="KA974" s="75"/>
      <c r="KB974" s="75"/>
      <c r="KC974" s="75"/>
      <c r="KD974" s="75"/>
      <c r="KE974" s="75"/>
      <c r="KF974" s="75"/>
      <c r="KG974" s="75"/>
      <c r="KH974" s="75"/>
      <c r="KI974" s="75"/>
      <c r="KJ974" s="75"/>
      <c r="KK974" s="75"/>
      <c r="KL974" s="75"/>
      <c r="KM974" s="75"/>
      <c r="KN974" s="75"/>
      <c r="KO974" s="75"/>
      <c r="KP974" s="75"/>
      <c r="KQ974" s="75"/>
      <c r="KR974" s="75"/>
      <c r="KS974" s="75"/>
      <c r="KT974" s="75"/>
      <c r="KU974" s="75"/>
      <c r="KV974" s="75"/>
      <c r="KW974" s="75"/>
      <c r="KX974" s="75"/>
      <c r="KY974" s="75"/>
      <c r="KZ974" s="75"/>
      <c r="LA974" s="75"/>
      <c r="LB974" s="75"/>
      <c r="LC974" s="75"/>
      <c r="LD974" s="75"/>
      <c r="LE974" s="75"/>
      <c r="LF974" s="75"/>
      <c r="LG974" s="75"/>
      <c r="LH974" s="75"/>
      <c r="LI974" s="75"/>
      <c r="LJ974" s="75"/>
      <c r="LK974" s="75"/>
      <c r="LL974" s="75"/>
      <c r="LM974" s="75"/>
      <c r="LN974" s="75"/>
      <c r="LO974" s="75"/>
      <c r="LP974" s="75"/>
      <c r="LQ974" s="75"/>
      <c r="LR974" s="75"/>
      <c r="LS974" s="75"/>
      <c r="LT974" s="75"/>
      <c r="LU974" s="75"/>
      <c r="LV974" s="75"/>
      <c r="LW974" s="75"/>
      <c r="LX974" s="75"/>
      <c r="LY974" s="75"/>
      <c r="LZ974" s="75"/>
      <c r="MA974" s="75"/>
      <c r="MB974" s="75"/>
      <c r="MC974" s="75"/>
      <c r="MD974" s="75"/>
      <c r="ME974" s="75"/>
      <c r="MF974" s="75"/>
      <c r="MG974" s="75"/>
      <c r="MH974" s="75"/>
      <c r="MI974" s="75"/>
      <c r="MJ974" s="75"/>
      <c r="MK974" s="75"/>
      <c r="ML974" s="75"/>
      <c r="MM974" s="75"/>
      <c r="MN974" s="75"/>
      <c r="MO974" s="75"/>
      <c r="MP974" s="75"/>
      <c r="MQ974" s="75"/>
      <c r="MR974" s="75"/>
      <c r="MS974" s="75"/>
      <c r="MT974" s="75"/>
      <c r="MU974" s="75"/>
      <c r="MV974" s="75"/>
      <c r="MW974" s="75"/>
      <c r="MX974" s="75"/>
      <c r="MY974" s="75"/>
      <c r="MZ974" s="75"/>
      <c r="NA974" s="75"/>
      <c r="NB974" s="75"/>
      <c r="NC974" s="75"/>
      <c r="ND974" s="75"/>
      <c r="NE974" s="75"/>
      <c r="NF974" s="75"/>
      <c r="NG974" s="75"/>
      <c r="NH974" s="75"/>
      <c r="NI974" s="75"/>
      <c r="NJ974" s="75"/>
      <c r="NK974" s="75"/>
      <c r="NL974" s="75"/>
      <c r="NM974" s="75"/>
      <c r="NN974" s="75"/>
      <c r="NO974" s="75"/>
      <c r="NP974" s="75"/>
      <c r="NQ974" s="75"/>
      <c r="NR974" s="75"/>
      <c r="NS974" s="75"/>
      <c r="NT974" s="75"/>
      <c r="NU974" s="75"/>
      <c r="NV974" s="75"/>
      <c r="NW974" s="75"/>
      <c r="NX974" s="75"/>
      <c r="NY974" s="75"/>
      <c r="NZ974" s="75"/>
      <c r="OA974" s="75"/>
      <c r="OB974" s="75"/>
      <c r="OC974" s="75"/>
      <c r="OD974" s="75"/>
      <c r="OE974" s="75"/>
      <c r="OF974" s="75"/>
      <c r="OG974" s="75"/>
      <c r="OH974" s="75"/>
      <c r="OI974" s="75"/>
      <c r="OJ974" s="75"/>
      <c r="OK974" s="75"/>
      <c r="OL974" s="75"/>
      <c r="OM974" s="75"/>
      <c r="ON974" s="75"/>
      <c r="OO974" s="75"/>
      <c r="OP974" s="75"/>
      <c r="OQ974" s="75"/>
      <c r="OR974" s="75"/>
      <c r="OS974" s="75"/>
      <c r="OT974" s="75"/>
      <c r="OU974" s="75"/>
      <c r="OV974" s="75"/>
      <c r="OW974" s="75"/>
      <c r="OX974" s="75"/>
      <c r="OY974" s="75"/>
      <c r="OZ974" s="75"/>
      <c r="PA974" s="75"/>
      <c r="PB974" s="75"/>
      <c r="PC974" s="75"/>
      <c r="PD974" s="75"/>
      <c r="PE974" s="75"/>
      <c r="PF974" s="75"/>
      <c r="PG974" s="75"/>
      <c r="PH974" s="75"/>
      <c r="PI974" s="75"/>
      <c r="PJ974" s="75"/>
      <c r="PK974" s="75"/>
      <c r="PL974" s="75"/>
      <c r="PM974" s="75"/>
      <c r="PN974" s="75"/>
      <c r="PO974" s="75"/>
      <c r="PP974" s="75"/>
      <c r="PQ974" s="75"/>
      <c r="PR974" s="75"/>
      <c r="PS974" s="75"/>
      <c r="PT974" s="75"/>
      <c r="PU974" s="75"/>
      <c r="PV974" s="75"/>
      <c r="PW974" s="75"/>
      <c r="PX974" s="75"/>
      <c r="PY974" s="75"/>
      <c r="PZ974" s="75"/>
      <c r="QA974" s="75"/>
      <c r="QB974" s="75"/>
      <c r="QC974" s="75"/>
      <c r="QD974" s="75"/>
      <c r="QE974" s="75"/>
      <c r="QF974" s="75"/>
      <c r="QG974" s="75"/>
      <c r="QH974" s="75"/>
      <c r="QI974" s="75"/>
      <c r="QJ974" s="75"/>
      <c r="QK974" s="75"/>
      <c r="QL974" s="75"/>
      <c r="QM974" s="75"/>
      <c r="QN974" s="75"/>
      <c r="QO974" s="75"/>
      <c r="QP974" s="75"/>
      <c r="QQ974" s="75"/>
      <c r="QR974" s="75"/>
      <c r="QS974" s="75"/>
      <c r="QT974" s="75"/>
      <c r="QU974" s="75"/>
      <c r="QV974" s="75"/>
      <c r="QW974" s="75"/>
      <c r="QX974" s="75"/>
      <c r="QY974" s="75"/>
      <c r="QZ974" s="75"/>
      <c r="RA974" s="75"/>
      <c r="RB974" s="75"/>
      <c r="RC974" s="75"/>
      <c r="RD974" s="75"/>
      <c r="RE974" s="75"/>
      <c r="RF974" s="75"/>
      <c r="RG974" s="75"/>
      <c r="RH974" s="75"/>
      <c r="RI974" s="75"/>
      <c r="RJ974" s="75"/>
      <c r="RK974" s="75"/>
      <c r="RL974" s="75"/>
      <c r="RM974" s="75"/>
      <c r="RN974" s="75"/>
      <c r="RO974" s="75"/>
      <c r="RP974" s="75"/>
      <c r="RQ974" s="75"/>
      <c r="RR974" s="75"/>
      <c r="RS974" s="75"/>
      <c r="RT974" s="75"/>
      <c r="RU974" s="75"/>
      <c r="RV974" s="75"/>
      <c r="RW974" s="75"/>
      <c r="RX974" s="75"/>
      <c r="RY974" s="75"/>
      <c r="RZ974" s="75"/>
      <c r="SA974" s="75"/>
      <c r="SB974" s="75"/>
      <c r="SC974" s="75"/>
      <c r="SD974" s="75"/>
      <c r="SE974" s="75"/>
      <c r="SF974" s="75"/>
      <c r="SG974" s="75"/>
      <c r="SH974" s="75"/>
      <c r="SI974" s="75"/>
      <c r="SJ974" s="75"/>
      <c r="SK974" s="75"/>
      <c r="SL974" s="75"/>
      <c r="SM974" s="75"/>
      <c r="SN974" s="75"/>
      <c r="SO974" s="75"/>
      <c r="SP974" s="75"/>
      <c r="SQ974" s="75"/>
      <c r="SR974" s="75"/>
      <c r="SS974" s="75"/>
      <c r="ST974" s="75"/>
      <c r="SU974" s="75"/>
      <c r="SV974" s="75"/>
      <c r="SW974" s="75"/>
      <c r="SX974" s="75"/>
      <c r="SY974" s="75"/>
      <c r="SZ974" s="75"/>
      <c r="TA974" s="75"/>
      <c r="TB974" s="75"/>
      <c r="TC974" s="75"/>
      <c r="TD974" s="75"/>
      <c r="TE974" s="75"/>
      <c r="TF974" s="75"/>
      <c r="TG974" s="75"/>
      <c r="TH974" s="75"/>
      <c r="TI974" s="75"/>
      <c r="TJ974" s="75"/>
      <c r="TK974" s="75"/>
      <c r="TL974" s="75"/>
      <c r="TM974" s="75"/>
      <c r="TN974" s="75"/>
      <c r="TO974" s="75"/>
      <c r="TP974" s="75"/>
      <c r="TQ974" s="75"/>
      <c r="TR974" s="75"/>
      <c r="TS974" s="75"/>
      <c r="TT974" s="75"/>
      <c r="TU974" s="75"/>
      <c r="TV974" s="75"/>
      <c r="TW974" s="75"/>
      <c r="TX974" s="75"/>
      <c r="TY974" s="75"/>
      <c r="TZ974" s="75"/>
      <c r="UA974" s="75"/>
      <c r="UB974" s="75"/>
      <c r="UC974" s="75"/>
      <c r="UD974" s="75"/>
      <c r="UE974" s="75"/>
      <c r="UF974" s="75"/>
      <c r="UG974" s="75"/>
      <c r="UH974" s="75"/>
      <c r="UI974" s="75"/>
      <c r="UJ974" s="75"/>
      <c r="UK974" s="75"/>
      <c r="UL974" s="75"/>
      <c r="UM974" s="75"/>
      <c r="UN974" s="75"/>
      <c r="UO974" s="75"/>
      <c r="UP974" s="75"/>
      <c r="UQ974" s="75"/>
      <c r="UR974" s="75"/>
      <c r="US974" s="75"/>
      <c r="UT974" s="75"/>
      <c r="UU974" s="75"/>
      <c r="UV974" s="75"/>
      <c r="UW974" s="75"/>
      <c r="UX974" s="75"/>
      <c r="UY974" s="75"/>
      <c r="UZ974" s="75"/>
      <c r="VA974" s="75"/>
      <c r="VB974" s="75"/>
      <c r="VC974" s="75"/>
      <c r="VD974" s="75"/>
      <c r="VE974" s="75"/>
      <c r="VF974" s="75"/>
      <c r="VG974" s="75"/>
      <c r="VH974" s="75"/>
      <c r="VI974" s="75"/>
      <c r="VJ974" s="75"/>
      <c r="VK974" s="75"/>
      <c r="VL974" s="75"/>
      <c r="VM974" s="75"/>
      <c r="VN974" s="75"/>
      <c r="VO974" s="75"/>
      <c r="VP974" s="75"/>
      <c r="VQ974" s="75"/>
      <c r="VR974" s="75"/>
      <c r="VS974" s="75"/>
      <c r="VT974" s="75"/>
      <c r="VU974" s="75"/>
      <c r="VV974" s="75"/>
      <c r="VW974" s="75"/>
      <c r="VX974" s="75"/>
      <c r="VY974" s="75"/>
      <c r="VZ974" s="75"/>
      <c r="WA974" s="75"/>
      <c r="WB974" s="75"/>
      <c r="WC974" s="75"/>
      <c r="WD974" s="75"/>
      <c r="WE974" s="75"/>
      <c r="WF974" s="75"/>
      <c r="WG974" s="75"/>
      <c r="WH974" s="75"/>
      <c r="WI974" s="75"/>
      <c r="WJ974" s="75"/>
      <c r="WK974" s="75"/>
      <c r="WL974" s="75"/>
      <c r="WM974" s="75"/>
      <c r="WN974" s="75"/>
      <c r="WO974" s="75"/>
      <c r="WP974" s="75"/>
      <c r="WQ974" s="75"/>
      <c r="WR974" s="75"/>
      <c r="WS974" s="75"/>
      <c r="WT974" s="75"/>
      <c r="WU974" s="75"/>
      <c r="WV974" s="75"/>
      <c r="WW974" s="75"/>
      <c r="WX974" s="75"/>
      <c r="WY974" s="75"/>
      <c r="WZ974" s="75"/>
      <c r="XA974" s="75"/>
      <c r="XB974" s="75"/>
      <c r="XC974" s="75"/>
      <c r="XD974" s="75"/>
      <c r="XE974" s="75"/>
      <c r="XF974" s="75"/>
      <c r="XG974" s="75"/>
      <c r="XH974" s="75"/>
      <c r="XI974" s="75"/>
      <c r="XJ974" s="75"/>
      <c r="XK974" s="75"/>
      <c r="XL974" s="75"/>
      <c r="XM974" s="75"/>
      <c r="XN974" s="75"/>
      <c r="XO974" s="75"/>
      <c r="XP974" s="75"/>
      <c r="XQ974" s="75"/>
      <c r="XR974" s="75"/>
      <c r="XS974" s="75"/>
      <c r="XT974" s="75"/>
      <c r="XU974" s="75"/>
      <c r="XV974" s="75"/>
      <c r="XW974" s="75"/>
      <c r="XX974" s="75"/>
      <c r="XY974" s="75"/>
      <c r="XZ974" s="75"/>
      <c r="YA974" s="75"/>
      <c r="YB974" s="75"/>
      <c r="YC974" s="75"/>
      <c r="YD974" s="75"/>
      <c r="YE974" s="75"/>
      <c r="YF974" s="75"/>
      <c r="YG974" s="75"/>
      <c r="YH974" s="75"/>
      <c r="YI974" s="75"/>
      <c r="YJ974" s="75"/>
      <c r="YK974" s="75"/>
      <c r="YL974" s="75"/>
      <c r="YM974" s="75"/>
      <c r="YN974" s="75"/>
      <c r="YO974" s="75"/>
      <c r="YP974" s="75"/>
      <c r="YQ974" s="75"/>
      <c r="YR974" s="75"/>
      <c r="YS974" s="75"/>
      <c r="YT974" s="75"/>
      <c r="YU974" s="75"/>
      <c r="YV974" s="75"/>
      <c r="YW974" s="75"/>
      <c r="YX974" s="75"/>
      <c r="YY974" s="75"/>
      <c r="YZ974" s="75"/>
      <c r="ZA974" s="75"/>
      <c r="ZB974" s="75"/>
      <c r="ZC974" s="75"/>
      <c r="ZD974" s="75"/>
      <c r="ZE974" s="75"/>
      <c r="ZF974" s="75"/>
      <c r="ZG974" s="75"/>
      <c r="ZH974" s="75"/>
      <c r="ZI974" s="75"/>
      <c r="ZJ974" s="75"/>
      <c r="ZK974" s="75"/>
      <c r="ZL974" s="75"/>
      <c r="ZM974" s="75"/>
      <c r="ZN974" s="75"/>
      <c r="ZO974" s="75"/>
      <c r="ZP974" s="75"/>
      <c r="ZQ974" s="75"/>
      <c r="ZR974" s="75"/>
      <c r="ZS974" s="75"/>
      <c r="ZT974" s="75"/>
      <c r="ZU974" s="75"/>
      <c r="ZV974" s="75"/>
      <c r="ZW974" s="75"/>
      <c r="ZX974" s="75"/>
      <c r="ZY974" s="75"/>
      <c r="ZZ974" s="75"/>
      <c r="AAA974" s="75"/>
      <c r="AAB974" s="75"/>
      <c r="AAC974" s="75"/>
      <c r="AAD974" s="75"/>
      <c r="AAE974" s="75"/>
      <c r="AAF974" s="75"/>
      <c r="AAG974" s="75"/>
      <c r="AAH974" s="75"/>
      <c r="AAI974" s="75"/>
      <c r="AAJ974" s="75"/>
      <c r="AAK974" s="75"/>
      <c r="AAL974" s="75"/>
      <c r="AAM974" s="75"/>
      <c r="AAN974" s="75"/>
      <c r="AAO974" s="75"/>
      <c r="AAP974" s="75"/>
      <c r="AAQ974" s="75"/>
      <c r="AAR974" s="75"/>
      <c r="AAS974" s="75"/>
      <c r="AAT974" s="75"/>
      <c r="AAU974" s="75"/>
      <c r="AAV974" s="75"/>
      <c r="AAW974" s="75"/>
      <c r="AAX974" s="75"/>
      <c r="AAY974" s="75"/>
      <c r="AAZ974" s="75"/>
      <c r="ABA974" s="75"/>
      <c r="ABB974" s="75"/>
      <c r="ABC974" s="75"/>
      <c r="ABD974" s="75"/>
      <c r="ABE974" s="75"/>
      <c r="ABF974" s="75"/>
      <c r="ABG974" s="75"/>
      <c r="ABH974" s="75"/>
      <c r="ABI974" s="75"/>
      <c r="ABJ974" s="75"/>
      <c r="ABK974" s="75"/>
      <c r="ABL974" s="75"/>
      <c r="ABM974" s="75"/>
      <c r="ABN974" s="75"/>
      <c r="ABO974" s="75"/>
      <c r="ABP974" s="75"/>
      <c r="ABQ974" s="75"/>
      <c r="ABR974" s="75"/>
      <c r="ABS974" s="75"/>
      <c r="ABT974" s="75"/>
      <c r="ABU974" s="75"/>
      <c r="ABV974" s="75"/>
      <c r="ABW974" s="75"/>
      <c r="ABX974" s="75"/>
      <c r="ABY974" s="75"/>
      <c r="ABZ974" s="75"/>
      <c r="ACA974" s="75"/>
      <c r="ACB974" s="75"/>
      <c r="ACC974" s="75"/>
      <c r="ACD974" s="75"/>
      <c r="ACE974" s="75"/>
      <c r="ACF974" s="75"/>
      <c r="ACG974" s="75"/>
      <c r="ACH974" s="75"/>
      <c r="ACI974" s="75"/>
      <c r="ACJ974" s="75"/>
      <c r="ACK974" s="75"/>
      <c r="ACL974" s="75"/>
      <c r="ACM974" s="75"/>
      <c r="ACN974" s="75"/>
      <c r="ACO974" s="75"/>
      <c r="ACP974" s="75"/>
      <c r="ACQ974" s="75"/>
      <c r="ACR974" s="75"/>
      <c r="ACS974" s="75"/>
      <c r="ACT974" s="75"/>
      <c r="ACU974" s="75"/>
      <c r="ACV974" s="75"/>
      <c r="ACW974" s="75"/>
      <c r="ACX974" s="75"/>
      <c r="ACY974" s="75"/>
      <c r="ACZ974" s="75"/>
      <c r="ADA974" s="75"/>
      <c r="ADB974" s="75"/>
      <c r="ADC974" s="75"/>
      <c r="ADD974" s="75"/>
      <c r="ADE974" s="75"/>
      <c r="ADF974" s="75"/>
      <c r="ADG974" s="75"/>
      <c r="ADH974" s="75"/>
      <c r="ADI974" s="75"/>
      <c r="ADJ974" s="75"/>
      <c r="ADK974" s="75"/>
      <c r="ADL974" s="75"/>
      <c r="ADM974" s="75"/>
      <c r="ADN974" s="75"/>
      <c r="ADO974" s="75"/>
      <c r="ADP974" s="75"/>
      <c r="ADQ974" s="75"/>
      <c r="ADR974" s="75"/>
      <c r="ADS974" s="75"/>
      <c r="ADT974" s="75"/>
      <c r="ADU974" s="75"/>
      <c r="ADV974" s="75"/>
      <c r="ADW974" s="75"/>
      <c r="ADX974" s="75"/>
      <c r="ADY974" s="75"/>
      <c r="ADZ974" s="75"/>
      <c r="AEA974" s="75"/>
      <c r="AEB974" s="75"/>
      <c r="AEC974" s="75"/>
      <c r="AED974" s="75"/>
      <c r="AEE974" s="75"/>
      <c r="AEF974" s="75"/>
      <c r="AEG974" s="75"/>
      <c r="AEH974" s="75"/>
      <c r="AEI974" s="75"/>
      <c r="AEJ974" s="75"/>
    </row>
    <row r="975" spans="1:816" ht="15" customHeight="1" x14ac:dyDescent="0.25">
      <c r="A975" s="183"/>
      <c r="B975" s="75"/>
      <c r="C975" s="75"/>
      <c r="S975" s="211"/>
      <c r="T975" s="212"/>
      <c r="U975" s="368"/>
      <c r="V975" s="66"/>
      <c r="W975" s="65"/>
      <c r="X975" s="65"/>
      <c r="Y975" s="65"/>
      <c r="Z975" s="65"/>
      <c r="AA975" s="65"/>
      <c r="AB975" s="65"/>
      <c r="AC975" s="65"/>
      <c r="AD975" s="67"/>
      <c r="AE975" s="183"/>
      <c r="AF975" s="183"/>
      <c r="AG975" s="75"/>
      <c r="AH975" s="75"/>
      <c r="AI975" s="75"/>
      <c r="AJ975" s="75"/>
      <c r="AK975" s="75"/>
      <c r="AL975" s="183"/>
      <c r="AM975" s="183"/>
      <c r="AN975" s="183"/>
      <c r="AO975" s="183"/>
      <c r="BZ975" s="75"/>
      <c r="CA975" s="75"/>
      <c r="CB975" s="75"/>
      <c r="CC975" s="75"/>
      <c r="CD975" s="75"/>
      <c r="CE975" s="75"/>
      <c r="CF975" s="75"/>
      <c r="CG975" s="75"/>
      <c r="CH975" s="75"/>
      <c r="CI975" s="75"/>
      <c r="CJ975" s="75"/>
      <c r="CK975" s="75"/>
      <c r="CL975" s="75"/>
      <c r="CM975" s="75"/>
      <c r="CN975" s="75"/>
      <c r="CO975" s="75"/>
      <c r="CP975" s="75"/>
      <c r="CQ975" s="75"/>
      <c r="CR975" s="75"/>
      <c r="CS975" s="75"/>
      <c r="CT975" s="75"/>
      <c r="CU975" s="75"/>
      <c r="CV975" s="75"/>
      <c r="CW975" s="75"/>
      <c r="CX975" s="75"/>
      <c r="CY975" s="75"/>
      <c r="CZ975" s="75"/>
      <c r="DA975" s="75"/>
      <c r="DB975" s="75"/>
      <c r="DC975" s="75"/>
      <c r="DD975" s="75"/>
      <c r="DE975" s="75"/>
      <c r="DF975" s="75"/>
      <c r="DG975" s="75"/>
      <c r="DH975" s="75"/>
      <c r="DI975" s="75"/>
      <c r="DJ975" s="75"/>
      <c r="DK975" s="75"/>
      <c r="DL975" s="75"/>
      <c r="DM975" s="75"/>
      <c r="DN975" s="75"/>
      <c r="DO975" s="75"/>
      <c r="DP975" s="75"/>
      <c r="DQ975" s="75"/>
      <c r="DR975" s="75"/>
      <c r="DS975" s="75"/>
      <c r="DT975" s="75"/>
      <c r="DU975" s="75"/>
      <c r="DV975" s="75"/>
      <c r="DW975" s="75"/>
      <c r="DX975" s="75"/>
      <c r="DY975" s="75"/>
      <c r="DZ975" s="75"/>
      <c r="EA975" s="75"/>
      <c r="EB975" s="75"/>
      <c r="EC975" s="75"/>
      <c r="ED975" s="75"/>
      <c r="EE975" s="75"/>
      <c r="EF975" s="75"/>
      <c r="EG975" s="75"/>
      <c r="EH975" s="75"/>
      <c r="EI975" s="75"/>
      <c r="EJ975" s="75"/>
      <c r="EK975" s="75"/>
      <c r="EL975" s="75"/>
      <c r="EM975" s="75"/>
      <c r="EN975" s="75"/>
      <c r="EO975" s="75"/>
      <c r="EP975" s="75"/>
      <c r="EQ975" s="75"/>
      <c r="ER975" s="75"/>
      <c r="ES975" s="75"/>
      <c r="ET975" s="75"/>
      <c r="EU975" s="75"/>
      <c r="EV975" s="75"/>
      <c r="EW975" s="75"/>
      <c r="EX975" s="75"/>
      <c r="EY975" s="75"/>
      <c r="EZ975" s="75"/>
      <c r="FA975" s="75"/>
      <c r="FB975" s="75"/>
      <c r="FC975" s="75"/>
      <c r="FD975" s="75"/>
      <c r="FE975" s="75"/>
      <c r="FF975" s="75"/>
      <c r="FG975" s="75"/>
      <c r="FH975" s="75"/>
      <c r="FI975" s="75"/>
      <c r="FJ975" s="75"/>
      <c r="FK975" s="75"/>
      <c r="FL975" s="75"/>
      <c r="FM975" s="75"/>
      <c r="FN975" s="75"/>
      <c r="FO975" s="75"/>
      <c r="FP975" s="75"/>
      <c r="FQ975" s="75"/>
      <c r="FR975" s="75"/>
      <c r="FS975" s="75"/>
      <c r="FT975" s="75"/>
      <c r="FU975" s="75"/>
      <c r="FV975" s="75"/>
      <c r="FW975" s="75"/>
      <c r="FX975" s="75"/>
      <c r="FY975" s="75"/>
      <c r="FZ975" s="75"/>
      <c r="GA975" s="75"/>
      <c r="GB975" s="75"/>
      <c r="GC975" s="75"/>
      <c r="GD975" s="75"/>
      <c r="GE975" s="75"/>
      <c r="GF975" s="75"/>
      <c r="GG975" s="75"/>
      <c r="GH975" s="75"/>
      <c r="GI975" s="75"/>
      <c r="GJ975" s="75"/>
      <c r="GK975" s="75"/>
      <c r="GL975" s="75"/>
      <c r="GM975" s="75"/>
      <c r="GN975" s="75"/>
      <c r="GO975" s="75"/>
      <c r="GP975" s="75"/>
      <c r="GQ975" s="75"/>
      <c r="GR975" s="75"/>
      <c r="GS975" s="75"/>
      <c r="GT975" s="75"/>
      <c r="GU975" s="75"/>
      <c r="GV975" s="75"/>
      <c r="GW975" s="75"/>
      <c r="GX975" s="75"/>
      <c r="GY975" s="75"/>
      <c r="GZ975" s="75"/>
      <c r="HA975" s="75"/>
      <c r="HB975" s="75"/>
      <c r="HC975" s="75"/>
      <c r="HD975" s="75"/>
      <c r="HE975" s="75"/>
      <c r="HF975" s="75"/>
      <c r="HG975" s="75"/>
      <c r="HH975" s="75"/>
      <c r="HI975" s="75"/>
      <c r="HJ975" s="75"/>
      <c r="HK975" s="75"/>
      <c r="HL975" s="75"/>
      <c r="HM975" s="75"/>
      <c r="HN975" s="75"/>
      <c r="HO975" s="75"/>
      <c r="HP975" s="75"/>
      <c r="HQ975" s="75"/>
      <c r="HR975" s="75"/>
      <c r="HS975" s="75"/>
      <c r="HT975" s="75"/>
      <c r="HU975" s="75"/>
      <c r="HV975" s="75"/>
      <c r="HW975" s="75"/>
      <c r="HX975" s="75"/>
      <c r="HY975" s="75"/>
      <c r="HZ975" s="75"/>
      <c r="IA975" s="75"/>
      <c r="IB975" s="75"/>
      <c r="IC975" s="75"/>
      <c r="ID975" s="75"/>
      <c r="IE975" s="75"/>
      <c r="IF975" s="75"/>
      <c r="IG975" s="75"/>
      <c r="IH975" s="75"/>
      <c r="II975" s="75"/>
      <c r="IJ975" s="75"/>
      <c r="IK975" s="75"/>
      <c r="IL975" s="75"/>
      <c r="IM975" s="75"/>
      <c r="IN975" s="75"/>
      <c r="IO975" s="75"/>
      <c r="IP975" s="75"/>
      <c r="IQ975" s="75"/>
      <c r="IR975" s="75"/>
      <c r="IS975" s="75"/>
      <c r="IT975" s="75"/>
      <c r="IU975" s="75"/>
      <c r="IV975" s="75"/>
      <c r="IW975" s="75"/>
      <c r="IX975" s="75"/>
      <c r="IY975" s="75"/>
      <c r="IZ975" s="75"/>
      <c r="JA975" s="75"/>
      <c r="JB975" s="75"/>
      <c r="JC975" s="75"/>
      <c r="JD975" s="75"/>
      <c r="JE975" s="75"/>
      <c r="JF975" s="75"/>
      <c r="JG975" s="75"/>
      <c r="JH975" s="75"/>
      <c r="JI975" s="75"/>
      <c r="JJ975" s="75"/>
      <c r="JK975" s="75"/>
      <c r="JL975" s="75"/>
      <c r="JM975" s="75"/>
      <c r="JN975" s="75"/>
      <c r="JO975" s="75"/>
      <c r="JP975" s="75"/>
      <c r="JQ975" s="75"/>
      <c r="JR975" s="75"/>
      <c r="JS975" s="75"/>
      <c r="JT975" s="75"/>
      <c r="JU975" s="75"/>
      <c r="JV975" s="75"/>
      <c r="JW975" s="75"/>
      <c r="JX975" s="75"/>
      <c r="JY975" s="75"/>
      <c r="JZ975" s="75"/>
      <c r="KA975" s="75"/>
      <c r="KB975" s="75"/>
      <c r="KC975" s="75"/>
      <c r="KD975" s="75"/>
      <c r="KE975" s="75"/>
      <c r="KF975" s="75"/>
      <c r="KG975" s="75"/>
      <c r="KH975" s="75"/>
      <c r="KI975" s="75"/>
      <c r="KJ975" s="75"/>
      <c r="KK975" s="75"/>
      <c r="KL975" s="75"/>
      <c r="KM975" s="75"/>
      <c r="KN975" s="75"/>
      <c r="KO975" s="75"/>
      <c r="KP975" s="75"/>
      <c r="KQ975" s="75"/>
      <c r="KR975" s="75"/>
      <c r="KS975" s="75"/>
      <c r="KT975" s="75"/>
      <c r="KU975" s="75"/>
      <c r="KV975" s="75"/>
      <c r="KW975" s="75"/>
      <c r="KX975" s="75"/>
      <c r="KY975" s="75"/>
      <c r="KZ975" s="75"/>
      <c r="LA975" s="75"/>
      <c r="LB975" s="75"/>
      <c r="LC975" s="75"/>
      <c r="LD975" s="75"/>
      <c r="LE975" s="75"/>
      <c r="LF975" s="75"/>
      <c r="LG975" s="75"/>
      <c r="LH975" s="75"/>
      <c r="LI975" s="75"/>
      <c r="LJ975" s="75"/>
      <c r="LK975" s="75"/>
      <c r="LL975" s="75"/>
      <c r="LM975" s="75"/>
      <c r="LN975" s="75"/>
      <c r="LO975" s="75"/>
      <c r="LP975" s="75"/>
      <c r="LQ975" s="75"/>
      <c r="LR975" s="75"/>
      <c r="LS975" s="75"/>
      <c r="LT975" s="75"/>
      <c r="LU975" s="75"/>
      <c r="LV975" s="75"/>
      <c r="LW975" s="75"/>
      <c r="LX975" s="75"/>
      <c r="LY975" s="75"/>
      <c r="LZ975" s="75"/>
      <c r="MA975" s="75"/>
      <c r="MB975" s="75"/>
      <c r="MC975" s="75"/>
      <c r="MD975" s="75"/>
      <c r="ME975" s="75"/>
      <c r="MF975" s="75"/>
      <c r="MG975" s="75"/>
      <c r="MH975" s="75"/>
      <c r="MI975" s="75"/>
      <c r="MJ975" s="75"/>
      <c r="MK975" s="75"/>
      <c r="ML975" s="75"/>
      <c r="MM975" s="75"/>
      <c r="MN975" s="75"/>
      <c r="MO975" s="75"/>
      <c r="MP975" s="75"/>
      <c r="MQ975" s="75"/>
      <c r="MR975" s="75"/>
      <c r="MS975" s="75"/>
      <c r="MT975" s="75"/>
      <c r="MU975" s="75"/>
      <c r="MV975" s="75"/>
      <c r="MW975" s="75"/>
      <c r="MX975" s="75"/>
      <c r="MY975" s="75"/>
      <c r="MZ975" s="75"/>
      <c r="NA975" s="75"/>
      <c r="NB975" s="75"/>
      <c r="NC975" s="75"/>
      <c r="ND975" s="75"/>
      <c r="NE975" s="75"/>
      <c r="NF975" s="75"/>
      <c r="NG975" s="75"/>
      <c r="NH975" s="75"/>
      <c r="NI975" s="75"/>
      <c r="NJ975" s="75"/>
      <c r="NK975" s="75"/>
      <c r="NL975" s="75"/>
      <c r="NM975" s="75"/>
      <c r="NN975" s="75"/>
      <c r="NO975" s="75"/>
      <c r="NP975" s="75"/>
      <c r="NQ975" s="75"/>
      <c r="NR975" s="75"/>
      <c r="NS975" s="75"/>
      <c r="NT975" s="75"/>
      <c r="NU975" s="75"/>
      <c r="NV975" s="75"/>
      <c r="NW975" s="75"/>
      <c r="NX975" s="75"/>
      <c r="NY975" s="75"/>
      <c r="NZ975" s="75"/>
      <c r="OA975" s="75"/>
      <c r="OB975" s="75"/>
      <c r="OC975" s="75"/>
      <c r="OD975" s="75"/>
      <c r="OE975" s="75"/>
      <c r="OF975" s="75"/>
      <c r="OG975" s="75"/>
      <c r="OH975" s="75"/>
      <c r="OI975" s="75"/>
      <c r="OJ975" s="75"/>
      <c r="OK975" s="75"/>
      <c r="OL975" s="75"/>
      <c r="OM975" s="75"/>
      <c r="ON975" s="75"/>
      <c r="OO975" s="75"/>
      <c r="OP975" s="75"/>
      <c r="OQ975" s="75"/>
      <c r="OR975" s="75"/>
      <c r="OS975" s="75"/>
      <c r="OT975" s="75"/>
      <c r="OU975" s="75"/>
      <c r="OV975" s="75"/>
      <c r="OW975" s="75"/>
      <c r="OX975" s="75"/>
      <c r="OY975" s="75"/>
      <c r="OZ975" s="75"/>
      <c r="PA975" s="75"/>
      <c r="PB975" s="75"/>
      <c r="PC975" s="75"/>
      <c r="PD975" s="75"/>
      <c r="PE975" s="75"/>
      <c r="PF975" s="75"/>
      <c r="PG975" s="75"/>
      <c r="PH975" s="75"/>
      <c r="PI975" s="75"/>
      <c r="PJ975" s="75"/>
      <c r="PK975" s="75"/>
      <c r="PL975" s="75"/>
      <c r="PM975" s="75"/>
      <c r="PN975" s="75"/>
      <c r="PO975" s="75"/>
      <c r="PP975" s="75"/>
      <c r="PQ975" s="75"/>
      <c r="PR975" s="75"/>
      <c r="PS975" s="75"/>
      <c r="PT975" s="75"/>
      <c r="PU975" s="75"/>
      <c r="PV975" s="75"/>
      <c r="PW975" s="75"/>
      <c r="PX975" s="75"/>
      <c r="PY975" s="75"/>
      <c r="PZ975" s="75"/>
      <c r="QA975" s="75"/>
      <c r="QB975" s="75"/>
      <c r="QC975" s="75"/>
      <c r="QD975" s="75"/>
      <c r="QE975" s="75"/>
      <c r="QF975" s="75"/>
      <c r="QG975" s="75"/>
      <c r="QH975" s="75"/>
      <c r="QI975" s="75"/>
      <c r="QJ975" s="75"/>
      <c r="QK975" s="75"/>
      <c r="QL975" s="75"/>
      <c r="QM975" s="75"/>
      <c r="QN975" s="75"/>
      <c r="QO975" s="75"/>
      <c r="QP975" s="75"/>
      <c r="QQ975" s="75"/>
      <c r="QR975" s="75"/>
      <c r="QS975" s="75"/>
      <c r="QT975" s="75"/>
      <c r="QU975" s="75"/>
      <c r="QV975" s="75"/>
      <c r="QW975" s="75"/>
      <c r="QX975" s="75"/>
      <c r="QY975" s="75"/>
      <c r="QZ975" s="75"/>
      <c r="RA975" s="75"/>
      <c r="RB975" s="75"/>
      <c r="RC975" s="75"/>
      <c r="RD975" s="75"/>
      <c r="RE975" s="75"/>
      <c r="RF975" s="75"/>
      <c r="RG975" s="75"/>
      <c r="RH975" s="75"/>
      <c r="RI975" s="75"/>
      <c r="RJ975" s="75"/>
      <c r="RK975" s="75"/>
      <c r="RL975" s="75"/>
      <c r="RM975" s="75"/>
      <c r="RN975" s="75"/>
      <c r="RO975" s="75"/>
      <c r="RP975" s="75"/>
      <c r="RQ975" s="75"/>
      <c r="RR975" s="75"/>
      <c r="RS975" s="75"/>
      <c r="RT975" s="75"/>
      <c r="RU975" s="75"/>
      <c r="RV975" s="75"/>
      <c r="RW975" s="75"/>
      <c r="RX975" s="75"/>
      <c r="RY975" s="75"/>
      <c r="RZ975" s="75"/>
      <c r="SA975" s="75"/>
      <c r="SB975" s="75"/>
      <c r="SC975" s="75"/>
      <c r="SD975" s="75"/>
      <c r="SE975" s="75"/>
      <c r="SF975" s="75"/>
      <c r="SG975" s="75"/>
      <c r="SH975" s="75"/>
      <c r="SI975" s="75"/>
      <c r="SJ975" s="75"/>
      <c r="SK975" s="75"/>
      <c r="SL975" s="75"/>
      <c r="SM975" s="75"/>
      <c r="SN975" s="75"/>
      <c r="SO975" s="75"/>
      <c r="SP975" s="75"/>
      <c r="SQ975" s="75"/>
      <c r="SR975" s="75"/>
      <c r="SS975" s="75"/>
      <c r="ST975" s="75"/>
      <c r="SU975" s="75"/>
      <c r="SV975" s="75"/>
      <c r="SW975" s="75"/>
      <c r="SX975" s="75"/>
      <c r="SY975" s="75"/>
      <c r="SZ975" s="75"/>
      <c r="TA975" s="75"/>
      <c r="TB975" s="75"/>
      <c r="TC975" s="75"/>
      <c r="TD975" s="75"/>
      <c r="TE975" s="75"/>
      <c r="TF975" s="75"/>
      <c r="TG975" s="75"/>
      <c r="TH975" s="75"/>
      <c r="TI975" s="75"/>
      <c r="TJ975" s="75"/>
      <c r="TK975" s="75"/>
      <c r="TL975" s="75"/>
      <c r="TM975" s="75"/>
      <c r="TN975" s="75"/>
      <c r="TO975" s="75"/>
      <c r="TP975" s="75"/>
      <c r="TQ975" s="75"/>
      <c r="TR975" s="75"/>
      <c r="TS975" s="75"/>
      <c r="TT975" s="75"/>
      <c r="TU975" s="75"/>
      <c r="TV975" s="75"/>
      <c r="TW975" s="75"/>
      <c r="TX975" s="75"/>
      <c r="TY975" s="75"/>
      <c r="TZ975" s="75"/>
      <c r="UA975" s="75"/>
      <c r="UB975" s="75"/>
      <c r="UC975" s="75"/>
      <c r="UD975" s="75"/>
      <c r="UE975" s="75"/>
      <c r="UF975" s="75"/>
      <c r="UG975" s="75"/>
      <c r="UH975" s="75"/>
      <c r="UI975" s="75"/>
      <c r="UJ975" s="75"/>
      <c r="UK975" s="75"/>
      <c r="UL975" s="75"/>
      <c r="UM975" s="75"/>
      <c r="UN975" s="75"/>
      <c r="UO975" s="75"/>
      <c r="UP975" s="75"/>
      <c r="UQ975" s="75"/>
      <c r="UR975" s="75"/>
      <c r="US975" s="75"/>
      <c r="UT975" s="75"/>
      <c r="UU975" s="75"/>
      <c r="UV975" s="75"/>
      <c r="UW975" s="75"/>
      <c r="UX975" s="75"/>
      <c r="UY975" s="75"/>
      <c r="UZ975" s="75"/>
      <c r="VA975" s="75"/>
      <c r="VB975" s="75"/>
      <c r="VC975" s="75"/>
      <c r="VD975" s="75"/>
      <c r="VE975" s="75"/>
      <c r="VF975" s="75"/>
      <c r="VG975" s="75"/>
      <c r="VH975" s="75"/>
      <c r="VI975" s="75"/>
      <c r="VJ975" s="75"/>
      <c r="VK975" s="75"/>
      <c r="VL975" s="75"/>
      <c r="VM975" s="75"/>
      <c r="VN975" s="75"/>
      <c r="VO975" s="75"/>
      <c r="VP975" s="75"/>
      <c r="VQ975" s="75"/>
      <c r="VR975" s="75"/>
      <c r="VS975" s="75"/>
      <c r="VT975" s="75"/>
      <c r="VU975" s="75"/>
      <c r="VV975" s="75"/>
      <c r="VW975" s="75"/>
      <c r="VX975" s="75"/>
      <c r="VY975" s="75"/>
      <c r="VZ975" s="75"/>
      <c r="WA975" s="75"/>
      <c r="WB975" s="75"/>
      <c r="WC975" s="75"/>
      <c r="WD975" s="75"/>
      <c r="WE975" s="75"/>
      <c r="WF975" s="75"/>
      <c r="WG975" s="75"/>
      <c r="WH975" s="75"/>
      <c r="WI975" s="75"/>
      <c r="WJ975" s="75"/>
      <c r="WK975" s="75"/>
      <c r="WL975" s="75"/>
      <c r="WM975" s="75"/>
      <c r="WN975" s="75"/>
      <c r="WO975" s="75"/>
      <c r="WP975" s="75"/>
      <c r="WQ975" s="75"/>
      <c r="WR975" s="75"/>
      <c r="WS975" s="75"/>
      <c r="WT975" s="75"/>
      <c r="WU975" s="75"/>
      <c r="WV975" s="75"/>
      <c r="WW975" s="75"/>
      <c r="WX975" s="75"/>
      <c r="WY975" s="75"/>
      <c r="WZ975" s="75"/>
      <c r="XA975" s="75"/>
      <c r="XB975" s="75"/>
      <c r="XC975" s="75"/>
      <c r="XD975" s="75"/>
      <c r="XE975" s="75"/>
      <c r="XF975" s="75"/>
      <c r="XG975" s="75"/>
      <c r="XH975" s="75"/>
      <c r="XI975" s="75"/>
      <c r="XJ975" s="75"/>
      <c r="XK975" s="75"/>
      <c r="XL975" s="75"/>
      <c r="XM975" s="75"/>
      <c r="XN975" s="75"/>
      <c r="XO975" s="75"/>
      <c r="XP975" s="75"/>
      <c r="XQ975" s="75"/>
      <c r="XR975" s="75"/>
      <c r="XS975" s="75"/>
      <c r="XT975" s="75"/>
      <c r="XU975" s="75"/>
      <c r="XV975" s="75"/>
      <c r="XW975" s="75"/>
      <c r="XX975" s="75"/>
      <c r="XY975" s="75"/>
      <c r="XZ975" s="75"/>
      <c r="YA975" s="75"/>
      <c r="YB975" s="75"/>
      <c r="YC975" s="75"/>
      <c r="YD975" s="75"/>
      <c r="YE975" s="75"/>
      <c r="YF975" s="75"/>
      <c r="YG975" s="75"/>
      <c r="YH975" s="75"/>
      <c r="YI975" s="75"/>
      <c r="YJ975" s="75"/>
      <c r="YK975" s="75"/>
      <c r="YL975" s="75"/>
      <c r="YM975" s="75"/>
      <c r="YN975" s="75"/>
      <c r="YO975" s="75"/>
      <c r="YP975" s="75"/>
      <c r="YQ975" s="75"/>
      <c r="YR975" s="75"/>
      <c r="YS975" s="75"/>
      <c r="YT975" s="75"/>
      <c r="YU975" s="75"/>
      <c r="YV975" s="75"/>
      <c r="YW975" s="75"/>
      <c r="YX975" s="75"/>
      <c r="YY975" s="75"/>
      <c r="YZ975" s="75"/>
      <c r="ZA975" s="75"/>
      <c r="ZB975" s="75"/>
      <c r="ZC975" s="75"/>
      <c r="ZD975" s="75"/>
      <c r="ZE975" s="75"/>
      <c r="ZF975" s="75"/>
      <c r="ZG975" s="75"/>
      <c r="ZH975" s="75"/>
      <c r="ZI975" s="75"/>
      <c r="ZJ975" s="75"/>
      <c r="ZK975" s="75"/>
      <c r="ZL975" s="75"/>
      <c r="ZM975" s="75"/>
      <c r="ZN975" s="75"/>
      <c r="ZO975" s="75"/>
      <c r="ZP975" s="75"/>
      <c r="ZQ975" s="75"/>
      <c r="ZR975" s="75"/>
      <c r="ZS975" s="75"/>
      <c r="ZT975" s="75"/>
      <c r="ZU975" s="75"/>
      <c r="ZV975" s="75"/>
      <c r="ZW975" s="75"/>
      <c r="ZX975" s="75"/>
      <c r="ZY975" s="75"/>
      <c r="ZZ975" s="75"/>
      <c r="AAA975" s="75"/>
      <c r="AAB975" s="75"/>
      <c r="AAC975" s="75"/>
      <c r="AAD975" s="75"/>
      <c r="AAE975" s="75"/>
      <c r="AAF975" s="75"/>
      <c r="AAG975" s="75"/>
      <c r="AAH975" s="75"/>
      <c r="AAI975" s="75"/>
      <c r="AAJ975" s="75"/>
      <c r="AAK975" s="75"/>
      <c r="AAL975" s="75"/>
      <c r="AAM975" s="75"/>
      <c r="AAN975" s="75"/>
      <c r="AAO975" s="75"/>
      <c r="AAP975" s="75"/>
      <c r="AAQ975" s="75"/>
      <c r="AAR975" s="75"/>
      <c r="AAS975" s="75"/>
      <c r="AAT975" s="75"/>
      <c r="AAU975" s="75"/>
      <c r="AAV975" s="75"/>
      <c r="AAW975" s="75"/>
      <c r="AAX975" s="75"/>
      <c r="AAY975" s="75"/>
      <c r="AAZ975" s="75"/>
      <c r="ABA975" s="75"/>
      <c r="ABB975" s="75"/>
      <c r="ABC975" s="75"/>
      <c r="ABD975" s="75"/>
      <c r="ABE975" s="75"/>
      <c r="ABF975" s="75"/>
      <c r="ABG975" s="75"/>
      <c r="ABH975" s="75"/>
      <c r="ABI975" s="75"/>
      <c r="ABJ975" s="75"/>
      <c r="ABK975" s="75"/>
      <c r="ABL975" s="75"/>
      <c r="ABM975" s="75"/>
      <c r="ABN975" s="75"/>
      <c r="ABO975" s="75"/>
      <c r="ABP975" s="75"/>
      <c r="ABQ975" s="75"/>
      <c r="ABR975" s="75"/>
      <c r="ABS975" s="75"/>
      <c r="ABT975" s="75"/>
      <c r="ABU975" s="75"/>
      <c r="ABV975" s="75"/>
      <c r="ABW975" s="75"/>
      <c r="ABX975" s="75"/>
      <c r="ABY975" s="75"/>
      <c r="ABZ975" s="75"/>
      <c r="ACA975" s="75"/>
      <c r="ACB975" s="75"/>
      <c r="ACC975" s="75"/>
      <c r="ACD975" s="75"/>
      <c r="ACE975" s="75"/>
      <c r="ACF975" s="75"/>
      <c r="ACG975" s="75"/>
      <c r="ACH975" s="75"/>
      <c r="ACI975" s="75"/>
      <c r="ACJ975" s="75"/>
      <c r="ACK975" s="75"/>
      <c r="ACL975" s="75"/>
      <c r="ACM975" s="75"/>
      <c r="ACN975" s="75"/>
      <c r="ACO975" s="75"/>
      <c r="ACP975" s="75"/>
      <c r="ACQ975" s="75"/>
      <c r="ACR975" s="75"/>
      <c r="ACS975" s="75"/>
      <c r="ACT975" s="75"/>
      <c r="ACU975" s="75"/>
      <c r="ACV975" s="75"/>
      <c r="ACW975" s="75"/>
      <c r="ACX975" s="75"/>
      <c r="ACY975" s="75"/>
      <c r="ACZ975" s="75"/>
      <c r="ADA975" s="75"/>
      <c r="ADB975" s="75"/>
      <c r="ADC975" s="75"/>
      <c r="ADD975" s="75"/>
      <c r="ADE975" s="75"/>
      <c r="ADF975" s="75"/>
      <c r="ADG975" s="75"/>
      <c r="ADH975" s="75"/>
      <c r="ADI975" s="75"/>
      <c r="ADJ975" s="75"/>
      <c r="ADK975" s="75"/>
      <c r="ADL975" s="75"/>
      <c r="ADM975" s="75"/>
      <c r="ADN975" s="75"/>
      <c r="ADO975" s="75"/>
      <c r="ADP975" s="75"/>
      <c r="ADQ975" s="75"/>
      <c r="ADR975" s="75"/>
      <c r="ADS975" s="75"/>
      <c r="ADT975" s="75"/>
      <c r="ADU975" s="75"/>
      <c r="ADV975" s="75"/>
      <c r="ADW975" s="75"/>
      <c r="ADX975" s="75"/>
      <c r="ADY975" s="75"/>
      <c r="ADZ975" s="75"/>
      <c r="AEA975" s="75"/>
      <c r="AEB975" s="75"/>
      <c r="AEC975" s="75"/>
      <c r="AED975" s="75"/>
      <c r="AEE975" s="75"/>
      <c r="AEF975" s="75"/>
      <c r="AEG975" s="75"/>
      <c r="AEH975" s="75"/>
      <c r="AEI975" s="75"/>
      <c r="AEJ975" s="75"/>
    </row>
    <row r="976" spans="1:816" ht="15" customHeight="1" x14ac:dyDescent="0.25">
      <c r="A976" s="75"/>
      <c r="B976" s="75"/>
      <c r="C976" s="75"/>
      <c r="T976" s="212"/>
      <c r="U976" s="368"/>
      <c r="V976" s="66"/>
      <c r="W976" s="65"/>
      <c r="X976" s="65"/>
      <c r="Y976" s="65"/>
      <c r="Z976" s="65"/>
      <c r="AA976" s="65"/>
      <c r="AB976" s="65"/>
      <c r="AC976" s="65"/>
      <c r="AD976" s="67"/>
      <c r="AE976" s="183"/>
      <c r="AF976" s="183"/>
      <c r="AG976" s="75"/>
      <c r="AH976" s="75"/>
      <c r="AI976" s="75"/>
      <c r="AJ976" s="75"/>
      <c r="AK976" s="75"/>
      <c r="AL976" s="183"/>
      <c r="AM976" s="183"/>
      <c r="AN976" s="183"/>
      <c r="AO976" s="183"/>
    </row>
    <row r="977" spans="1:41" ht="15" customHeight="1" x14ac:dyDescent="0.25">
      <c r="A977" s="75"/>
      <c r="B977" s="75"/>
      <c r="T977" s="212"/>
      <c r="U977" s="368"/>
      <c r="V977" s="66"/>
      <c r="W977" s="65"/>
      <c r="X977" s="74"/>
      <c r="Y977" s="74"/>
      <c r="Z977" s="74"/>
      <c r="AA977" s="74"/>
      <c r="AB977" s="74"/>
      <c r="AC977" s="74"/>
      <c r="AD977" s="75"/>
      <c r="AE977" s="75"/>
      <c r="AF977" s="75"/>
      <c r="AG977" s="75"/>
      <c r="AH977" s="75"/>
      <c r="AI977" s="75"/>
      <c r="AJ977" s="75"/>
      <c r="AK977" s="75"/>
      <c r="AL977" s="75"/>
      <c r="AM977" s="183"/>
      <c r="AN977" s="75"/>
      <c r="AO977" s="75"/>
    </row>
    <row r="978" spans="1:41" ht="15" customHeight="1" x14ac:dyDescent="0.25">
      <c r="A978" s="75"/>
      <c r="T978" s="212"/>
      <c r="U978" s="368"/>
      <c r="V978" s="66"/>
      <c r="W978" s="65"/>
      <c r="X978" s="74"/>
      <c r="Y978" s="74"/>
      <c r="Z978" s="74"/>
      <c r="AA978" s="74"/>
      <c r="AB978" s="74"/>
      <c r="AC978" s="74"/>
      <c r="AD978" s="75"/>
      <c r="AE978" s="75"/>
      <c r="AF978" s="75"/>
      <c r="AL978" s="75"/>
      <c r="AM978" s="75"/>
      <c r="AN978" s="75"/>
      <c r="AO978" s="75"/>
    </row>
    <row r="979" spans="1:41" ht="15" customHeight="1" x14ac:dyDescent="0.25">
      <c r="T979" s="212"/>
      <c r="U979" s="368"/>
      <c r="V979" s="66"/>
      <c r="W979" s="65"/>
      <c r="X979" s="74"/>
      <c r="Y979" s="74"/>
      <c r="Z979" s="74"/>
      <c r="AA979" s="74"/>
      <c r="AB979" s="74"/>
      <c r="AC979" s="74"/>
      <c r="AD979" s="75"/>
      <c r="AE979" s="75"/>
      <c r="AF979" s="75"/>
      <c r="AL979" s="75"/>
      <c r="AM979" s="75"/>
      <c r="AN979" s="75"/>
      <c r="AO979" s="75"/>
    </row>
    <row r="980" spans="1:41" ht="15" customHeight="1" x14ac:dyDescent="0.25">
      <c r="AM980" s="75"/>
    </row>
  </sheetData>
  <sortState ref="A4:CA329">
    <sortCondition descending="1" ref="O4:O329"/>
    <sortCondition descending="1" ref="P4:P329"/>
  </sortState>
  <mergeCells count="36">
    <mergeCell ref="BJ2:BO2"/>
    <mergeCell ref="X2:X3"/>
    <mergeCell ref="I2:I3"/>
    <mergeCell ref="K2:N2"/>
    <mergeCell ref="O2:O3"/>
    <mergeCell ref="P2:P3"/>
    <mergeCell ref="Q2:Q3"/>
    <mergeCell ref="AH2:AK2"/>
    <mergeCell ref="AE2:AE3"/>
    <mergeCell ref="AB2:AB3"/>
    <mergeCell ref="AC2:AC3"/>
    <mergeCell ref="AD2:AD3"/>
    <mergeCell ref="Y2:Y3"/>
    <mergeCell ref="V2:V3"/>
    <mergeCell ref="W2:W3"/>
    <mergeCell ref="J2:J3"/>
    <mergeCell ref="AA2:AA3"/>
    <mergeCell ref="F363:I363"/>
    <mergeCell ref="H2:H3"/>
    <mergeCell ref="AM2:AO2"/>
    <mergeCell ref="F2:F3"/>
    <mergeCell ref="G2:G3"/>
    <mergeCell ref="U2:U3"/>
    <mergeCell ref="R2:R3"/>
    <mergeCell ref="S2:S3"/>
    <mergeCell ref="S385:U385"/>
    <mergeCell ref="F1:N1"/>
    <mergeCell ref="O1:U1"/>
    <mergeCell ref="A1:E1"/>
    <mergeCell ref="Z2:Z3"/>
    <mergeCell ref="D364:H364"/>
    <mergeCell ref="D365:H365"/>
    <mergeCell ref="D366:H366"/>
    <mergeCell ref="D367:H367"/>
    <mergeCell ref="D374:E374"/>
    <mergeCell ref="D368:H368"/>
  </mergeCells>
  <hyperlinks>
    <hyperlink ref="U56" display="http://www.futuredirections.org.au/publications/food-and-water-crises/28-global-food-and-water-crises-swa/176-chinese-city-of-4-million-left-dry-as-pollution-contaminates-water.html" xr:uid="{00000000-0004-0000-0200-000000000000}"/>
    <hyperlink ref="U101" display="https://pure.ltu.se/portal/files/96533586/Numerical_analysis_of_staged_construction_of_an_upstream_tailings_dam.pdf" xr:uid="{00000000-0004-0000-0200-000001000000}"/>
    <hyperlink ref="U97" display="corpwatch.org/article.php?id=744  (accessed 1Jul16) joint failure in pipe carrying cyanide wasetwater to tsf This is possibly a larger failure, but no additional details are available." xr:uid="{00000000-0004-0000-0200-000002000000}"/>
    <hyperlink ref="U250" display="https://books.google.com/books?id=mDgarPrQ1_YC&amp;pg=PA383&amp;lpg=PA383&amp;dq=Bafokeng+tailings&amp;source=bl&amp;ots=rgKF0PG8jS&amp;sig=ZHuhBXlzouXT6uMa4exSS0DC96U&amp;hl=en&amp;sa=X&amp;ved=0ahUKEwjKj4OnguLMAhUMcj4KHaBwAc0Q6AEIMDAD#v=onepage&amp;q=Bafokeng%20tailings&amp;f=false (copied 9Jun16" xr:uid="{00000000-0004-0000-0200-000003000000}"/>
    <hyperlink ref="T27" display="ecowatch.com/coal-ash-duke-energy-2053607683.html" xr:uid="{00000000-0004-0000-0200-000004000000}"/>
    <hyperlink ref="T70" display="canadianminingjournal.com/news/tailings-emergency-peru-wants-pond-at-coricancha-relocated/;http://www.marketwired.com/press-release/gold-hawk-provides-update-on-its-response-natural-ground-displacement-coricancha-mine-tsx-venture-cgk-860768.htm" xr:uid="{00000000-0004-0000-0200-000005000000}"/>
    <hyperlink ref="T142" display="wiseinternational.org/nuclear-monitor/452/failure-helmsdorf-uranium-mill-tailings-dam[20]" xr:uid="{00000000-0004-0000-0200-000006000000}"/>
    <hyperlink ref="T76" display="osha.gov/pls/imis/accidentsearch.accident_detail?id=201954740" xr:uid="{00000000-0004-0000-0200-000007000000}"/>
    <hyperlink ref="T118" display="ec.europa.eu/environment/waste/mining/pdf/mining_dams_seminar.pdf  p 34" xr:uid="{00000000-0004-0000-0200-000008000000}"/>
    <hyperlink ref="T21" display="namibian.com.na/166987/archive-read/Husab-tailings-facility-leaked-due-to-pump-failure" xr:uid="{00000000-0004-0000-0200-000009000000}"/>
    <hyperlink ref="U27" display="http://etikkradet.no/files/2017/05/Rec-Duke-Eng-17486.pdf     Duke Energy on Norway Soverign Welath Fund  blacklist for its histry of severe environmental damage" xr:uid="{00000000-0004-0000-0200-00000A000000}"/>
    <hyperlink ref="T94" display="imwa.info/docs/imwa_2004/IMWA2004_12_Thienenkamp.pdf" xr:uid="{00000000-0004-0000-0200-00000B000000}"/>
    <hyperlink ref="T19" display="https://frontpageafricaonline.com/news/liberia-investigation-into-cyanide-spillage-finds-mng-gold-liable-of-polluting-bong-county/" xr:uid="{00000000-0004-0000-0200-00000C000000}"/>
    <hyperlink ref="T41" display="globalnews.ca/news/805234/coalmont-villagers-fuming-over-black-river/" xr:uid="{00000000-0004-0000-0200-00000D000000}"/>
    <hyperlink ref="U45" display="unesdoc.unesco.org/images/0024/002475/247519e.pdf;300 fisherman families lost livelihood" xr:uid="{00000000-0004-0000-0200-00000E000000}"/>
    <hyperlink ref="T35" display="santacruzsilver.com/s/news_releases.asp?ReportID=692457" xr:uid="{00000000-0004-0000-0200-00000F000000}"/>
  </hyperlinks>
  <pageMargins left="0.7" right="0.7" top="0.75" bottom="0.75" header="0.3" footer="0.3"/>
  <pageSetup orientation="portrait" horizontalDpi="4294967293" verticalDpi="429496729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24"/>
  <sheetViews>
    <sheetView workbookViewId="0"/>
  </sheetViews>
  <sheetFormatPr defaultRowHeight="12.75" x14ac:dyDescent="0.2"/>
  <sheetData>
    <row r="1" spans="1:4" x14ac:dyDescent="0.2">
      <c r="A1">
        <v>0</v>
      </c>
      <c r="B1">
        <v>0</v>
      </c>
      <c r="C1">
        <v>0</v>
      </c>
      <c r="D1">
        <v>0</v>
      </c>
    </row>
    <row r="2" spans="1:4" x14ac:dyDescent="0.2">
      <c r="A2">
        <v>0</v>
      </c>
      <c r="B2">
        <v>1.9948849104859335E-7</v>
      </c>
      <c r="C2">
        <v>0</v>
      </c>
      <c r="D2">
        <v>1.9948849104859335E-7</v>
      </c>
    </row>
    <row r="3" spans="1:4" x14ac:dyDescent="0.2">
      <c r="A3">
        <v>22772.27722772277</v>
      </c>
      <c r="B3">
        <v>1.9948849104859335E-7</v>
      </c>
      <c r="C3">
        <v>4600000</v>
      </c>
      <c r="D3">
        <v>1.9948849104859335E-7</v>
      </c>
    </row>
    <row r="4" spans="1:4" x14ac:dyDescent="0.2">
      <c r="A4">
        <v>22772.27722772277</v>
      </c>
      <c r="B4">
        <v>0</v>
      </c>
      <c r="C4">
        <v>4600000</v>
      </c>
      <c r="D4">
        <v>0</v>
      </c>
    </row>
    <row r="5" spans="1:4" x14ac:dyDescent="0.2">
      <c r="A5">
        <v>45544.554455445541</v>
      </c>
      <c r="B5">
        <v>0</v>
      </c>
      <c r="C5">
        <v>4600000</v>
      </c>
      <c r="D5">
        <v>7.6726342710997449E-9</v>
      </c>
    </row>
    <row r="6" spans="1:4" x14ac:dyDescent="0.2">
      <c r="A6">
        <v>45544.554455445541</v>
      </c>
      <c r="B6">
        <v>1.9948849104859335E-7</v>
      </c>
      <c r="C6">
        <v>9200000</v>
      </c>
      <c r="D6">
        <v>7.6726342710997449E-9</v>
      </c>
    </row>
    <row r="7" spans="1:4" x14ac:dyDescent="0.2">
      <c r="A7">
        <v>68316.831683168319</v>
      </c>
      <c r="B7">
        <v>1.9948849104859335E-7</v>
      </c>
      <c r="C7">
        <v>9200000</v>
      </c>
      <c r="D7">
        <v>0</v>
      </c>
    </row>
    <row r="8" spans="1:4" x14ac:dyDescent="0.2">
      <c r="A8">
        <v>68316.831683168319</v>
      </c>
      <c r="B8">
        <v>0</v>
      </c>
      <c r="C8">
        <v>9200000</v>
      </c>
      <c r="D8">
        <v>6.3938618925831205E-9</v>
      </c>
    </row>
    <row r="9" spans="1:4" x14ac:dyDescent="0.2">
      <c r="A9">
        <v>91089.108910891082</v>
      </c>
      <c r="B9">
        <v>0</v>
      </c>
      <c r="C9">
        <v>13800000</v>
      </c>
      <c r="D9">
        <v>6.3938618925831205E-9</v>
      </c>
    </row>
    <row r="10" spans="1:4" x14ac:dyDescent="0.2">
      <c r="A10">
        <v>91089.108910891082</v>
      </c>
      <c r="B10">
        <v>1.9948849104859335E-7</v>
      </c>
      <c r="C10">
        <v>13800000</v>
      </c>
      <c r="D10">
        <v>0</v>
      </c>
    </row>
    <row r="11" spans="1:4" x14ac:dyDescent="0.2">
      <c r="A11">
        <v>113861.38613861386</v>
      </c>
      <c r="B11">
        <v>1.9948849104859335E-7</v>
      </c>
      <c r="C11">
        <v>13800000</v>
      </c>
      <c r="D11">
        <v>0</v>
      </c>
    </row>
    <row r="12" spans="1:4" x14ac:dyDescent="0.2">
      <c r="A12">
        <v>113861.38613861386</v>
      </c>
      <c r="B12">
        <v>0</v>
      </c>
      <c r="C12">
        <v>18400000</v>
      </c>
      <c r="D12">
        <v>0</v>
      </c>
    </row>
    <row r="13" spans="1:4" x14ac:dyDescent="0.2">
      <c r="A13">
        <v>136633.66336633664</v>
      </c>
      <c r="B13">
        <v>0</v>
      </c>
      <c r="C13">
        <v>18400000</v>
      </c>
      <c r="D13">
        <v>0</v>
      </c>
    </row>
    <row r="14" spans="1:4" x14ac:dyDescent="0.2">
      <c r="A14">
        <v>136633.66336633664</v>
      </c>
      <c r="B14">
        <v>1.9948849104859335E-7</v>
      </c>
      <c r="C14">
        <v>18400000</v>
      </c>
      <c r="D14">
        <v>0</v>
      </c>
    </row>
    <row r="15" spans="1:4" x14ac:dyDescent="0.2">
      <c r="A15">
        <v>159405.94059405942</v>
      </c>
      <c r="B15">
        <v>1.9948849104859335E-7</v>
      </c>
      <c r="C15">
        <v>23000000</v>
      </c>
      <c r="D15">
        <v>0</v>
      </c>
    </row>
    <row r="16" spans="1:4" x14ac:dyDescent="0.2">
      <c r="A16">
        <v>159405.94059405942</v>
      </c>
      <c r="B16">
        <v>0</v>
      </c>
      <c r="C16">
        <v>23000000</v>
      </c>
      <c r="D16">
        <v>0</v>
      </c>
    </row>
    <row r="17" spans="1:4" x14ac:dyDescent="0.2">
      <c r="A17">
        <v>182178.21782178216</v>
      </c>
      <c r="B17">
        <v>0</v>
      </c>
      <c r="C17">
        <v>23000000</v>
      </c>
      <c r="D17">
        <v>1.278772378516624E-9</v>
      </c>
    </row>
    <row r="18" spans="1:4" x14ac:dyDescent="0.2">
      <c r="A18">
        <v>182178.21782178216</v>
      </c>
      <c r="B18">
        <v>1.9948849104859335E-7</v>
      </c>
      <c r="C18">
        <v>27600000</v>
      </c>
      <c r="D18">
        <v>1.278772378516624E-9</v>
      </c>
    </row>
    <row r="19" spans="1:4" x14ac:dyDescent="0.2">
      <c r="A19">
        <v>204950.49504950494</v>
      </c>
      <c r="B19">
        <v>1.9948849104859335E-7</v>
      </c>
      <c r="C19">
        <v>27600000</v>
      </c>
      <c r="D19">
        <v>0</v>
      </c>
    </row>
    <row r="20" spans="1:4" x14ac:dyDescent="0.2">
      <c r="A20">
        <v>204950.49504950494</v>
      </c>
      <c r="B20">
        <v>0</v>
      </c>
      <c r="C20">
        <v>27600000</v>
      </c>
      <c r="D20">
        <v>0</v>
      </c>
    </row>
    <row r="21" spans="1:4" x14ac:dyDescent="0.2">
      <c r="A21">
        <v>227722.77227722772</v>
      </c>
      <c r="B21">
        <v>0</v>
      </c>
      <c r="C21">
        <v>32200000</v>
      </c>
      <c r="D21">
        <v>0</v>
      </c>
    </row>
    <row r="22" spans="1:4" x14ac:dyDescent="0.2">
      <c r="A22">
        <v>227722.77227722772</v>
      </c>
      <c r="B22">
        <v>1.9948849104859335E-7</v>
      </c>
      <c r="C22">
        <v>32200000</v>
      </c>
      <c r="D22">
        <v>0</v>
      </c>
    </row>
    <row r="23" spans="1:4" x14ac:dyDescent="0.2">
      <c r="A23">
        <v>250495.0495049505</v>
      </c>
      <c r="B23">
        <v>1.9948849104859335E-7</v>
      </c>
      <c r="C23">
        <v>32200000</v>
      </c>
      <c r="D23">
        <v>1.278772378516624E-9</v>
      </c>
    </row>
    <row r="24" spans="1:4" x14ac:dyDescent="0.2">
      <c r="A24">
        <v>250495.0495049505</v>
      </c>
      <c r="B24">
        <v>0</v>
      </c>
      <c r="C24">
        <v>36800000</v>
      </c>
      <c r="D24">
        <v>1.278772378516624E-9</v>
      </c>
    </row>
    <row r="25" spans="1:4" x14ac:dyDescent="0.2">
      <c r="A25">
        <v>273267.32673267327</v>
      </c>
      <c r="B25">
        <v>0</v>
      </c>
      <c r="C25">
        <v>36800000</v>
      </c>
      <c r="D25">
        <v>0</v>
      </c>
    </row>
    <row r="26" spans="1:4" x14ac:dyDescent="0.2">
      <c r="A26">
        <v>273267.32673267327</v>
      </c>
      <c r="B26">
        <v>1.9948849104859335E-7</v>
      </c>
      <c r="C26">
        <v>36800000</v>
      </c>
      <c r="D26">
        <v>0</v>
      </c>
    </row>
    <row r="27" spans="1:4" x14ac:dyDescent="0.2">
      <c r="A27">
        <v>296039.60396039602</v>
      </c>
      <c r="B27">
        <v>1.9948849104859335E-7</v>
      </c>
      <c r="C27">
        <v>41400000</v>
      </c>
      <c r="D27">
        <v>0</v>
      </c>
    </row>
    <row r="28" spans="1:4" x14ac:dyDescent="0.2">
      <c r="A28">
        <v>296039.60396039602</v>
      </c>
      <c r="B28">
        <v>0</v>
      </c>
      <c r="C28">
        <v>41400000</v>
      </c>
      <c r="D28">
        <v>0</v>
      </c>
    </row>
    <row r="29" spans="1:4" x14ac:dyDescent="0.2">
      <c r="A29">
        <v>318811.88118811883</v>
      </c>
      <c r="B29">
        <v>0</v>
      </c>
      <c r="C29">
        <v>41400000</v>
      </c>
      <c r="D29">
        <v>1.278772378516624E-9</v>
      </c>
    </row>
    <row r="30" spans="1:4" x14ac:dyDescent="0.2">
      <c r="A30">
        <v>318811.88118811883</v>
      </c>
      <c r="B30">
        <v>1.9948849104859335E-7</v>
      </c>
      <c r="C30">
        <v>46000000</v>
      </c>
      <c r="D30">
        <v>1.278772378516624E-9</v>
      </c>
    </row>
    <row r="31" spans="1:4" x14ac:dyDescent="0.2">
      <c r="A31">
        <v>341584.15841584158</v>
      </c>
      <c r="B31">
        <v>1.9948849104859335E-7</v>
      </c>
      <c r="C31">
        <v>46000000</v>
      </c>
      <c r="D31">
        <v>0</v>
      </c>
    </row>
    <row r="32" spans="1:4" x14ac:dyDescent="0.2">
      <c r="A32">
        <v>341584.15841584158</v>
      </c>
      <c r="B32">
        <v>0</v>
      </c>
    </row>
    <row r="33" spans="1:2" x14ac:dyDescent="0.2">
      <c r="A33">
        <v>364356.43564356433</v>
      </c>
      <c r="B33">
        <v>0</v>
      </c>
    </row>
    <row r="34" spans="1:2" x14ac:dyDescent="0.2">
      <c r="A34">
        <v>364356.43564356433</v>
      </c>
      <c r="B34">
        <v>1.9948849104859335E-7</v>
      </c>
    </row>
    <row r="35" spans="1:2" x14ac:dyDescent="0.2">
      <c r="A35">
        <v>387128.71287128713</v>
      </c>
      <c r="B35">
        <v>1.9948849104859335E-7</v>
      </c>
    </row>
    <row r="36" spans="1:2" x14ac:dyDescent="0.2">
      <c r="A36">
        <v>387128.71287128713</v>
      </c>
      <c r="B36">
        <v>0</v>
      </c>
    </row>
    <row r="37" spans="1:2" x14ac:dyDescent="0.2">
      <c r="A37">
        <v>409900.99009900988</v>
      </c>
      <c r="B37">
        <v>0</v>
      </c>
    </row>
    <row r="38" spans="1:2" x14ac:dyDescent="0.2">
      <c r="A38">
        <v>409900.99009900988</v>
      </c>
      <c r="B38">
        <v>1.9948849104859335E-7</v>
      </c>
    </row>
    <row r="39" spans="1:2" x14ac:dyDescent="0.2">
      <c r="A39">
        <v>432673.26732673269</v>
      </c>
      <c r="B39">
        <v>1.9948849104859335E-7</v>
      </c>
    </row>
    <row r="40" spans="1:2" x14ac:dyDescent="0.2">
      <c r="A40">
        <v>432673.26732673269</v>
      </c>
      <c r="B40">
        <v>0</v>
      </c>
    </row>
    <row r="41" spans="1:2" x14ac:dyDescent="0.2">
      <c r="A41">
        <v>455445.54455445544</v>
      </c>
      <c r="B41">
        <v>0</v>
      </c>
    </row>
    <row r="42" spans="1:2" x14ac:dyDescent="0.2">
      <c r="A42">
        <v>455445.54455445544</v>
      </c>
      <c r="B42">
        <v>1.9948849104859335E-7</v>
      </c>
    </row>
    <row r="43" spans="1:2" x14ac:dyDescent="0.2">
      <c r="A43">
        <v>478217.82178217825</v>
      </c>
      <c r="B43">
        <v>1.9948849104859335E-7</v>
      </c>
    </row>
    <row r="44" spans="1:2" x14ac:dyDescent="0.2">
      <c r="A44">
        <v>478217.82178217825</v>
      </c>
      <c r="B44">
        <v>0</v>
      </c>
    </row>
    <row r="45" spans="1:2" x14ac:dyDescent="0.2">
      <c r="A45">
        <v>500990.09900990099</v>
      </c>
      <c r="B45">
        <v>0</v>
      </c>
    </row>
    <row r="46" spans="1:2" x14ac:dyDescent="0.2">
      <c r="A46">
        <v>500990.09900990099</v>
      </c>
      <c r="B46">
        <v>1.9948849104859335E-7</v>
      </c>
    </row>
    <row r="47" spans="1:2" x14ac:dyDescent="0.2">
      <c r="A47">
        <v>523762.37623762374</v>
      </c>
      <c r="B47">
        <v>1.9948849104859335E-7</v>
      </c>
    </row>
    <row r="48" spans="1:2" x14ac:dyDescent="0.2">
      <c r="A48">
        <v>523762.37623762374</v>
      </c>
      <c r="B48">
        <v>0</v>
      </c>
    </row>
    <row r="49" spans="1:2" x14ac:dyDescent="0.2">
      <c r="A49">
        <v>546534.65346534655</v>
      </c>
      <c r="B49">
        <v>0</v>
      </c>
    </row>
    <row r="50" spans="1:2" x14ac:dyDescent="0.2">
      <c r="A50">
        <v>546534.65346534655</v>
      </c>
      <c r="B50">
        <v>1.9948849104859335E-7</v>
      </c>
    </row>
    <row r="51" spans="1:2" x14ac:dyDescent="0.2">
      <c r="A51">
        <v>569306.93069306936</v>
      </c>
      <c r="B51">
        <v>1.9948849104859335E-7</v>
      </c>
    </row>
    <row r="52" spans="1:2" x14ac:dyDescent="0.2">
      <c r="A52">
        <v>569306.93069306936</v>
      </c>
      <c r="B52">
        <v>0</v>
      </c>
    </row>
    <row r="53" spans="1:2" x14ac:dyDescent="0.2">
      <c r="A53">
        <v>592079.20792079205</v>
      </c>
      <c r="B53">
        <v>0</v>
      </c>
    </row>
    <row r="54" spans="1:2" x14ac:dyDescent="0.2">
      <c r="A54">
        <v>592079.20792079205</v>
      </c>
      <c r="B54">
        <v>1.9948849104859335E-7</v>
      </c>
    </row>
    <row r="55" spans="1:2" x14ac:dyDescent="0.2">
      <c r="A55">
        <v>614851.48514851485</v>
      </c>
      <c r="B55">
        <v>1.9948849104859335E-7</v>
      </c>
    </row>
    <row r="56" spans="1:2" x14ac:dyDescent="0.2">
      <c r="A56">
        <v>614851.48514851485</v>
      </c>
      <c r="B56">
        <v>0</v>
      </c>
    </row>
    <row r="57" spans="1:2" x14ac:dyDescent="0.2">
      <c r="A57">
        <v>637623.76237623766</v>
      </c>
      <c r="B57">
        <v>0</v>
      </c>
    </row>
    <row r="58" spans="1:2" x14ac:dyDescent="0.2">
      <c r="A58">
        <v>637623.76237623766</v>
      </c>
      <c r="B58">
        <v>1.9948849104859335E-7</v>
      </c>
    </row>
    <row r="59" spans="1:2" x14ac:dyDescent="0.2">
      <c r="A59">
        <v>660396.03960396035</v>
      </c>
      <c r="B59">
        <v>1.9948849104859335E-7</v>
      </c>
    </row>
    <row r="60" spans="1:2" x14ac:dyDescent="0.2">
      <c r="A60">
        <v>660396.03960396035</v>
      </c>
      <c r="B60">
        <v>0</v>
      </c>
    </row>
    <row r="61" spans="1:2" x14ac:dyDescent="0.2">
      <c r="A61">
        <v>683168.31683168316</v>
      </c>
      <c r="B61">
        <v>0</v>
      </c>
    </row>
    <row r="62" spans="1:2" x14ac:dyDescent="0.2">
      <c r="A62">
        <v>683168.31683168316</v>
      </c>
      <c r="B62">
        <v>1.9948849104859335E-7</v>
      </c>
    </row>
    <row r="63" spans="1:2" x14ac:dyDescent="0.2">
      <c r="A63">
        <v>705940.59405940596</v>
      </c>
      <c r="B63">
        <v>1.9948849104859335E-7</v>
      </c>
    </row>
    <row r="64" spans="1:2" x14ac:dyDescent="0.2">
      <c r="A64">
        <v>705940.59405940596</v>
      </c>
      <c r="B64">
        <v>0</v>
      </c>
    </row>
    <row r="65" spans="1:2" x14ac:dyDescent="0.2">
      <c r="A65">
        <v>728712.87128712866</v>
      </c>
      <c r="B65">
        <v>0</v>
      </c>
    </row>
    <row r="66" spans="1:2" x14ac:dyDescent="0.2">
      <c r="A66">
        <v>728712.87128712866</v>
      </c>
      <c r="B66">
        <v>1.9948849104859335E-7</v>
      </c>
    </row>
    <row r="67" spans="1:2" x14ac:dyDescent="0.2">
      <c r="A67">
        <v>751485.14851485146</v>
      </c>
      <c r="B67">
        <v>1.9948849104859335E-7</v>
      </c>
    </row>
    <row r="68" spans="1:2" x14ac:dyDescent="0.2">
      <c r="A68">
        <v>751485.14851485146</v>
      </c>
      <c r="B68">
        <v>0</v>
      </c>
    </row>
    <row r="69" spans="1:2" x14ac:dyDescent="0.2">
      <c r="A69">
        <v>774257.42574257427</v>
      </c>
      <c r="B69">
        <v>0</v>
      </c>
    </row>
    <row r="70" spans="1:2" x14ac:dyDescent="0.2">
      <c r="A70">
        <v>774257.42574257427</v>
      </c>
      <c r="B70">
        <v>1.9948849104859335E-7</v>
      </c>
    </row>
    <row r="71" spans="1:2" x14ac:dyDescent="0.2">
      <c r="A71">
        <v>797029.70297029708</v>
      </c>
      <c r="B71">
        <v>1.9948849104859335E-7</v>
      </c>
    </row>
    <row r="72" spans="1:2" x14ac:dyDescent="0.2">
      <c r="A72">
        <v>797029.70297029708</v>
      </c>
      <c r="B72">
        <v>0</v>
      </c>
    </row>
    <row r="73" spans="1:2" x14ac:dyDescent="0.2">
      <c r="A73">
        <v>819801.98019801977</v>
      </c>
      <c r="B73">
        <v>0</v>
      </c>
    </row>
    <row r="74" spans="1:2" x14ac:dyDescent="0.2">
      <c r="A74">
        <v>819801.98019801977</v>
      </c>
      <c r="B74">
        <v>1.9948849104859335E-7</v>
      </c>
    </row>
    <row r="75" spans="1:2" x14ac:dyDescent="0.2">
      <c r="A75">
        <v>842574.25742574257</v>
      </c>
      <c r="B75">
        <v>1.9948849104859335E-7</v>
      </c>
    </row>
    <row r="76" spans="1:2" x14ac:dyDescent="0.2">
      <c r="A76">
        <v>842574.25742574257</v>
      </c>
      <c r="B76">
        <v>0</v>
      </c>
    </row>
    <row r="77" spans="1:2" x14ac:dyDescent="0.2">
      <c r="A77">
        <v>865346.53465346538</v>
      </c>
      <c r="B77">
        <v>0</v>
      </c>
    </row>
    <row r="78" spans="1:2" x14ac:dyDescent="0.2">
      <c r="A78">
        <v>865346.53465346538</v>
      </c>
      <c r="B78">
        <v>1.9948849104859335E-7</v>
      </c>
    </row>
    <row r="79" spans="1:2" x14ac:dyDescent="0.2">
      <c r="A79">
        <v>888118.81188118807</v>
      </c>
      <c r="B79">
        <v>1.9948849104859335E-7</v>
      </c>
    </row>
    <row r="80" spans="1:2" x14ac:dyDescent="0.2">
      <c r="A80">
        <v>888118.81188118807</v>
      </c>
      <c r="B80">
        <v>0</v>
      </c>
    </row>
    <row r="81" spans="1:2" x14ac:dyDescent="0.2">
      <c r="A81">
        <v>910891.08910891088</v>
      </c>
      <c r="B81">
        <v>0</v>
      </c>
    </row>
    <row r="82" spans="1:2" x14ac:dyDescent="0.2">
      <c r="A82">
        <v>910891.08910891088</v>
      </c>
      <c r="B82">
        <v>1.9948849104859335E-7</v>
      </c>
    </row>
    <row r="83" spans="1:2" x14ac:dyDescent="0.2">
      <c r="A83">
        <v>933663.36633663368</v>
      </c>
      <c r="B83">
        <v>1.9948849104859335E-7</v>
      </c>
    </row>
    <row r="84" spans="1:2" x14ac:dyDescent="0.2">
      <c r="A84">
        <v>933663.36633663368</v>
      </c>
      <c r="B84">
        <v>0</v>
      </c>
    </row>
    <row r="85" spans="1:2" x14ac:dyDescent="0.2">
      <c r="A85">
        <v>956435.64356435649</v>
      </c>
      <c r="B85">
        <v>0</v>
      </c>
    </row>
    <row r="86" spans="1:2" x14ac:dyDescent="0.2">
      <c r="A86">
        <v>956435.64356435649</v>
      </c>
      <c r="B86">
        <v>1.9948849104859335E-7</v>
      </c>
    </row>
    <row r="87" spans="1:2" x14ac:dyDescent="0.2">
      <c r="A87">
        <v>979207.92079207918</v>
      </c>
      <c r="B87">
        <v>1.9948849104859335E-7</v>
      </c>
    </row>
    <row r="88" spans="1:2" x14ac:dyDescent="0.2">
      <c r="A88">
        <v>979207.92079207918</v>
      </c>
      <c r="B88">
        <v>0</v>
      </c>
    </row>
    <row r="89" spans="1:2" x14ac:dyDescent="0.2">
      <c r="A89">
        <v>1001980.198019802</v>
      </c>
      <c r="B89">
        <v>0</v>
      </c>
    </row>
    <row r="90" spans="1:2" x14ac:dyDescent="0.2">
      <c r="A90">
        <v>1001980.198019802</v>
      </c>
      <c r="B90">
        <v>1.9948849104859335E-7</v>
      </c>
    </row>
    <row r="91" spans="1:2" x14ac:dyDescent="0.2">
      <c r="A91">
        <v>1024752.4752475248</v>
      </c>
      <c r="B91">
        <v>1.9948849104859335E-7</v>
      </c>
    </row>
    <row r="92" spans="1:2" x14ac:dyDescent="0.2">
      <c r="A92">
        <v>1024752.4752475248</v>
      </c>
      <c r="B92">
        <v>0</v>
      </c>
    </row>
    <row r="93" spans="1:2" x14ac:dyDescent="0.2">
      <c r="A93">
        <v>1047524.7524752475</v>
      </c>
      <c r="B93">
        <v>0</v>
      </c>
    </row>
    <row r="94" spans="1:2" x14ac:dyDescent="0.2">
      <c r="A94">
        <v>1047524.7524752475</v>
      </c>
      <c r="B94">
        <v>1.9948849104859335E-7</v>
      </c>
    </row>
    <row r="95" spans="1:2" x14ac:dyDescent="0.2">
      <c r="A95">
        <v>1070297.0297029703</v>
      </c>
      <c r="B95">
        <v>1.9948849104859335E-7</v>
      </c>
    </row>
    <row r="96" spans="1:2" x14ac:dyDescent="0.2">
      <c r="A96">
        <v>1070297.0297029703</v>
      </c>
      <c r="B96">
        <v>0</v>
      </c>
    </row>
    <row r="97" spans="1:2" x14ac:dyDescent="0.2">
      <c r="A97">
        <v>1093069.3069306931</v>
      </c>
      <c r="B97">
        <v>0</v>
      </c>
    </row>
    <row r="98" spans="1:2" x14ac:dyDescent="0.2">
      <c r="A98">
        <v>1093069.3069306931</v>
      </c>
      <c r="B98">
        <v>1.9948849104859335E-7</v>
      </c>
    </row>
    <row r="99" spans="1:2" x14ac:dyDescent="0.2">
      <c r="A99">
        <v>1115841.5841584159</v>
      </c>
      <c r="B99">
        <v>1.9948849104859335E-7</v>
      </c>
    </row>
    <row r="100" spans="1:2" x14ac:dyDescent="0.2">
      <c r="A100">
        <v>1115841.5841584159</v>
      </c>
      <c r="B100">
        <v>0</v>
      </c>
    </row>
    <row r="101" spans="1:2" x14ac:dyDescent="0.2">
      <c r="A101">
        <v>1138613.8613861387</v>
      </c>
      <c r="B101">
        <v>0</v>
      </c>
    </row>
    <row r="102" spans="1:2" x14ac:dyDescent="0.2">
      <c r="A102">
        <v>1138613.8613861387</v>
      </c>
      <c r="B102">
        <v>1.9948849104859335E-7</v>
      </c>
    </row>
    <row r="103" spans="1:2" x14ac:dyDescent="0.2">
      <c r="A103">
        <v>1161386.1386138613</v>
      </c>
      <c r="B103">
        <v>1.9948849104859335E-7</v>
      </c>
    </row>
    <row r="104" spans="1:2" x14ac:dyDescent="0.2">
      <c r="A104">
        <v>1161386.1386138613</v>
      </c>
      <c r="B104">
        <v>0</v>
      </c>
    </row>
    <row r="105" spans="1:2" x14ac:dyDescent="0.2">
      <c r="A105">
        <v>1184158.4158415841</v>
      </c>
      <c r="B105">
        <v>0</v>
      </c>
    </row>
    <row r="106" spans="1:2" x14ac:dyDescent="0.2">
      <c r="A106">
        <v>1184158.4158415841</v>
      </c>
      <c r="B106">
        <v>1.9948849104859335E-7</v>
      </c>
    </row>
    <row r="107" spans="1:2" x14ac:dyDescent="0.2">
      <c r="A107">
        <v>1206930.6930693069</v>
      </c>
      <c r="B107">
        <v>1.9948849104859335E-7</v>
      </c>
    </row>
    <row r="108" spans="1:2" x14ac:dyDescent="0.2">
      <c r="A108">
        <v>1206930.6930693069</v>
      </c>
      <c r="B108">
        <v>0</v>
      </c>
    </row>
    <row r="109" spans="1:2" x14ac:dyDescent="0.2">
      <c r="A109">
        <v>1229702.9702970297</v>
      </c>
      <c r="B109">
        <v>0</v>
      </c>
    </row>
    <row r="110" spans="1:2" x14ac:dyDescent="0.2">
      <c r="A110">
        <v>1229702.9702970297</v>
      </c>
      <c r="B110">
        <v>1.9948849104859335E-7</v>
      </c>
    </row>
    <row r="111" spans="1:2" x14ac:dyDescent="0.2">
      <c r="A111">
        <v>1252475.2475247525</v>
      </c>
      <c r="B111">
        <v>1.9948849104859335E-7</v>
      </c>
    </row>
    <row r="112" spans="1:2" x14ac:dyDescent="0.2">
      <c r="A112">
        <v>1252475.2475247525</v>
      </c>
      <c r="B112">
        <v>0</v>
      </c>
    </row>
    <row r="113" spans="1:2" x14ac:dyDescent="0.2">
      <c r="A113">
        <v>1275247.5247524753</v>
      </c>
      <c r="B113">
        <v>0</v>
      </c>
    </row>
    <row r="114" spans="1:2" x14ac:dyDescent="0.2">
      <c r="A114">
        <v>1275247.5247524753</v>
      </c>
      <c r="B114">
        <v>1.9948849104859335E-7</v>
      </c>
    </row>
    <row r="115" spans="1:2" x14ac:dyDescent="0.2">
      <c r="A115">
        <v>1298019.8019801981</v>
      </c>
      <c r="B115">
        <v>1.9948849104859335E-7</v>
      </c>
    </row>
    <row r="116" spans="1:2" x14ac:dyDescent="0.2">
      <c r="A116">
        <v>1298019.8019801981</v>
      </c>
      <c r="B116">
        <v>0</v>
      </c>
    </row>
    <row r="117" spans="1:2" x14ac:dyDescent="0.2">
      <c r="A117">
        <v>1320792.0792079207</v>
      </c>
      <c r="B117">
        <v>0</v>
      </c>
    </row>
    <row r="118" spans="1:2" x14ac:dyDescent="0.2">
      <c r="A118">
        <v>1320792.0792079207</v>
      </c>
      <c r="B118">
        <v>1.9948849104859335E-7</v>
      </c>
    </row>
    <row r="119" spans="1:2" x14ac:dyDescent="0.2">
      <c r="A119">
        <v>1343564.3564356435</v>
      </c>
      <c r="B119">
        <v>1.9948849104859335E-7</v>
      </c>
    </row>
    <row r="120" spans="1:2" x14ac:dyDescent="0.2">
      <c r="A120">
        <v>1343564.3564356435</v>
      </c>
      <c r="B120">
        <v>0</v>
      </c>
    </row>
    <row r="121" spans="1:2" x14ac:dyDescent="0.2">
      <c r="A121">
        <v>1366336.6336633663</v>
      </c>
      <c r="B121">
        <v>0</v>
      </c>
    </row>
    <row r="122" spans="1:2" x14ac:dyDescent="0.2">
      <c r="A122">
        <v>1366336.6336633663</v>
      </c>
      <c r="B122">
        <v>1.9948849104859335E-7</v>
      </c>
    </row>
    <row r="123" spans="1:2" x14ac:dyDescent="0.2">
      <c r="A123">
        <v>1389108.9108910891</v>
      </c>
      <c r="B123">
        <v>1.9948849104859335E-7</v>
      </c>
    </row>
    <row r="124" spans="1:2" x14ac:dyDescent="0.2">
      <c r="A124">
        <v>1389108.9108910891</v>
      </c>
      <c r="B124">
        <v>0</v>
      </c>
    </row>
    <row r="125" spans="1:2" x14ac:dyDescent="0.2">
      <c r="A125">
        <v>1411881.1881188119</v>
      </c>
      <c r="B125">
        <v>0</v>
      </c>
    </row>
    <row r="126" spans="1:2" x14ac:dyDescent="0.2">
      <c r="A126">
        <v>1411881.1881188119</v>
      </c>
      <c r="B126">
        <v>1.9948849104859335E-7</v>
      </c>
    </row>
    <row r="127" spans="1:2" x14ac:dyDescent="0.2">
      <c r="A127">
        <v>1434653.4653465347</v>
      </c>
      <c r="B127">
        <v>1.9948849104859335E-7</v>
      </c>
    </row>
    <row r="128" spans="1:2" x14ac:dyDescent="0.2">
      <c r="A128">
        <v>1434653.4653465347</v>
      </c>
      <c r="B128">
        <v>0</v>
      </c>
    </row>
    <row r="129" spans="1:2" x14ac:dyDescent="0.2">
      <c r="A129">
        <v>1457425.7425742573</v>
      </c>
      <c r="B129">
        <v>0</v>
      </c>
    </row>
    <row r="130" spans="1:2" x14ac:dyDescent="0.2">
      <c r="A130">
        <v>1457425.7425742573</v>
      </c>
      <c r="B130">
        <v>1.9948849104859335E-7</v>
      </c>
    </row>
    <row r="131" spans="1:2" x14ac:dyDescent="0.2">
      <c r="A131">
        <v>1480198.0198019801</v>
      </c>
      <c r="B131">
        <v>1.9948849104859335E-7</v>
      </c>
    </row>
    <row r="132" spans="1:2" x14ac:dyDescent="0.2">
      <c r="A132">
        <v>1480198.0198019801</v>
      </c>
      <c r="B132">
        <v>0</v>
      </c>
    </row>
    <row r="133" spans="1:2" x14ac:dyDescent="0.2">
      <c r="A133">
        <v>1502970.2970297029</v>
      </c>
      <c r="B133">
        <v>0</v>
      </c>
    </row>
    <row r="134" spans="1:2" x14ac:dyDescent="0.2">
      <c r="A134">
        <v>1502970.2970297029</v>
      </c>
      <c r="B134">
        <v>1.9948849104859335E-7</v>
      </c>
    </row>
    <row r="135" spans="1:2" x14ac:dyDescent="0.2">
      <c r="A135">
        <v>1525742.5742574257</v>
      </c>
      <c r="B135">
        <v>1.9948849104859335E-7</v>
      </c>
    </row>
    <row r="136" spans="1:2" x14ac:dyDescent="0.2">
      <c r="A136">
        <v>1525742.5742574257</v>
      </c>
      <c r="B136">
        <v>0</v>
      </c>
    </row>
    <row r="137" spans="1:2" x14ac:dyDescent="0.2">
      <c r="A137">
        <v>1548514.8514851485</v>
      </c>
      <c r="B137">
        <v>0</v>
      </c>
    </row>
    <row r="138" spans="1:2" x14ac:dyDescent="0.2">
      <c r="A138">
        <v>1548514.8514851485</v>
      </c>
      <c r="B138">
        <v>1.9948849104859335E-7</v>
      </c>
    </row>
    <row r="139" spans="1:2" x14ac:dyDescent="0.2">
      <c r="A139">
        <v>1571287.1287128713</v>
      </c>
      <c r="B139">
        <v>1.9948849104859335E-7</v>
      </c>
    </row>
    <row r="140" spans="1:2" x14ac:dyDescent="0.2">
      <c r="A140">
        <v>1571287.1287128713</v>
      </c>
      <c r="B140">
        <v>0</v>
      </c>
    </row>
    <row r="141" spans="1:2" x14ac:dyDescent="0.2">
      <c r="A141">
        <v>1594059.4059405942</v>
      </c>
      <c r="B141">
        <v>0</v>
      </c>
    </row>
    <row r="142" spans="1:2" x14ac:dyDescent="0.2">
      <c r="A142">
        <v>1594059.4059405942</v>
      </c>
      <c r="B142">
        <v>1.9948849104859335E-7</v>
      </c>
    </row>
    <row r="143" spans="1:2" x14ac:dyDescent="0.2">
      <c r="A143">
        <v>1616831.6831683167</v>
      </c>
      <c r="B143">
        <v>1.9948849104859335E-7</v>
      </c>
    </row>
    <row r="144" spans="1:2" x14ac:dyDescent="0.2">
      <c r="A144">
        <v>1616831.6831683167</v>
      </c>
      <c r="B144">
        <v>0</v>
      </c>
    </row>
    <row r="145" spans="1:2" x14ac:dyDescent="0.2">
      <c r="A145">
        <v>1639603.9603960395</v>
      </c>
      <c r="B145">
        <v>0</v>
      </c>
    </row>
    <row r="146" spans="1:2" x14ac:dyDescent="0.2">
      <c r="A146">
        <v>1639603.9603960395</v>
      </c>
      <c r="B146">
        <v>1.9948849104859335E-7</v>
      </c>
    </row>
    <row r="147" spans="1:2" x14ac:dyDescent="0.2">
      <c r="A147">
        <v>1662376.2376237623</v>
      </c>
      <c r="B147">
        <v>1.9948849104859335E-7</v>
      </c>
    </row>
    <row r="148" spans="1:2" x14ac:dyDescent="0.2">
      <c r="A148">
        <v>1662376.2376237623</v>
      </c>
      <c r="B148">
        <v>0</v>
      </c>
    </row>
    <row r="149" spans="1:2" x14ac:dyDescent="0.2">
      <c r="A149">
        <v>1685148.5148514851</v>
      </c>
      <c r="B149">
        <v>0</v>
      </c>
    </row>
    <row r="150" spans="1:2" x14ac:dyDescent="0.2">
      <c r="A150">
        <v>1685148.5148514851</v>
      </c>
      <c r="B150">
        <v>1.9948849104859335E-7</v>
      </c>
    </row>
    <row r="151" spans="1:2" x14ac:dyDescent="0.2">
      <c r="A151">
        <v>1707920.792079208</v>
      </c>
      <c r="B151">
        <v>1.9948849104859335E-7</v>
      </c>
    </row>
    <row r="152" spans="1:2" x14ac:dyDescent="0.2">
      <c r="A152">
        <v>1707920.792079208</v>
      </c>
      <c r="B152">
        <v>0</v>
      </c>
    </row>
    <row r="153" spans="1:2" x14ac:dyDescent="0.2">
      <c r="A153">
        <v>1730693.0693069308</v>
      </c>
      <c r="B153">
        <v>0</v>
      </c>
    </row>
    <row r="154" spans="1:2" x14ac:dyDescent="0.2">
      <c r="A154">
        <v>1730693.0693069308</v>
      </c>
      <c r="B154">
        <v>1.9948849104859335E-7</v>
      </c>
    </row>
    <row r="155" spans="1:2" x14ac:dyDescent="0.2">
      <c r="A155">
        <v>1753465.3465346536</v>
      </c>
      <c r="B155">
        <v>1.9948849104859335E-7</v>
      </c>
    </row>
    <row r="156" spans="1:2" x14ac:dyDescent="0.2">
      <c r="A156">
        <v>1753465.3465346536</v>
      </c>
      <c r="B156">
        <v>0</v>
      </c>
    </row>
    <row r="157" spans="1:2" x14ac:dyDescent="0.2">
      <c r="A157">
        <v>1776237.6237623761</v>
      </c>
      <c r="B157">
        <v>0</v>
      </c>
    </row>
    <row r="158" spans="1:2" x14ac:dyDescent="0.2">
      <c r="A158">
        <v>1776237.6237623761</v>
      </c>
      <c r="B158">
        <v>1.9948849104859335E-7</v>
      </c>
    </row>
    <row r="159" spans="1:2" x14ac:dyDescent="0.2">
      <c r="A159">
        <v>1799009.9009900989</v>
      </c>
      <c r="B159">
        <v>1.9948849104859335E-7</v>
      </c>
    </row>
    <row r="160" spans="1:2" x14ac:dyDescent="0.2">
      <c r="A160">
        <v>1799009.9009900989</v>
      </c>
      <c r="B160">
        <v>0</v>
      </c>
    </row>
    <row r="161" spans="1:2" x14ac:dyDescent="0.2">
      <c r="A161">
        <v>1821782.1782178218</v>
      </c>
      <c r="B161">
        <v>0</v>
      </c>
    </row>
    <row r="162" spans="1:2" x14ac:dyDescent="0.2">
      <c r="A162">
        <v>1821782.1782178218</v>
      </c>
      <c r="B162">
        <v>1.9948849104859335E-7</v>
      </c>
    </row>
    <row r="163" spans="1:2" x14ac:dyDescent="0.2">
      <c r="A163">
        <v>1844554.4554455446</v>
      </c>
      <c r="B163">
        <v>1.9948849104859335E-7</v>
      </c>
    </row>
    <row r="164" spans="1:2" x14ac:dyDescent="0.2">
      <c r="A164">
        <v>1844554.4554455446</v>
      </c>
      <c r="B164">
        <v>0</v>
      </c>
    </row>
    <row r="165" spans="1:2" x14ac:dyDescent="0.2">
      <c r="A165">
        <v>1867326.7326732674</v>
      </c>
      <c r="B165">
        <v>0</v>
      </c>
    </row>
    <row r="166" spans="1:2" x14ac:dyDescent="0.2">
      <c r="A166">
        <v>1867326.7326732674</v>
      </c>
      <c r="B166">
        <v>1.9948849104859335E-7</v>
      </c>
    </row>
    <row r="167" spans="1:2" x14ac:dyDescent="0.2">
      <c r="A167">
        <v>1890099.0099009902</v>
      </c>
      <c r="B167">
        <v>1.9948849104859335E-7</v>
      </c>
    </row>
    <row r="168" spans="1:2" x14ac:dyDescent="0.2">
      <c r="A168">
        <v>1890099.0099009902</v>
      </c>
      <c r="B168">
        <v>0</v>
      </c>
    </row>
    <row r="169" spans="1:2" x14ac:dyDescent="0.2">
      <c r="A169">
        <v>1912871.287128713</v>
      </c>
      <c r="B169">
        <v>0</v>
      </c>
    </row>
    <row r="170" spans="1:2" x14ac:dyDescent="0.2">
      <c r="A170">
        <v>1912871.287128713</v>
      </c>
      <c r="B170">
        <v>1.9948849104859335E-7</v>
      </c>
    </row>
    <row r="171" spans="1:2" x14ac:dyDescent="0.2">
      <c r="A171">
        <v>1935643.5643564356</v>
      </c>
      <c r="B171">
        <v>1.9948849104859335E-7</v>
      </c>
    </row>
    <row r="172" spans="1:2" x14ac:dyDescent="0.2">
      <c r="A172">
        <v>1935643.5643564356</v>
      </c>
      <c r="B172">
        <v>0</v>
      </c>
    </row>
    <row r="173" spans="1:2" x14ac:dyDescent="0.2">
      <c r="A173">
        <v>1958415.8415841584</v>
      </c>
      <c r="B173">
        <v>0</v>
      </c>
    </row>
    <row r="174" spans="1:2" x14ac:dyDescent="0.2">
      <c r="A174">
        <v>1958415.8415841584</v>
      </c>
      <c r="B174">
        <v>1.9948849104859335E-7</v>
      </c>
    </row>
    <row r="175" spans="1:2" x14ac:dyDescent="0.2">
      <c r="A175">
        <v>1981188.1188118812</v>
      </c>
      <c r="B175">
        <v>1.9948849104859335E-7</v>
      </c>
    </row>
    <row r="176" spans="1:2" x14ac:dyDescent="0.2">
      <c r="A176">
        <v>1981188.1188118812</v>
      </c>
      <c r="B176">
        <v>0</v>
      </c>
    </row>
    <row r="177" spans="1:2" x14ac:dyDescent="0.2">
      <c r="A177">
        <v>2003960.396039604</v>
      </c>
      <c r="B177">
        <v>0</v>
      </c>
    </row>
    <row r="178" spans="1:2" x14ac:dyDescent="0.2">
      <c r="A178">
        <v>2003960.396039604</v>
      </c>
      <c r="B178">
        <v>1.9948849104859335E-7</v>
      </c>
    </row>
    <row r="179" spans="1:2" x14ac:dyDescent="0.2">
      <c r="A179">
        <v>2026732.6732673268</v>
      </c>
      <c r="B179">
        <v>1.9948849104859335E-7</v>
      </c>
    </row>
    <row r="180" spans="1:2" x14ac:dyDescent="0.2">
      <c r="A180">
        <v>2026732.6732673268</v>
      </c>
      <c r="B180">
        <v>0</v>
      </c>
    </row>
    <row r="181" spans="1:2" x14ac:dyDescent="0.2">
      <c r="A181">
        <v>2049504.9504950496</v>
      </c>
      <c r="B181">
        <v>0</v>
      </c>
    </row>
    <row r="182" spans="1:2" x14ac:dyDescent="0.2">
      <c r="A182">
        <v>2049504.9504950496</v>
      </c>
      <c r="B182">
        <v>1.9948849104859335E-7</v>
      </c>
    </row>
    <row r="183" spans="1:2" x14ac:dyDescent="0.2">
      <c r="A183">
        <v>2072277.2277227722</v>
      </c>
      <c r="B183">
        <v>1.9948849104859335E-7</v>
      </c>
    </row>
    <row r="184" spans="1:2" x14ac:dyDescent="0.2">
      <c r="A184">
        <v>2072277.2277227722</v>
      </c>
      <c r="B184">
        <v>0</v>
      </c>
    </row>
    <row r="185" spans="1:2" x14ac:dyDescent="0.2">
      <c r="A185">
        <v>2095049.504950495</v>
      </c>
      <c r="B185">
        <v>0</v>
      </c>
    </row>
    <row r="186" spans="1:2" x14ac:dyDescent="0.2">
      <c r="A186">
        <v>2095049.504950495</v>
      </c>
      <c r="B186">
        <v>1.9948849104859335E-7</v>
      </c>
    </row>
    <row r="187" spans="1:2" x14ac:dyDescent="0.2">
      <c r="A187">
        <v>2117821.782178218</v>
      </c>
      <c r="B187">
        <v>1.9948849104859335E-7</v>
      </c>
    </row>
    <row r="188" spans="1:2" x14ac:dyDescent="0.2">
      <c r="A188">
        <v>2117821.782178218</v>
      </c>
      <c r="B188">
        <v>0</v>
      </c>
    </row>
    <row r="189" spans="1:2" x14ac:dyDescent="0.2">
      <c r="A189">
        <v>2140594.0594059406</v>
      </c>
      <c r="B189">
        <v>0</v>
      </c>
    </row>
    <row r="190" spans="1:2" x14ac:dyDescent="0.2">
      <c r="A190">
        <v>2140594.0594059406</v>
      </c>
      <c r="B190">
        <v>1.9948849104859335E-7</v>
      </c>
    </row>
    <row r="191" spans="1:2" x14ac:dyDescent="0.2">
      <c r="A191">
        <v>2163366.3366336632</v>
      </c>
      <c r="B191">
        <v>1.9948849104859335E-7</v>
      </c>
    </row>
    <row r="192" spans="1:2" x14ac:dyDescent="0.2">
      <c r="A192">
        <v>2163366.3366336632</v>
      </c>
      <c r="B192">
        <v>0</v>
      </c>
    </row>
    <row r="193" spans="1:2" x14ac:dyDescent="0.2">
      <c r="A193">
        <v>2186138.6138613862</v>
      </c>
      <c r="B193">
        <v>0</v>
      </c>
    </row>
    <row r="194" spans="1:2" x14ac:dyDescent="0.2">
      <c r="A194">
        <v>2186138.6138613862</v>
      </c>
      <c r="B194">
        <v>1.9948849104859335E-7</v>
      </c>
    </row>
    <row r="195" spans="1:2" x14ac:dyDescent="0.2">
      <c r="A195">
        <v>2208910.8910891088</v>
      </c>
      <c r="B195">
        <v>1.9948849104859335E-7</v>
      </c>
    </row>
    <row r="196" spans="1:2" x14ac:dyDescent="0.2">
      <c r="A196">
        <v>2208910.8910891088</v>
      </c>
      <c r="B196">
        <v>0</v>
      </c>
    </row>
    <row r="197" spans="1:2" x14ac:dyDescent="0.2">
      <c r="A197">
        <v>2231683.1683168318</v>
      </c>
      <c r="B197">
        <v>0</v>
      </c>
    </row>
    <row r="198" spans="1:2" x14ac:dyDescent="0.2">
      <c r="A198">
        <v>2231683.1683168318</v>
      </c>
      <c r="B198">
        <v>1.9948849104859335E-7</v>
      </c>
    </row>
    <row r="199" spans="1:2" x14ac:dyDescent="0.2">
      <c r="A199">
        <v>2254455.4455445544</v>
      </c>
      <c r="B199">
        <v>1.9948849104859335E-7</v>
      </c>
    </row>
    <row r="200" spans="1:2" x14ac:dyDescent="0.2">
      <c r="A200">
        <v>2254455.4455445544</v>
      </c>
      <c r="B200">
        <v>0</v>
      </c>
    </row>
    <row r="201" spans="1:2" x14ac:dyDescent="0.2">
      <c r="A201">
        <v>2277227.7227722774</v>
      </c>
      <c r="B201">
        <v>0</v>
      </c>
    </row>
    <row r="202" spans="1:2" x14ac:dyDescent="0.2">
      <c r="A202">
        <v>2277227.7227722774</v>
      </c>
      <c r="B202">
        <v>1.9948849104859335E-7</v>
      </c>
    </row>
    <row r="203" spans="1:2" x14ac:dyDescent="0.2">
      <c r="A203">
        <v>2300000</v>
      </c>
      <c r="B203">
        <v>1.9948849104859335E-7</v>
      </c>
    </row>
    <row r="204" spans="1:2" x14ac:dyDescent="0.2">
      <c r="A204">
        <v>2300000</v>
      </c>
      <c r="B204">
        <v>0</v>
      </c>
    </row>
    <row r="205" spans="1:2" x14ac:dyDescent="0.2">
      <c r="A205">
        <v>2322772.2772277226</v>
      </c>
      <c r="B205">
        <v>0</v>
      </c>
    </row>
    <row r="206" spans="1:2" x14ac:dyDescent="0.2">
      <c r="A206">
        <v>2322772.2772277226</v>
      </c>
      <c r="B206">
        <v>1.9948849104859335E-7</v>
      </c>
    </row>
    <row r="207" spans="1:2" x14ac:dyDescent="0.2">
      <c r="A207">
        <v>2345544.5544554456</v>
      </c>
      <c r="B207">
        <v>1.9948849104859335E-7</v>
      </c>
    </row>
    <row r="208" spans="1:2" x14ac:dyDescent="0.2">
      <c r="A208">
        <v>2345544.5544554456</v>
      </c>
      <c r="B208">
        <v>0</v>
      </c>
    </row>
    <row r="209" spans="1:2" x14ac:dyDescent="0.2">
      <c r="A209">
        <v>2368316.8316831682</v>
      </c>
      <c r="B209">
        <v>0</v>
      </c>
    </row>
    <row r="210" spans="1:2" x14ac:dyDescent="0.2">
      <c r="A210">
        <v>2368316.8316831682</v>
      </c>
      <c r="B210">
        <v>1.9948849104859335E-7</v>
      </c>
    </row>
    <row r="211" spans="1:2" x14ac:dyDescent="0.2">
      <c r="A211">
        <v>2391089.1089108912</v>
      </c>
      <c r="B211">
        <v>1.9948849104859335E-7</v>
      </c>
    </row>
    <row r="212" spans="1:2" x14ac:dyDescent="0.2">
      <c r="A212">
        <v>2391089.1089108912</v>
      </c>
      <c r="B212">
        <v>0</v>
      </c>
    </row>
    <row r="213" spans="1:2" x14ac:dyDescent="0.2">
      <c r="A213">
        <v>2413861.3861386138</v>
      </c>
      <c r="B213">
        <v>0</v>
      </c>
    </row>
    <row r="214" spans="1:2" x14ac:dyDescent="0.2">
      <c r="A214">
        <v>2413861.3861386138</v>
      </c>
      <c r="B214">
        <v>1.9948849104859335E-7</v>
      </c>
    </row>
    <row r="215" spans="1:2" x14ac:dyDescent="0.2">
      <c r="A215">
        <v>2436633.6633663368</v>
      </c>
      <c r="B215">
        <v>1.9948849104859335E-7</v>
      </c>
    </row>
    <row r="216" spans="1:2" x14ac:dyDescent="0.2">
      <c r="A216">
        <v>2436633.6633663368</v>
      </c>
      <c r="B216">
        <v>0</v>
      </c>
    </row>
    <row r="217" spans="1:2" x14ac:dyDescent="0.2">
      <c r="A217">
        <v>2459405.9405940594</v>
      </c>
      <c r="B217">
        <v>0</v>
      </c>
    </row>
    <row r="218" spans="1:2" x14ac:dyDescent="0.2">
      <c r="A218">
        <v>2459405.9405940594</v>
      </c>
      <c r="B218">
        <v>1.9948849104859335E-7</v>
      </c>
    </row>
    <row r="219" spans="1:2" x14ac:dyDescent="0.2">
      <c r="A219">
        <v>2482178.217821782</v>
      </c>
      <c r="B219">
        <v>1.9948849104859335E-7</v>
      </c>
    </row>
    <row r="220" spans="1:2" x14ac:dyDescent="0.2">
      <c r="A220">
        <v>2482178.217821782</v>
      </c>
      <c r="B220">
        <v>0</v>
      </c>
    </row>
    <row r="221" spans="1:2" x14ac:dyDescent="0.2">
      <c r="A221">
        <v>2504950.495049505</v>
      </c>
      <c r="B221">
        <v>0</v>
      </c>
    </row>
    <row r="222" spans="1:2" x14ac:dyDescent="0.2">
      <c r="A222">
        <v>2504950.495049505</v>
      </c>
      <c r="B222">
        <v>1.9948849104859335E-7</v>
      </c>
    </row>
    <row r="223" spans="1:2" x14ac:dyDescent="0.2">
      <c r="A223">
        <v>2527722.7722772276</v>
      </c>
      <c r="B223">
        <v>1.9948849104859335E-7</v>
      </c>
    </row>
    <row r="224" spans="1:2" x14ac:dyDescent="0.2">
      <c r="A224">
        <v>2527722.7722772276</v>
      </c>
      <c r="B224">
        <v>0</v>
      </c>
    </row>
    <row r="225" spans="1:2" x14ac:dyDescent="0.2">
      <c r="A225">
        <v>2550495.0495049506</v>
      </c>
      <c r="B225">
        <v>0</v>
      </c>
    </row>
    <row r="226" spans="1:2" x14ac:dyDescent="0.2">
      <c r="A226">
        <v>2550495.0495049506</v>
      </c>
      <c r="B226">
        <v>1.9948849104859335E-7</v>
      </c>
    </row>
    <row r="227" spans="1:2" x14ac:dyDescent="0.2">
      <c r="A227">
        <v>2573267.3267326732</v>
      </c>
      <c r="B227">
        <v>1.9948849104859335E-7</v>
      </c>
    </row>
    <row r="228" spans="1:2" x14ac:dyDescent="0.2">
      <c r="A228">
        <v>2573267.3267326732</v>
      </c>
      <c r="B228">
        <v>0</v>
      </c>
    </row>
    <row r="229" spans="1:2" x14ac:dyDescent="0.2">
      <c r="A229">
        <v>2596039.6039603963</v>
      </c>
      <c r="B229">
        <v>0</v>
      </c>
    </row>
    <row r="230" spans="1:2" x14ac:dyDescent="0.2">
      <c r="A230">
        <v>2596039.6039603963</v>
      </c>
      <c r="B230">
        <v>1.9948849104859335E-7</v>
      </c>
    </row>
    <row r="231" spans="1:2" x14ac:dyDescent="0.2">
      <c r="A231">
        <v>2618811.8811881188</v>
      </c>
      <c r="B231">
        <v>1.9948849104859335E-7</v>
      </c>
    </row>
    <row r="232" spans="1:2" x14ac:dyDescent="0.2">
      <c r="A232">
        <v>2618811.8811881188</v>
      </c>
      <c r="B232">
        <v>0</v>
      </c>
    </row>
    <row r="233" spans="1:2" x14ac:dyDescent="0.2">
      <c r="A233">
        <v>2641584.1584158414</v>
      </c>
      <c r="B233">
        <v>0</v>
      </c>
    </row>
    <row r="234" spans="1:2" x14ac:dyDescent="0.2">
      <c r="A234">
        <v>2641584.1584158414</v>
      </c>
      <c r="B234">
        <v>1.9948849104859335E-7</v>
      </c>
    </row>
    <row r="235" spans="1:2" x14ac:dyDescent="0.2">
      <c r="A235">
        <v>2664356.4356435644</v>
      </c>
      <c r="B235">
        <v>1.9948849104859335E-7</v>
      </c>
    </row>
    <row r="236" spans="1:2" x14ac:dyDescent="0.2">
      <c r="A236">
        <v>2664356.4356435644</v>
      </c>
      <c r="B236">
        <v>0</v>
      </c>
    </row>
    <row r="237" spans="1:2" x14ac:dyDescent="0.2">
      <c r="A237">
        <v>2687128.712871287</v>
      </c>
      <c r="B237">
        <v>0</v>
      </c>
    </row>
    <row r="238" spans="1:2" x14ac:dyDescent="0.2">
      <c r="A238">
        <v>2687128.712871287</v>
      </c>
      <c r="B238">
        <v>1.9948849104859335E-7</v>
      </c>
    </row>
    <row r="239" spans="1:2" x14ac:dyDescent="0.2">
      <c r="A239">
        <v>2709900.9900990101</v>
      </c>
      <c r="B239">
        <v>1.9948849104859335E-7</v>
      </c>
    </row>
    <row r="240" spans="1:2" x14ac:dyDescent="0.2">
      <c r="A240">
        <v>2709900.9900990101</v>
      </c>
      <c r="B240">
        <v>0</v>
      </c>
    </row>
    <row r="241" spans="1:2" x14ac:dyDescent="0.2">
      <c r="A241">
        <v>2732673.2673267326</v>
      </c>
      <c r="B241">
        <v>0</v>
      </c>
    </row>
    <row r="242" spans="1:2" x14ac:dyDescent="0.2">
      <c r="A242">
        <v>2732673.2673267326</v>
      </c>
      <c r="B242">
        <v>1.9948849104859335E-7</v>
      </c>
    </row>
    <row r="243" spans="1:2" x14ac:dyDescent="0.2">
      <c r="A243">
        <v>2755445.5445544557</v>
      </c>
      <c r="B243">
        <v>1.9948849104859335E-7</v>
      </c>
    </row>
    <row r="244" spans="1:2" x14ac:dyDescent="0.2">
      <c r="A244">
        <v>2755445.5445544557</v>
      </c>
      <c r="B244">
        <v>0</v>
      </c>
    </row>
    <row r="245" spans="1:2" x14ac:dyDescent="0.2">
      <c r="A245">
        <v>2778217.8217821782</v>
      </c>
      <c r="B245">
        <v>0</v>
      </c>
    </row>
    <row r="246" spans="1:2" x14ac:dyDescent="0.2">
      <c r="A246">
        <v>2778217.8217821782</v>
      </c>
      <c r="B246">
        <v>1.9948849104859335E-7</v>
      </c>
    </row>
    <row r="247" spans="1:2" x14ac:dyDescent="0.2">
      <c r="A247">
        <v>2800990.0990099008</v>
      </c>
      <c r="B247">
        <v>1.9948849104859335E-7</v>
      </c>
    </row>
    <row r="248" spans="1:2" x14ac:dyDescent="0.2">
      <c r="A248">
        <v>2800990.0990099008</v>
      </c>
      <c r="B248">
        <v>0</v>
      </c>
    </row>
    <row r="249" spans="1:2" x14ac:dyDescent="0.2">
      <c r="A249">
        <v>2823762.3762376239</v>
      </c>
      <c r="B249">
        <v>0</v>
      </c>
    </row>
    <row r="250" spans="1:2" x14ac:dyDescent="0.2">
      <c r="A250">
        <v>2823762.3762376239</v>
      </c>
      <c r="B250">
        <v>1.9948849104859335E-7</v>
      </c>
    </row>
    <row r="251" spans="1:2" x14ac:dyDescent="0.2">
      <c r="A251">
        <v>2846534.6534653464</v>
      </c>
      <c r="B251">
        <v>1.9948849104859335E-7</v>
      </c>
    </row>
    <row r="252" spans="1:2" x14ac:dyDescent="0.2">
      <c r="A252">
        <v>2846534.6534653464</v>
      </c>
      <c r="B252">
        <v>0</v>
      </c>
    </row>
    <row r="253" spans="1:2" x14ac:dyDescent="0.2">
      <c r="A253">
        <v>2869306.9306930695</v>
      </c>
      <c r="B253">
        <v>0</v>
      </c>
    </row>
    <row r="254" spans="1:2" x14ac:dyDescent="0.2">
      <c r="A254">
        <v>2869306.9306930695</v>
      </c>
      <c r="B254">
        <v>1.9948849104859335E-7</v>
      </c>
    </row>
    <row r="255" spans="1:2" x14ac:dyDescent="0.2">
      <c r="A255">
        <v>2892079.207920792</v>
      </c>
      <c r="B255">
        <v>1.9948849104859335E-7</v>
      </c>
    </row>
    <row r="256" spans="1:2" x14ac:dyDescent="0.2">
      <c r="A256">
        <v>2892079.207920792</v>
      </c>
      <c r="B256">
        <v>0</v>
      </c>
    </row>
    <row r="257" spans="1:2" x14ac:dyDescent="0.2">
      <c r="A257">
        <v>2914851.4851485146</v>
      </c>
      <c r="B257">
        <v>0</v>
      </c>
    </row>
    <row r="258" spans="1:2" x14ac:dyDescent="0.2">
      <c r="A258">
        <v>2914851.4851485146</v>
      </c>
      <c r="B258">
        <v>1.9948849104859335E-7</v>
      </c>
    </row>
    <row r="259" spans="1:2" x14ac:dyDescent="0.2">
      <c r="A259">
        <v>2937623.7623762377</v>
      </c>
      <c r="B259">
        <v>1.9948849104859335E-7</v>
      </c>
    </row>
    <row r="260" spans="1:2" x14ac:dyDescent="0.2">
      <c r="A260">
        <v>2937623.7623762377</v>
      </c>
      <c r="B260">
        <v>0</v>
      </c>
    </row>
    <row r="261" spans="1:2" x14ac:dyDescent="0.2">
      <c r="A261">
        <v>2960396.0396039602</v>
      </c>
      <c r="B261">
        <v>0</v>
      </c>
    </row>
    <row r="262" spans="1:2" x14ac:dyDescent="0.2">
      <c r="A262">
        <v>2960396.0396039602</v>
      </c>
      <c r="B262">
        <v>1.9948849104859335E-7</v>
      </c>
    </row>
    <row r="263" spans="1:2" x14ac:dyDescent="0.2">
      <c r="A263">
        <v>2983168.3168316833</v>
      </c>
      <c r="B263">
        <v>1.9948849104859335E-7</v>
      </c>
    </row>
    <row r="264" spans="1:2" x14ac:dyDescent="0.2">
      <c r="A264">
        <v>2983168.3168316833</v>
      </c>
      <c r="B264">
        <v>0</v>
      </c>
    </row>
    <row r="265" spans="1:2" x14ac:dyDescent="0.2">
      <c r="A265">
        <v>3005940.5940594058</v>
      </c>
      <c r="B265">
        <v>0</v>
      </c>
    </row>
    <row r="266" spans="1:2" x14ac:dyDescent="0.2">
      <c r="A266">
        <v>3005940.5940594058</v>
      </c>
      <c r="B266">
        <v>1.9948849104859335E-7</v>
      </c>
    </row>
    <row r="267" spans="1:2" x14ac:dyDescent="0.2">
      <c r="A267">
        <v>3028712.8712871289</v>
      </c>
      <c r="B267">
        <v>1.9948849104859335E-7</v>
      </c>
    </row>
    <row r="268" spans="1:2" x14ac:dyDescent="0.2">
      <c r="A268">
        <v>3028712.8712871289</v>
      </c>
      <c r="B268">
        <v>0</v>
      </c>
    </row>
    <row r="269" spans="1:2" x14ac:dyDescent="0.2">
      <c r="A269">
        <v>3051485.1485148515</v>
      </c>
      <c r="B269">
        <v>0</v>
      </c>
    </row>
    <row r="270" spans="1:2" x14ac:dyDescent="0.2">
      <c r="A270">
        <v>3051485.1485148515</v>
      </c>
      <c r="B270">
        <v>1.9948849104859335E-7</v>
      </c>
    </row>
    <row r="271" spans="1:2" x14ac:dyDescent="0.2">
      <c r="A271">
        <v>3074257.425742574</v>
      </c>
      <c r="B271">
        <v>1.9948849104859335E-7</v>
      </c>
    </row>
    <row r="272" spans="1:2" x14ac:dyDescent="0.2">
      <c r="A272">
        <v>3074257.425742574</v>
      </c>
      <c r="B272">
        <v>0</v>
      </c>
    </row>
    <row r="273" spans="1:2" x14ac:dyDescent="0.2">
      <c r="A273">
        <v>3097029.7029702971</v>
      </c>
      <c r="B273">
        <v>0</v>
      </c>
    </row>
    <row r="274" spans="1:2" x14ac:dyDescent="0.2">
      <c r="A274">
        <v>3097029.7029702971</v>
      </c>
      <c r="B274">
        <v>1.9948849104859335E-7</v>
      </c>
    </row>
    <row r="275" spans="1:2" x14ac:dyDescent="0.2">
      <c r="A275">
        <v>3119801.9801980196</v>
      </c>
      <c r="B275">
        <v>1.9948849104859335E-7</v>
      </c>
    </row>
    <row r="276" spans="1:2" x14ac:dyDescent="0.2">
      <c r="A276">
        <v>3119801.9801980196</v>
      </c>
      <c r="B276">
        <v>0</v>
      </c>
    </row>
    <row r="277" spans="1:2" x14ac:dyDescent="0.2">
      <c r="A277">
        <v>3142574.2574257427</v>
      </c>
      <c r="B277">
        <v>0</v>
      </c>
    </row>
    <row r="278" spans="1:2" x14ac:dyDescent="0.2">
      <c r="A278">
        <v>3142574.2574257427</v>
      </c>
      <c r="B278">
        <v>1.9948849104859335E-7</v>
      </c>
    </row>
    <row r="279" spans="1:2" x14ac:dyDescent="0.2">
      <c r="A279">
        <v>3165346.5346534653</v>
      </c>
      <c r="B279">
        <v>1.9948849104859335E-7</v>
      </c>
    </row>
    <row r="280" spans="1:2" x14ac:dyDescent="0.2">
      <c r="A280">
        <v>3165346.5346534653</v>
      </c>
      <c r="B280">
        <v>0</v>
      </c>
    </row>
    <row r="281" spans="1:2" x14ac:dyDescent="0.2">
      <c r="A281">
        <v>3188118.8118811883</v>
      </c>
      <c r="B281">
        <v>0</v>
      </c>
    </row>
    <row r="282" spans="1:2" x14ac:dyDescent="0.2">
      <c r="A282">
        <v>3188118.8118811883</v>
      </c>
      <c r="B282">
        <v>1.9948849104859335E-7</v>
      </c>
    </row>
    <row r="283" spans="1:2" x14ac:dyDescent="0.2">
      <c r="A283">
        <v>3210891.0891089109</v>
      </c>
      <c r="B283">
        <v>1.9948849104859335E-7</v>
      </c>
    </row>
    <row r="284" spans="1:2" x14ac:dyDescent="0.2">
      <c r="A284">
        <v>3210891.0891089109</v>
      </c>
      <c r="B284">
        <v>0</v>
      </c>
    </row>
    <row r="285" spans="1:2" x14ac:dyDescent="0.2">
      <c r="A285">
        <v>3233663.3663366335</v>
      </c>
      <c r="B285">
        <v>0</v>
      </c>
    </row>
    <row r="286" spans="1:2" x14ac:dyDescent="0.2">
      <c r="A286">
        <v>3233663.3663366335</v>
      </c>
      <c r="B286">
        <v>1.9948849104859335E-7</v>
      </c>
    </row>
    <row r="287" spans="1:2" x14ac:dyDescent="0.2">
      <c r="A287">
        <v>3256435.6435643565</v>
      </c>
      <c r="B287">
        <v>1.9948849104859335E-7</v>
      </c>
    </row>
    <row r="288" spans="1:2" x14ac:dyDescent="0.2">
      <c r="A288">
        <v>3256435.6435643565</v>
      </c>
      <c r="B288">
        <v>0</v>
      </c>
    </row>
    <row r="289" spans="1:2" x14ac:dyDescent="0.2">
      <c r="A289">
        <v>3279207.9207920791</v>
      </c>
      <c r="B289">
        <v>0</v>
      </c>
    </row>
    <row r="290" spans="1:2" x14ac:dyDescent="0.2">
      <c r="A290">
        <v>3279207.9207920791</v>
      </c>
      <c r="B290">
        <v>1.9948849104859335E-7</v>
      </c>
    </row>
    <row r="291" spans="1:2" x14ac:dyDescent="0.2">
      <c r="A291">
        <v>3301980.1980198021</v>
      </c>
      <c r="B291">
        <v>1.9948849104859335E-7</v>
      </c>
    </row>
    <row r="292" spans="1:2" x14ac:dyDescent="0.2">
      <c r="A292">
        <v>3301980.1980198021</v>
      </c>
      <c r="B292">
        <v>0</v>
      </c>
    </row>
    <row r="293" spans="1:2" x14ac:dyDescent="0.2">
      <c r="A293">
        <v>3324752.4752475247</v>
      </c>
      <c r="B293">
        <v>0</v>
      </c>
    </row>
    <row r="294" spans="1:2" x14ac:dyDescent="0.2">
      <c r="A294">
        <v>3324752.4752475247</v>
      </c>
      <c r="B294">
        <v>1.9948849104859335E-7</v>
      </c>
    </row>
    <row r="295" spans="1:2" x14ac:dyDescent="0.2">
      <c r="A295">
        <v>3347524.7524752477</v>
      </c>
      <c r="B295">
        <v>1.9948849104859335E-7</v>
      </c>
    </row>
    <row r="296" spans="1:2" x14ac:dyDescent="0.2">
      <c r="A296">
        <v>3347524.7524752477</v>
      </c>
      <c r="B296">
        <v>0</v>
      </c>
    </row>
    <row r="297" spans="1:2" x14ac:dyDescent="0.2">
      <c r="A297">
        <v>3370297.0297029703</v>
      </c>
      <c r="B297">
        <v>0</v>
      </c>
    </row>
    <row r="298" spans="1:2" x14ac:dyDescent="0.2">
      <c r="A298">
        <v>3370297.0297029703</v>
      </c>
      <c r="B298">
        <v>1.9948849104859335E-7</v>
      </c>
    </row>
    <row r="299" spans="1:2" x14ac:dyDescent="0.2">
      <c r="A299">
        <v>3393069.3069306929</v>
      </c>
      <c r="B299">
        <v>1.9948849104859335E-7</v>
      </c>
    </row>
    <row r="300" spans="1:2" x14ac:dyDescent="0.2">
      <c r="A300">
        <v>3393069.3069306929</v>
      </c>
      <c r="B300">
        <v>0</v>
      </c>
    </row>
    <row r="301" spans="1:2" x14ac:dyDescent="0.2">
      <c r="A301">
        <v>3415841.5841584159</v>
      </c>
      <c r="B301">
        <v>0</v>
      </c>
    </row>
    <row r="302" spans="1:2" x14ac:dyDescent="0.2">
      <c r="A302">
        <v>3415841.5841584159</v>
      </c>
      <c r="B302">
        <v>1.9948849104859335E-7</v>
      </c>
    </row>
    <row r="303" spans="1:2" x14ac:dyDescent="0.2">
      <c r="A303">
        <v>3438613.8613861385</v>
      </c>
      <c r="B303">
        <v>1.9948849104859335E-7</v>
      </c>
    </row>
    <row r="304" spans="1:2" x14ac:dyDescent="0.2">
      <c r="A304">
        <v>3438613.8613861385</v>
      </c>
      <c r="B304">
        <v>0</v>
      </c>
    </row>
    <row r="305" spans="1:2" x14ac:dyDescent="0.2">
      <c r="A305">
        <v>3461386.1386138615</v>
      </c>
      <c r="B305">
        <v>0</v>
      </c>
    </row>
    <row r="306" spans="1:2" x14ac:dyDescent="0.2">
      <c r="A306">
        <v>3461386.1386138615</v>
      </c>
      <c r="B306">
        <v>1.9948849104859335E-7</v>
      </c>
    </row>
    <row r="307" spans="1:2" x14ac:dyDescent="0.2">
      <c r="A307">
        <v>3484158.4158415841</v>
      </c>
      <c r="B307">
        <v>1.9948849104859335E-7</v>
      </c>
    </row>
    <row r="308" spans="1:2" x14ac:dyDescent="0.2">
      <c r="A308">
        <v>3484158.4158415841</v>
      </c>
      <c r="B308">
        <v>0</v>
      </c>
    </row>
    <row r="309" spans="1:2" x14ac:dyDescent="0.2">
      <c r="A309">
        <v>3506930.6930693071</v>
      </c>
      <c r="B309">
        <v>0</v>
      </c>
    </row>
    <row r="310" spans="1:2" x14ac:dyDescent="0.2">
      <c r="A310">
        <v>3506930.6930693071</v>
      </c>
      <c r="B310">
        <v>1.9948849104859335E-7</v>
      </c>
    </row>
    <row r="311" spans="1:2" x14ac:dyDescent="0.2">
      <c r="A311">
        <v>3529702.9702970297</v>
      </c>
      <c r="B311">
        <v>1.9948849104859335E-7</v>
      </c>
    </row>
    <row r="312" spans="1:2" x14ac:dyDescent="0.2">
      <c r="A312">
        <v>3529702.9702970297</v>
      </c>
      <c r="B312">
        <v>0</v>
      </c>
    </row>
    <row r="313" spans="1:2" x14ac:dyDescent="0.2">
      <c r="A313">
        <v>3552475.2475247523</v>
      </c>
      <c r="B313">
        <v>0</v>
      </c>
    </row>
    <row r="314" spans="1:2" x14ac:dyDescent="0.2">
      <c r="A314">
        <v>3552475.2475247523</v>
      </c>
      <c r="B314">
        <v>1.9948849104859335E-7</v>
      </c>
    </row>
    <row r="315" spans="1:2" x14ac:dyDescent="0.2">
      <c r="A315">
        <v>3575247.5247524753</v>
      </c>
      <c r="B315">
        <v>1.9948849104859335E-7</v>
      </c>
    </row>
    <row r="316" spans="1:2" x14ac:dyDescent="0.2">
      <c r="A316">
        <v>3575247.5247524753</v>
      </c>
      <c r="B316">
        <v>0</v>
      </c>
    </row>
    <row r="317" spans="1:2" x14ac:dyDescent="0.2">
      <c r="A317">
        <v>3598019.8019801979</v>
      </c>
      <c r="B317">
        <v>0</v>
      </c>
    </row>
    <row r="318" spans="1:2" x14ac:dyDescent="0.2">
      <c r="A318">
        <v>3598019.8019801979</v>
      </c>
      <c r="B318">
        <v>1.9948849104859335E-7</v>
      </c>
    </row>
    <row r="319" spans="1:2" x14ac:dyDescent="0.2">
      <c r="A319">
        <v>3620792.0792079209</v>
      </c>
      <c r="B319">
        <v>1.9948849104859335E-7</v>
      </c>
    </row>
    <row r="320" spans="1:2" x14ac:dyDescent="0.2">
      <c r="A320">
        <v>3620792.0792079209</v>
      </c>
      <c r="B320">
        <v>0</v>
      </c>
    </row>
    <row r="321" spans="1:2" x14ac:dyDescent="0.2">
      <c r="A321">
        <v>3643564.3564356435</v>
      </c>
      <c r="B321">
        <v>0</v>
      </c>
    </row>
    <row r="322" spans="1:2" x14ac:dyDescent="0.2">
      <c r="A322">
        <v>3643564.3564356435</v>
      </c>
      <c r="B322">
        <v>1.9948849104859335E-7</v>
      </c>
    </row>
    <row r="323" spans="1:2" x14ac:dyDescent="0.2">
      <c r="A323">
        <v>3666336.6336633665</v>
      </c>
      <c r="B323">
        <v>1.9948849104859335E-7</v>
      </c>
    </row>
    <row r="324" spans="1:2" x14ac:dyDescent="0.2">
      <c r="A324">
        <v>3666336.6336633665</v>
      </c>
      <c r="B324">
        <v>0</v>
      </c>
    </row>
    <row r="325" spans="1:2" x14ac:dyDescent="0.2">
      <c r="A325">
        <v>3689108.9108910891</v>
      </c>
      <c r="B325">
        <v>0</v>
      </c>
    </row>
    <row r="326" spans="1:2" x14ac:dyDescent="0.2">
      <c r="A326">
        <v>3689108.9108910891</v>
      </c>
      <c r="B326">
        <v>1.9948849104859335E-7</v>
      </c>
    </row>
    <row r="327" spans="1:2" x14ac:dyDescent="0.2">
      <c r="A327">
        <v>3711881.1881188117</v>
      </c>
      <c r="B327">
        <v>1.9948849104859335E-7</v>
      </c>
    </row>
    <row r="328" spans="1:2" x14ac:dyDescent="0.2">
      <c r="A328">
        <v>3711881.1881188117</v>
      </c>
      <c r="B328">
        <v>0</v>
      </c>
    </row>
    <row r="329" spans="1:2" x14ac:dyDescent="0.2">
      <c r="A329">
        <v>3734653.4653465347</v>
      </c>
      <c r="B329">
        <v>0</v>
      </c>
    </row>
    <row r="330" spans="1:2" x14ac:dyDescent="0.2">
      <c r="A330">
        <v>3734653.4653465347</v>
      </c>
      <c r="B330">
        <v>1.9948849104859335E-7</v>
      </c>
    </row>
    <row r="331" spans="1:2" x14ac:dyDescent="0.2">
      <c r="A331">
        <v>3757425.7425742573</v>
      </c>
      <c r="B331">
        <v>1.9948849104859335E-7</v>
      </c>
    </row>
    <row r="332" spans="1:2" x14ac:dyDescent="0.2">
      <c r="A332">
        <v>3757425.7425742573</v>
      </c>
      <c r="B332">
        <v>0</v>
      </c>
    </row>
    <row r="333" spans="1:2" x14ac:dyDescent="0.2">
      <c r="A333">
        <v>3780198.0198019804</v>
      </c>
      <c r="B333">
        <v>0</v>
      </c>
    </row>
    <row r="334" spans="1:2" x14ac:dyDescent="0.2">
      <c r="A334">
        <v>3780198.0198019804</v>
      </c>
      <c r="B334">
        <v>1.9948849104859335E-7</v>
      </c>
    </row>
    <row r="335" spans="1:2" x14ac:dyDescent="0.2">
      <c r="A335">
        <v>3802970.2970297029</v>
      </c>
      <c r="B335">
        <v>1.9948849104859335E-7</v>
      </c>
    </row>
    <row r="336" spans="1:2" x14ac:dyDescent="0.2">
      <c r="A336">
        <v>3802970.2970297029</v>
      </c>
      <c r="B336">
        <v>0</v>
      </c>
    </row>
    <row r="337" spans="1:2" x14ac:dyDescent="0.2">
      <c r="A337">
        <v>3825742.574257426</v>
      </c>
      <c r="B337">
        <v>0</v>
      </c>
    </row>
    <row r="338" spans="1:2" x14ac:dyDescent="0.2">
      <c r="A338">
        <v>3825742.574257426</v>
      </c>
      <c r="B338">
        <v>1.9948849104859335E-7</v>
      </c>
    </row>
    <row r="339" spans="1:2" x14ac:dyDescent="0.2">
      <c r="A339">
        <v>3848514.8514851485</v>
      </c>
      <c r="B339">
        <v>1.9948849104859335E-7</v>
      </c>
    </row>
    <row r="340" spans="1:2" x14ac:dyDescent="0.2">
      <c r="A340">
        <v>3848514.8514851485</v>
      </c>
      <c r="B340">
        <v>0</v>
      </c>
    </row>
    <row r="341" spans="1:2" x14ac:dyDescent="0.2">
      <c r="A341">
        <v>3871287.1287128711</v>
      </c>
      <c r="B341">
        <v>0</v>
      </c>
    </row>
    <row r="342" spans="1:2" x14ac:dyDescent="0.2">
      <c r="A342">
        <v>3871287.1287128711</v>
      </c>
      <c r="B342">
        <v>1.9948849104859335E-7</v>
      </c>
    </row>
    <row r="343" spans="1:2" x14ac:dyDescent="0.2">
      <c r="A343">
        <v>3894059.4059405942</v>
      </c>
      <c r="B343">
        <v>1.9948849104859335E-7</v>
      </c>
    </row>
    <row r="344" spans="1:2" x14ac:dyDescent="0.2">
      <c r="A344">
        <v>3894059.4059405942</v>
      </c>
      <c r="B344">
        <v>0</v>
      </c>
    </row>
    <row r="345" spans="1:2" x14ac:dyDescent="0.2">
      <c r="A345">
        <v>3916831.6831683167</v>
      </c>
      <c r="B345">
        <v>0</v>
      </c>
    </row>
    <row r="346" spans="1:2" x14ac:dyDescent="0.2">
      <c r="A346">
        <v>3916831.6831683167</v>
      </c>
      <c r="B346">
        <v>1.9948849104859335E-7</v>
      </c>
    </row>
    <row r="347" spans="1:2" x14ac:dyDescent="0.2">
      <c r="A347">
        <v>3939603.9603960398</v>
      </c>
      <c r="B347">
        <v>1.9948849104859335E-7</v>
      </c>
    </row>
    <row r="348" spans="1:2" x14ac:dyDescent="0.2">
      <c r="A348">
        <v>3939603.9603960398</v>
      </c>
      <c r="B348">
        <v>0</v>
      </c>
    </row>
    <row r="349" spans="1:2" x14ac:dyDescent="0.2">
      <c r="A349">
        <v>3962376.2376237623</v>
      </c>
      <c r="B349">
        <v>0</v>
      </c>
    </row>
    <row r="350" spans="1:2" x14ac:dyDescent="0.2">
      <c r="A350">
        <v>3962376.2376237623</v>
      </c>
      <c r="B350">
        <v>1.9948849104859335E-7</v>
      </c>
    </row>
    <row r="351" spans="1:2" x14ac:dyDescent="0.2">
      <c r="A351">
        <v>3985148.5148514854</v>
      </c>
      <c r="B351">
        <v>1.9948849104859335E-7</v>
      </c>
    </row>
    <row r="352" spans="1:2" x14ac:dyDescent="0.2">
      <c r="A352">
        <v>3985148.5148514854</v>
      </c>
      <c r="B352">
        <v>0</v>
      </c>
    </row>
    <row r="353" spans="1:2" x14ac:dyDescent="0.2">
      <c r="A353">
        <v>4007920.792079208</v>
      </c>
      <c r="B353">
        <v>0</v>
      </c>
    </row>
    <row r="354" spans="1:2" x14ac:dyDescent="0.2">
      <c r="A354">
        <v>4007920.792079208</v>
      </c>
      <c r="B354">
        <v>1.9948849104859335E-7</v>
      </c>
    </row>
    <row r="355" spans="1:2" x14ac:dyDescent="0.2">
      <c r="A355">
        <v>4030693.0693069305</v>
      </c>
      <c r="B355">
        <v>1.9948849104859335E-7</v>
      </c>
    </row>
    <row r="356" spans="1:2" x14ac:dyDescent="0.2">
      <c r="A356">
        <v>4030693.0693069305</v>
      </c>
      <c r="B356">
        <v>0</v>
      </c>
    </row>
    <row r="357" spans="1:2" x14ac:dyDescent="0.2">
      <c r="A357">
        <v>4053465.3465346536</v>
      </c>
      <c r="B357">
        <v>0</v>
      </c>
    </row>
    <row r="358" spans="1:2" x14ac:dyDescent="0.2">
      <c r="A358">
        <v>4053465.3465346536</v>
      </c>
      <c r="B358">
        <v>1.9948849104859335E-7</v>
      </c>
    </row>
    <row r="359" spans="1:2" x14ac:dyDescent="0.2">
      <c r="A359">
        <v>4076237.6237623761</v>
      </c>
      <c r="B359">
        <v>1.9948849104859335E-7</v>
      </c>
    </row>
    <row r="360" spans="1:2" x14ac:dyDescent="0.2">
      <c r="A360">
        <v>4076237.6237623761</v>
      </c>
      <c r="B360">
        <v>0</v>
      </c>
    </row>
    <row r="361" spans="1:2" x14ac:dyDescent="0.2">
      <c r="A361">
        <v>4099009.9009900992</v>
      </c>
      <c r="B361">
        <v>0</v>
      </c>
    </row>
    <row r="362" spans="1:2" x14ac:dyDescent="0.2">
      <c r="A362">
        <v>4099009.9009900992</v>
      </c>
      <c r="B362">
        <v>1.9948849104859335E-7</v>
      </c>
    </row>
    <row r="363" spans="1:2" x14ac:dyDescent="0.2">
      <c r="A363">
        <v>4121782.1782178218</v>
      </c>
      <c r="B363">
        <v>1.9948849104859335E-7</v>
      </c>
    </row>
    <row r="364" spans="1:2" x14ac:dyDescent="0.2">
      <c r="A364">
        <v>4121782.1782178218</v>
      </c>
      <c r="B364">
        <v>0</v>
      </c>
    </row>
    <row r="365" spans="1:2" x14ac:dyDescent="0.2">
      <c r="A365">
        <v>4144554.4554455443</v>
      </c>
      <c r="B365">
        <v>0</v>
      </c>
    </row>
    <row r="366" spans="1:2" x14ac:dyDescent="0.2">
      <c r="A366">
        <v>4144554.4554455443</v>
      </c>
      <c r="B366">
        <v>1.9948849104859335E-7</v>
      </c>
    </row>
    <row r="367" spans="1:2" x14ac:dyDescent="0.2">
      <c r="A367">
        <v>4167326.7326732674</v>
      </c>
      <c r="B367">
        <v>1.9948849104859335E-7</v>
      </c>
    </row>
    <row r="368" spans="1:2" x14ac:dyDescent="0.2">
      <c r="A368">
        <v>4167326.7326732674</v>
      </c>
      <c r="B368">
        <v>0</v>
      </c>
    </row>
    <row r="369" spans="1:2" x14ac:dyDescent="0.2">
      <c r="A369">
        <v>4190099.0099009899</v>
      </c>
      <c r="B369">
        <v>0</v>
      </c>
    </row>
    <row r="370" spans="1:2" x14ac:dyDescent="0.2">
      <c r="A370">
        <v>4190099.0099009899</v>
      </c>
      <c r="B370">
        <v>1.9948849104859335E-7</v>
      </c>
    </row>
    <row r="371" spans="1:2" x14ac:dyDescent="0.2">
      <c r="A371">
        <v>4212871.287128713</v>
      </c>
      <c r="B371">
        <v>1.9948849104859335E-7</v>
      </c>
    </row>
    <row r="372" spans="1:2" x14ac:dyDescent="0.2">
      <c r="A372">
        <v>4212871.287128713</v>
      </c>
      <c r="B372">
        <v>0</v>
      </c>
    </row>
    <row r="373" spans="1:2" x14ac:dyDescent="0.2">
      <c r="A373">
        <v>4235643.564356436</v>
      </c>
      <c r="B373">
        <v>0</v>
      </c>
    </row>
    <row r="374" spans="1:2" x14ac:dyDescent="0.2">
      <c r="A374">
        <v>4235643.564356436</v>
      </c>
      <c r="B374">
        <v>1.9948849104859335E-7</v>
      </c>
    </row>
    <row r="375" spans="1:2" x14ac:dyDescent="0.2">
      <c r="A375">
        <v>4258415.8415841581</v>
      </c>
      <c r="B375">
        <v>1.9948849104859335E-7</v>
      </c>
    </row>
    <row r="376" spans="1:2" x14ac:dyDescent="0.2">
      <c r="A376">
        <v>4258415.8415841581</v>
      </c>
      <c r="B376">
        <v>0</v>
      </c>
    </row>
    <row r="377" spans="1:2" x14ac:dyDescent="0.2">
      <c r="A377">
        <v>4281188.1188118812</v>
      </c>
      <c r="B377">
        <v>0</v>
      </c>
    </row>
    <row r="378" spans="1:2" x14ac:dyDescent="0.2">
      <c r="A378">
        <v>4281188.1188118812</v>
      </c>
      <c r="B378">
        <v>1.9948849104859335E-7</v>
      </c>
    </row>
    <row r="379" spans="1:2" x14ac:dyDescent="0.2">
      <c r="A379">
        <v>4303960.3960396042</v>
      </c>
      <c r="B379">
        <v>1.9948849104859335E-7</v>
      </c>
    </row>
    <row r="380" spans="1:2" x14ac:dyDescent="0.2">
      <c r="A380">
        <v>4303960.3960396042</v>
      </c>
      <c r="B380">
        <v>0</v>
      </c>
    </row>
    <row r="381" spans="1:2" x14ac:dyDescent="0.2">
      <c r="A381">
        <v>4326732.6732673263</v>
      </c>
      <c r="B381">
        <v>0</v>
      </c>
    </row>
    <row r="382" spans="1:2" x14ac:dyDescent="0.2">
      <c r="A382">
        <v>4326732.6732673263</v>
      </c>
      <c r="B382">
        <v>1.9948849104859335E-7</v>
      </c>
    </row>
    <row r="383" spans="1:2" x14ac:dyDescent="0.2">
      <c r="A383">
        <v>4349504.9504950494</v>
      </c>
      <c r="B383">
        <v>1.9948849104859335E-7</v>
      </c>
    </row>
    <row r="384" spans="1:2" x14ac:dyDescent="0.2">
      <c r="A384">
        <v>4349504.9504950494</v>
      </c>
      <c r="B384">
        <v>0</v>
      </c>
    </row>
    <row r="385" spans="1:2" x14ac:dyDescent="0.2">
      <c r="A385">
        <v>4372277.2277227724</v>
      </c>
      <c r="B385">
        <v>0</v>
      </c>
    </row>
    <row r="386" spans="1:2" x14ac:dyDescent="0.2">
      <c r="A386">
        <v>4372277.2277227724</v>
      </c>
      <c r="B386">
        <v>1.9948849104859335E-7</v>
      </c>
    </row>
    <row r="387" spans="1:2" x14ac:dyDescent="0.2">
      <c r="A387">
        <v>4395049.5049504954</v>
      </c>
      <c r="B387">
        <v>1.9948849104859335E-7</v>
      </c>
    </row>
    <row r="388" spans="1:2" x14ac:dyDescent="0.2">
      <c r="A388">
        <v>4395049.5049504954</v>
      </c>
      <c r="B388">
        <v>0</v>
      </c>
    </row>
    <row r="389" spans="1:2" x14ac:dyDescent="0.2">
      <c r="A389">
        <v>4417821.7821782175</v>
      </c>
      <c r="B389">
        <v>0</v>
      </c>
    </row>
    <row r="390" spans="1:2" x14ac:dyDescent="0.2">
      <c r="A390">
        <v>4417821.7821782175</v>
      </c>
      <c r="B390">
        <v>1.9948849104859335E-7</v>
      </c>
    </row>
    <row r="391" spans="1:2" x14ac:dyDescent="0.2">
      <c r="A391">
        <v>4440594.0594059406</v>
      </c>
      <c r="B391">
        <v>1.9948849104859335E-7</v>
      </c>
    </row>
    <row r="392" spans="1:2" x14ac:dyDescent="0.2">
      <c r="A392">
        <v>4440594.0594059406</v>
      </c>
      <c r="B392">
        <v>0</v>
      </c>
    </row>
    <row r="393" spans="1:2" x14ac:dyDescent="0.2">
      <c r="A393">
        <v>4463366.3366336636</v>
      </c>
      <c r="B393">
        <v>0</v>
      </c>
    </row>
    <row r="394" spans="1:2" x14ac:dyDescent="0.2">
      <c r="A394">
        <v>4463366.3366336636</v>
      </c>
      <c r="B394">
        <v>1.9948849104859335E-7</v>
      </c>
    </row>
    <row r="395" spans="1:2" x14ac:dyDescent="0.2">
      <c r="A395">
        <v>4486138.6138613857</v>
      </c>
      <c r="B395">
        <v>1.9948849104859335E-7</v>
      </c>
    </row>
    <row r="396" spans="1:2" x14ac:dyDescent="0.2">
      <c r="A396">
        <v>4486138.6138613857</v>
      </c>
      <c r="B396">
        <v>0</v>
      </c>
    </row>
    <row r="397" spans="1:2" x14ac:dyDescent="0.2">
      <c r="A397">
        <v>4508910.8910891088</v>
      </c>
      <c r="B397">
        <v>0</v>
      </c>
    </row>
    <row r="398" spans="1:2" x14ac:dyDescent="0.2">
      <c r="A398">
        <v>4508910.8910891088</v>
      </c>
      <c r="B398">
        <v>1.9948849104859335E-7</v>
      </c>
    </row>
    <row r="399" spans="1:2" x14ac:dyDescent="0.2">
      <c r="A399">
        <v>4531683.1683168318</v>
      </c>
      <c r="B399">
        <v>1.9948849104859335E-7</v>
      </c>
    </row>
    <row r="400" spans="1:2" x14ac:dyDescent="0.2">
      <c r="A400">
        <v>4531683.1683168318</v>
      </c>
      <c r="B400">
        <v>0</v>
      </c>
    </row>
    <row r="401" spans="1:2" x14ac:dyDescent="0.2">
      <c r="A401">
        <v>4554455.4455445549</v>
      </c>
      <c r="B401">
        <v>0</v>
      </c>
    </row>
    <row r="402" spans="1:2" x14ac:dyDescent="0.2">
      <c r="A402">
        <v>4554455.4455445549</v>
      </c>
      <c r="B402">
        <v>1.9948849104859335E-7</v>
      </c>
    </row>
    <row r="403" spans="1:2" x14ac:dyDescent="0.2">
      <c r="A403">
        <v>4577227.722772277</v>
      </c>
      <c r="B403">
        <v>1.9948849104859335E-7</v>
      </c>
    </row>
    <row r="404" spans="1:2" x14ac:dyDescent="0.2">
      <c r="A404">
        <v>4577227.722772277</v>
      </c>
      <c r="B404">
        <v>0</v>
      </c>
    </row>
    <row r="405" spans="1:2" x14ac:dyDescent="0.2">
      <c r="A405">
        <v>4600000</v>
      </c>
      <c r="B405">
        <v>0</v>
      </c>
    </row>
    <row r="406" spans="1:2" x14ac:dyDescent="0.2">
      <c r="A406">
        <v>4600000</v>
      </c>
      <c r="B406">
        <v>7.6726342710997449E-9</v>
      </c>
    </row>
    <row r="407" spans="1:2" x14ac:dyDescent="0.2">
      <c r="A407">
        <v>4622772.277227723</v>
      </c>
      <c r="B407">
        <v>7.6726342710997449E-9</v>
      </c>
    </row>
    <row r="408" spans="1:2" x14ac:dyDescent="0.2">
      <c r="A408">
        <v>4622772.277227723</v>
      </c>
      <c r="B408">
        <v>0</v>
      </c>
    </row>
    <row r="409" spans="1:2" x14ac:dyDescent="0.2">
      <c r="A409">
        <v>4645544.5544554451</v>
      </c>
      <c r="B409">
        <v>0</v>
      </c>
    </row>
    <row r="410" spans="1:2" x14ac:dyDescent="0.2">
      <c r="A410">
        <v>4645544.5544554451</v>
      </c>
      <c r="B410">
        <v>7.6726342710997449E-9</v>
      </c>
    </row>
    <row r="411" spans="1:2" x14ac:dyDescent="0.2">
      <c r="A411">
        <v>4668316.8316831682</v>
      </c>
      <c r="B411">
        <v>7.6726342710997449E-9</v>
      </c>
    </row>
    <row r="412" spans="1:2" x14ac:dyDescent="0.2">
      <c r="A412">
        <v>4668316.8316831682</v>
      </c>
      <c r="B412">
        <v>0</v>
      </c>
    </row>
    <row r="413" spans="1:2" x14ac:dyDescent="0.2">
      <c r="A413">
        <v>4691089.1089108912</v>
      </c>
      <c r="B413">
        <v>0</v>
      </c>
    </row>
    <row r="414" spans="1:2" x14ac:dyDescent="0.2">
      <c r="A414">
        <v>4691089.1089108912</v>
      </c>
      <c r="B414">
        <v>7.6726342710997449E-9</v>
      </c>
    </row>
    <row r="415" spans="1:2" x14ac:dyDescent="0.2">
      <c r="A415">
        <v>4713861.3861386143</v>
      </c>
      <c r="B415">
        <v>7.6726342710997449E-9</v>
      </c>
    </row>
    <row r="416" spans="1:2" x14ac:dyDescent="0.2">
      <c r="A416">
        <v>4713861.3861386143</v>
      </c>
      <c r="B416">
        <v>0</v>
      </c>
    </row>
    <row r="417" spans="1:2" x14ac:dyDescent="0.2">
      <c r="A417">
        <v>4736633.6633663364</v>
      </c>
      <c r="B417">
        <v>0</v>
      </c>
    </row>
    <row r="418" spans="1:2" x14ac:dyDescent="0.2">
      <c r="A418">
        <v>4736633.6633663364</v>
      </c>
      <c r="B418">
        <v>7.6726342710997449E-9</v>
      </c>
    </row>
    <row r="419" spans="1:2" x14ac:dyDescent="0.2">
      <c r="A419">
        <v>4759405.9405940594</v>
      </c>
      <c r="B419">
        <v>7.6726342710997449E-9</v>
      </c>
    </row>
    <row r="420" spans="1:2" x14ac:dyDescent="0.2">
      <c r="A420">
        <v>4759405.9405940594</v>
      </c>
      <c r="B420">
        <v>0</v>
      </c>
    </row>
    <row r="421" spans="1:2" x14ac:dyDescent="0.2">
      <c r="A421">
        <v>4782178.2178217825</v>
      </c>
      <c r="B421">
        <v>0</v>
      </c>
    </row>
    <row r="422" spans="1:2" x14ac:dyDescent="0.2">
      <c r="A422">
        <v>4782178.2178217825</v>
      </c>
      <c r="B422">
        <v>7.6726342710997449E-9</v>
      </c>
    </row>
    <row r="423" spans="1:2" x14ac:dyDescent="0.2">
      <c r="A423">
        <v>4804950.4950495046</v>
      </c>
      <c r="B423">
        <v>7.6726342710997449E-9</v>
      </c>
    </row>
    <row r="424" spans="1:2" x14ac:dyDescent="0.2">
      <c r="A424">
        <v>4804950.4950495046</v>
      </c>
      <c r="B424">
        <v>0</v>
      </c>
    </row>
    <row r="425" spans="1:2" x14ac:dyDescent="0.2">
      <c r="A425">
        <v>4827722.7722772276</v>
      </c>
      <c r="B425">
        <v>0</v>
      </c>
    </row>
    <row r="426" spans="1:2" x14ac:dyDescent="0.2">
      <c r="A426">
        <v>4827722.7722772276</v>
      </c>
      <c r="B426">
        <v>7.6726342710997449E-9</v>
      </c>
    </row>
    <row r="427" spans="1:2" x14ac:dyDescent="0.2">
      <c r="A427">
        <v>4850495.0495049506</v>
      </c>
      <c r="B427">
        <v>7.6726342710997449E-9</v>
      </c>
    </row>
    <row r="428" spans="1:2" x14ac:dyDescent="0.2">
      <c r="A428">
        <v>4850495.0495049506</v>
      </c>
      <c r="B428">
        <v>0</v>
      </c>
    </row>
    <row r="429" spans="1:2" x14ac:dyDescent="0.2">
      <c r="A429">
        <v>4873267.3267326737</v>
      </c>
      <c r="B429">
        <v>0</v>
      </c>
    </row>
    <row r="430" spans="1:2" x14ac:dyDescent="0.2">
      <c r="A430">
        <v>4873267.3267326737</v>
      </c>
      <c r="B430">
        <v>7.6726342710997449E-9</v>
      </c>
    </row>
    <row r="431" spans="1:2" x14ac:dyDescent="0.2">
      <c r="A431">
        <v>4896039.6039603958</v>
      </c>
      <c r="B431">
        <v>7.6726342710997449E-9</v>
      </c>
    </row>
    <row r="432" spans="1:2" x14ac:dyDescent="0.2">
      <c r="A432">
        <v>4896039.6039603958</v>
      </c>
      <c r="B432">
        <v>0</v>
      </c>
    </row>
    <row r="433" spans="1:2" x14ac:dyDescent="0.2">
      <c r="A433">
        <v>4918811.8811881188</v>
      </c>
      <c r="B433">
        <v>0</v>
      </c>
    </row>
    <row r="434" spans="1:2" x14ac:dyDescent="0.2">
      <c r="A434">
        <v>4918811.8811881188</v>
      </c>
      <c r="B434">
        <v>7.6726342710997449E-9</v>
      </c>
    </row>
    <row r="435" spans="1:2" x14ac:dyDescent="0.2">
      <c r="A435">
        <v>4941584.1584158419</v>
      </c>
      <c r="B435">
        <v>7.6726342710997449E-9</v>
      </c>
    </row>
    <row r="436" spans="1:2" x14ac:dyDescent="0.2">
      <c r="A436">
        <v>4941584.1584158419</v>
      </c>
      <c r="B436">
        <v>0</v>
      </c>
    </row>
    <row r="437" spans="1:2" x14ac:dyDescent="0.2">
      <c r="A437">
        <v>4964356.435643564</v>
      </c>
      <c r="B437">
        <v>0</v>
      </c>
    </row>
    <row r="438" spans="1:2" x14ac:dyDescent="0.2">
      <c r="A438">
        <v>4964356.435643564</v>
      </c>
      <c r="B438">
        <v>7.6726342710997449E-9</v>
      </c>
    </row>
    <row r="439" spans="1:2" x14ac:dyDescent="0.2">
      <c r="A439">
        <v>4987128.712871287</v>
      </c>
      <c r="B439">
        <v>7.6726342710997449E-9</v>
      </c>
    </row>
    <row r="440" spans="1:2" x14ac:dyDescent="0.2">
      <c r="A440">
        <v>4987128.712871287</v>
      </c>
      <c r="B440">
        <v>0</v>
      </c>
    </row>
    <row r="441" spans="1:2" x14ac:dyDescent="0.2">
      <c r="A441">
        <v>5009900.9900990101</v>
      </c>
      <c r="B441">
        <v>0</v>
      </c>
    </row>
    <row r="442" spans="1:2" x14ac:dyDescent="0.2">
      <c r="A442">
        <v>5009900.9900990101</v>
      </c>
      <c r="B442">
        <v>7.6726342710997449E-9</v>
      </c>
    </row>
    <row r="443" spans="1:2" x14ac:dyDescent="0.2">
      <c r="A443">
        <v>5032673.2673267331</v>
      </c>
      <c r="B443">
        <v>7.6726342710997449E-9</v>
      </c>
    </row>
    <row r="444" spans="1:2" x14ac:dyDescent="0.2">
      <c r="A444">
        <v>5032673.2673267331</v>
      </c>
      <c r="B444">
        <v>0</v>
      </c>
    </row>
    <row r="445" spans="1:2" x14ac:dyDescent="0.2">
      <c r="A445">
        <v>5055445.5445544552</v>
      </c>
      <c r="B445">
        <v>0</v>
      </c>
    </row>
    <row r="446" spans="1:2" x14ac:dyDescent="0.2">
      <c r="A446">
        <v>5055445.5445544552</v>
      </c>
      <c r="B446">
        <v>7.6726342710997449E-9</v>
      </c>
    </row>
    <row r="447" spans="1:2" x14ac:dyDescent="0.2">
      <c r="A447">
        <v>5078217.8217821782</v>
      </c>
      <c r="B447">
        <v>7.6726342710997449E-9</v>
      </c>
    </row>
    <row r="448" spans="1:2" x14ac:dyDescent="0.2">
      <c r="A448">
        <v>5078217.8217821782</v>
      </c>
      <c r="B448">
        <v>0</v>
      </c>
    </row>
    <row r="449" spans="1:2" x14ac:dyDescent="0.2">
      <c r="A449">
        <v>5100990.0990099013</v>
      </c>
      <c r="B449">
        <v>0</v>
      </c>
    </row>
    <row r="450" spans="1:2" x14ac:dyDescent="0.2">
      <c r="A450">
        <v>5100990.0990099013</v>
      </c>
      <c r="B450">
        <v>7.6726342710997449E-9</v>
      </c>
    </row>
    <row r="451" spans="1:2" x14ac:dyDescent="0.2">
      <c r="A451">
        <v>5123762.3762376234</v>
      </c>
      <c r="B451">
        <v>7.6726342710997449E-9</v>
      </c>
    </row>
    <row r="452" spans="1:2" x14ac:dyDescent="0.2">
      <c r="A452">
        <v>5123762.3762376234</v>
      </c>
      <c r="B452">
        <v>0</v>
      </c>
    </row>
    <row r="453" spans="1:2" x14ac:dyDescent="0.2">
      <c r="A453">
        <v>5146534.6534653464</v>
      </c>
      <c r="B453">
        <v>0</v>
      </c>
    </row>
    <row r="454" spans="1:2" x14ac:dyDescent="0.2">
      <c r="A454">
        <v>5146534.6534653464</v>
      </c>
      <c r="B454">
        <v>7.6726342710997449E-9</v>
      </c>
    </row>
    <row r="455" spans="1:2" x14ac:dyDescent="0.2">
      <c r="A455">
        <v>5169306.9306930695</v>
      </c>
      <c r="B455">
        <v>7.6726342710997449E-9</v>
      </c>
    </row>
    <row r="456" spans="1:2" x14ac:dyDescent="0.2">
      <c r="A456">
        <v>5169306.9306930695</v>
      </c>
      <c r="B456">
        <v>0</v>
      </c>
    </row>
    <row r="457" spans="1:2" x14ac:dyDescent="0.2">
      <c r="A457">
        <v>5192079.2079207916</v>
      </c>
      <c r="B457">
        <v>0</v>
      </c>
    </row>
    <row r="458" spans="1:2" x14ac:dyDescent="0.2">
      <c r="A458">
        <v>5192079.2079207916</v>
      </c>
      <c r="B458">
        <v>7.6726342710997449E-9</v>
      </c>
    </row>
    <row r="459" spans="1:2" x14ac:dyDescent="0.2">
      <c r="A459">
        <v>5214851.4851485146</v>
      </c>
      <c r="B459">
        <v>7.6726342710997449E-9</v>
      </c>
    </row>
    <row r="460" spans="1:2" x14ac:dyDescent="0.2">
      <c r="A460">
        <v>5214851.4851485146</v>
      </c>
      <c r="B460">
        <v>0</v>
      </c>
    </row>
    <row r="461" spans="1:2" x14ac:dyDescent="0.2">
      <c r="A461">
        <v>5237623.7623762377</v>
      </c>
      <c r="B461">
        <v>0</v>
      </c>
    </row>
    <row r="462" spans="1:2" x14ac:dyDescent="0.2">
      <c r="A462">
        <v>5237623.7623762377</v>
      </c>
      <c r="B462">
        <v>7.6726342710997449E-9</v>
      </c>
    </row>
    <row r="463" spans="1:2" x14ac:dyDescent="0.2">
      <c r="A463">
        <v>5260396.0396039607</v>
      </c>
      <c r="B463">
        <v>7.6726342710997449E-9</v>
      </c>
    </row>
    <row r="464" spans="1:2" x14ac:dyDescent="0.2">
      <c r="A464">
        <v>5260396.0396039607</v>
      </c>
      <c r="B464">
        <v>0</v>
      </c>
    </row>
    <row r="465" spans="1:2" x14ac:dyDescent="0.2">
      <c r="A465">
        <v>5283168.3168316828</v>
      </c>
      <c r="B465">
        <v>0</v>
      </c>
    </row>
    <row r="466" spans="1:2" x14ac:dyDescent="0.2">
      <c r="A466">
        <v>5283168.3168316828</v>
      </c>
      <c r="B466">
        <v>7.6726342710997449E-9</v>
      </c>
    </row>
    <row r="467" spans="1:2" x14ac:dyDescent="0.2">
      <c r="A467">
        <v>5305940.5940594058</v>
      </c>
      <c r="B467">
        <v>7.6726342710997449E-9</v>
      </c>
    </row>
    <row r="468" spans="1:2" x14ac:dyDescent="0.2">
      <c r="A468">
        <v>5305940.5940594058</v>
      </c>
      <c r="B468">
        <v>0</v>
      </c>
    </row>
    <row r="469" spans="1:2" x14ac:dyDescent="0.2">
      <c r="A469">
        <v>5328712.8712871289</v>
      </c>
      <c r="B469">
        <v>0</v>
      </c>
    </row>
    <row r="470" spans="1:2" x14ac:dyDescent="0.2">
      <c r="A470">
        <v>5328712.8712871289</v>
      </c>
      <c r="B470">
        <v>7.6726342710997449E-9</v>
      </c>
    </row>
    <row r="471" spans="1:2" x14ac:dyDescent="0.2">
      <c r="A471">
        <v>5351485.1485148519</v>
      </c>
      <c r="B471">
        <v>7.6726342710997449E-9</v>
      </c>
    </row>
    <row r="472" spans="1:2" x14ac:dyDescent="0.2">
      <c r="A472">
        <v>5351485.1485148519</v>
      </c>
      <c r="B472">
        <v>0</v>
      </c>
    </row>
    <row r="473" spans="1:2" x14ac:dyDescent="0.2">
      <c r="A473">
        <v>5374257.425742574</v>
      </c>
      <c r="B473">
        <v>0</v>
      </c>
    </row>
    <row r="474" spans="1:2" x14ac:dyDescent="0.2">
      <c r="A474">
        <v>5374257.425742574</v>
      </c>
      <c r="B474">
        <v>7.6726342710997449E-9</v>
      </c>
    </row>
    <row r="475" spans="1:2" x14ac:dyDescent="0.2">
      <c r="A475">
        <v>5397029.7029702971</v>
      </c>
      <c r="B475">
        <v>7.6726342710997449E-9</v>
      </c>
    </row>
    <row r="476" spans="1:2" x14ac:dyDescent="0.2">
      <c r="A476">
        <v>5397029.7029702971</v>
      </c>
      <c r="B476">
        <v>0</v>
      </c>
    </row>
    <row r="477" spans="1:2" x14ac:dyDescent="0.2">
      <c r="A477">
        <v>5419801.9801980201</v>
      </c>
      <c r="B477">
        <v>0</v>
      </c>
    </row>
    <row r="478" spans="1:2" x14ac:dyDescent="0.2">
      <c r="A478">
        <v>5419801.9801980201</v>
      </c>
      <c r="B478">
        <v>7.6726342710997449E-9</v>
      </c>
    </row>
    <row r="479" spans="1:2" x14ac:dyDescent="0.2">
      <c r="A479">
        <v>5442574.2574257422</v>
      </c>
      <c r="B479">
        <v>7.6726342710997449E-9</v>
      </c>
    </row>
    <row r="480" spans="1:2" x14ac:dyDescent="0.2">
      <c r="A480">
        <v>5442574.2574257422</v>
      </c>
      <c r="B480">
        <v>0</v>
      </c>
    </row>
    <row r="481" spans="1:2" x14ac:dyDescent="0.2">
      <c r="A481">
        <v>5465346.5346534653</v>
      </c>
      <c r="B481">
        <v>0</v>
      </c>
    </row>
    <row r="482" spans="1:2" x14ac:dyDescent="0.2">
      <c r="A482">
        <v>5465346.5346534653</v>
      </c>
      <c r="B482">
        <v>7.6726342710997449E-9</v>
      </c>
    </row>
    <row r="483" spans="1:2" x14ac:dyDescent="0.2">
      <c r="A483">
        <v>5488118.8118811883</v>
      </c>
      <c r="B483">
        <v>7.6726342710997449E-9</v>
      </c>
    </row>
    <row r="484" spans="1:2" x14ac:dyDescent="0.2">
      <c r="A484">
        <v>5488118.8118811883</v>
      </c>
      <c r="B484">
        <v>0</v>
      </c>
    </row>
    <row r="485" spans="1:2" x14ac:dyDescent="0.2">
      <c r="A485">
        <v>5510891.0891089104</v>
      </c>
      <c r="B485">
        <v>0</v>
      </c>
    </row>
    <row r="486" spans="1:2" x14ac:dyDescent="0.2">
      <c r="A486">
        <v>5510891.0891089104</v>
      </c>
      <c r="B486">
        <v>7.6726342710997449E-9</v>
      </c>
    </row>
    <row r="487" spans="1:2" x14ac:dyDescent="0.2">
      <c r="A487">
        <v>5533663.3663366335</v>
      </c>
      <c r="B487">
        <v>7.6726342710997449E-9</v>
      </c>
    </row>
    <row r="488" spans="1:2" x14ac:dyDescent="0.2">
      <c r="A488">
        <v>5533663.3663366335</v>
      </c>
      <c r="B488">
        <v>0</v>
      </c>
    </row>
    <row r="489" spans="1:2" x14ac:dyDescent="0.2">
      <c r="A489">
        <v>5556435.6435643565</v>
      </c>
      <c r="B489">
        <v>0</v>
      </c>
    </row>
    <row r="490" spans="1:2" x14ac:dyDescent="0.2">
      <c r="A490">
        <v>5556435.6435643565</v>
      </c>
      <c r="B490">
        <v>7.6726342710997449E-9</v>
      </c>
    </row>
    <row r="491" spans="1:2" x14ac:dyDescent="0.2">
      <c r="A491">
        <v>5579207.9207920795</v>
      </c>
      <c r="B491">
        <v>7.6726342710997449E-9</v>
      </c>
    </row>
    <row r="492" spans="1:2" x14ac:dyDescent="0.2">
      <c r="A492">
        <v>5579207.9207920795</v>
      </c>
      <c r="B492">
        <v>0</v>
      </c>
    </row>
    <row r="493" spans="1:2" x14ac:dyDescent="0.2">
      <c r="A493">
        <v>5601980.1980198016</v>
      </c>
      <c r="B493">
        <v>0</v>
      </c>
    </row>
    <row r="494" spans="1:2" x14ac:dyDescent="0.2">
      <c r="A494">
        <v>5601980.1980198016</v>
      </c>
      <c r="B494">
        <v>7.6726342710997449E-9</v>
      </c>
    </row>
    <row r="495" spans="1:2" x14ac:dyDescent="0.2">
      <c r="A495">
        <v>5624752.4752475247</v>
      </c>
      <c r="B495">
        <v>7.6726342710997449E-9</v>
      </c>
    </row>
    <row r="496" spans="1:2" x14ac:dyDescent="0.2">
      <c r="A496">
        <v>5624752.4752475247</v>
      </c>
      <c r="B496">
        <v>0</v>
      </c>
    </row>
    <row r="497" spans="1:2" x14ac:dyDescent="0.2">
      <c r="A497">
        <v>5647524.7524752477</v>
      </c>
      <c r="B497">
        <v>0</v>
      </c>
    </row>
    <row r="498" spans="1:2" x14ac:dyDescent="0.2">
      <c r="A498">
        <v>5647524.7524752477</v>
      </c>
      <c r="B498">
        <v>7.6726342710997449E-9</v>
      </c>
    </row>
    <row r="499" spans="1:2" x14ac:dyDescent="0.2">
      <c r="A499">
        <v>5670297.0297029708</v>
      </c>
      <c r="B499">
        <v>7.6726342710997449E-9</v>
      </c>
    </row>
    <row r="500" spans="1:2" x14ac:dyDescent="0.2">
      <c r="A500">
        <v>5670297.0297029708</v>
      </c>
      <c r="B500">
        <v>0</v>
      </c>
    </row>
    <row r="501" spans="1:2" x14ac:dyDescent="0.2">
      <c r="A501">
        <v>5693069.3069306929</v>
      </c>
      <c r="B501">
        <v>0</v>
      </c>
    </row>
    <row r="502" spans="1:2" x14ac:dyDescent="0.2">
      <c r="A502">
        <v>5693069.3069306929</v>
      </c>
      <c r="B502">
        <v>7.6726342710997449E-9</v>
      </c>
    </row>
    <row r="503" spans="1:2" x14ac:dyDescent="0.2">
      <c r="A503">
        <v>5715841.5841584159</v>
      </c>
      <c r="B503">
        <v>7.6726342710997449E-9</v>
      </c>
    </row>
    <row r="504" spans="1:2" x14ac:dyDescent="0.2">
      <c r="A504">
        <v>5715841.5841584159</v>
      </c>
      <c r="B504">
        <v>0</v>
      </c>
    </row>
    <row r="505" spans="1:2" x14ac:dyDescent="0.2">
      <c r="A505">
        <v>5738613.8613861389</v>
      </c>
      <c r="B505">
        <v>0</v>
      </c>
    </row>
    <row r="506" spans="1:2" x14ac:dyDescent="0.2">
      <c r="A506">
        <v>5738613.8613861389</v>
      </c>
      <c r="B506">
        <v>7.6726342710997449E-9</v>
      </c>
    </row>
    <row r="507" spans="1:2" x14ac:dyDescent="0.2">
      <c r="A507">
        <v>5761386.1386138611</v>
      </c>
      <c r="B507">
        <v>7.6726342710997449E-9</v>
      </c>
    </row>
    <row r="508" spans="1:2" x14ac:dyDescent="0.2">
      <c r="A508">
        <v>5761386.1386138611</v>
      </c>
      <c r="B508">
        <v>0</v>
      </c>
    </row>
    <row r="509" spans="1:2" x14ac:dyDescent="0.2">
      <c r="A509">
        <v>5784158.4158415841</v>
      </c>
      <c r="B509">
        <v>0</v>
      </c>
    </row>
    <row r="510" spans="1:2" x14ac:dyDescent="0.2">
      <c r="A510">
        <v>5784158.4158415841</v>
      </c>
      <c r="B510">
        <v>7.6726342710997449E-9</v>
      </c>
    </row>
    <row r="511" spans="1:2" x14ac:dyDescent="0.2">
      <c r="A511">
        <v>5806930.6930693071</v>
      </c>
      <c r="B511">
        <v>7.6726342710997449E-9</v>
      </c>
    </row>
    <row r="512" spans="1:2" x14ac:dyDescent="0.2">
      <c r="A512">
        <v>5806930.6930693071</v>
      </c>
      <c r="B512">
        <v>0</v>
      </c>
    </row>
    <row r="513" spans="1:2" x14ac:dyDescent="0.2">
      <c r="A513">
        <v>5829702.9702970292</v>
      </c>
      <c r="B513">
        <v>0</v>
      </c>
    </row>
    <row r="514" spans="1:2" x14ac:dyDescent="0.2">
      <c r="A514">
        <v>5829702.9702970292</v>
      </c>
      <c r="B514">
        <v>7.6726342710997449E-9</v>
      </c>
    </row>
    <row r="515" spans="1:2" x14ac:dyDescent="0.2">
      <c r="A515">
        <v>5852475.2475247523</v>
      </c>
      <c r="B515">
        <v>7.6726342710997449E-9</v>
      </c>
    </row>
    <row r="516" spans="1:2" x14ac:dyDescent="0.2">
      <c r="A516">
        <v>5852475.2475247523</v>
      </c>
      <c r="B516">
        <v>0</v>
      </c>
    </row>
    <row r="517" spans="1:2" x14ac:dyDescent="0.2">
      <c r="A517">
        <v>5875247.5247524753</v>
      </c>
      <c r="B517">
        <v>0</v>
      </c>
    </row>
    <row r="518" spans="1:2" x14ac:dyDescent="0.2">
      <c r="A518">
        <v>5875247.5247524753</v>
      </c>
      <c r="B518">
        <v>7.6726342710997449E-9</v>
      </c>
    </row>
    <row r="519" spans="1:2" x14ac:dyDescent="0.2">
      <c r="A519">
        <v>5898019.8019801984</v>
      </c>
      <c r="B519">
        <v>7.6726342710997449E-9</v>
      </c>
    </row>
    <row r="520" spans="1:2" x14ac:dyDescent="0.2">
      <c r="A520">
        <v>5898019.8019801984</v>
      </c>
      <c r="B520">
        <v>0</v>
      </c>
    </row>
    <row r="521" spans="1:2" x14ac:dyDescent="0.2">
      <c r="A521">
        <v>5920792.0792079205</v>
      </c>
      <c r="B521">
        <v>0</v>
      </c>
    </row>
    <row r="522" spans="1:2" x14ac:dyDescent="0.2">
      <c r="A522">
        <v>5920792.0792079205</v>
      </c>
      <c r="B522">
        <v>7.6726342710997449E-9</v>
      </c>
    </row>
    <row r="523" spans="1:2" x14ac:dyDescent="0.2">
      <c r="A523">
        <v>5943564.3564356435</v>
      </c>
      <c r="B523">
        <v>7.6726342710997449E-9</v>
      </c>
    </row>
    <row r="524" spans="1:2" x14ac:dyDescent="0.2">
      <c r="A524">
        <v>5943564.3564356435</v>
      </c>
      <c r="B524">
        <v>0</v>
      </c>
    </row>
    <row r="525" spans="1:2" x14ac:dyDescent="0.2">
      <c r="A525">
        <v>5966336.6336633665</v>
      </c>
      <c r="B525">
        <v>0</v>
      </c>
    </row>
    <row r="526" spans="1:2" x14ac:dyDescent="0.2">
      <c r="A526">
        <v>5966336.6336633665</v>
      </c>
      <c r="B526">
        <v>7.6726342710997449E-9</v>
      </c>
    </row>
    <row r="527" spans="1:2" x14ac:dyDescent="0.2">
      <c r="A527">
        <v>5989108.9108910896</v>
      </c>
      <c r="B527">
        <v>7.6726342710997449E-9</v>
      </c>
    </row>
    <row r="528" spans="1:2" x14ac:dyDescent="0.2">
      <c r="A528">
        <v>5989108.9108910896</v>
      </c>
      <c r="B528">
        <v>0</v>
      </c>
    </row>
    <row r="529" spans="1:2" x14ac:dyDescent="0.2">
      <c r="A529">
        <v>6011881.1881188117</v>
      </c>
      <c r="B529">
        <v>0</v>
      </c>
    </row>
    <row r="530" spans="1:2" x14ac:dyDescent="0.2">
      <c r="A530">
        <v>6011881.1881188117</v>
      </c>
      <c r="B530">
        <v>7.6726342710997449E-9</v>
      </c>
    </row>
    <row r="531" spans="1:2" x14ac:dyDescent="0.2">
      <c r="A531">
        <v>6034653.4653465347</v>
      </c>
      <c r="B531">
        <v>7.6726342710997449E-9</v>
      </c>
    </row>
    <row r="532" spans="1:2" x14ac:dyDescent="0.2">
      <c r="A532">
        <v>6034653.4653465347</v>
      </c>
      <c r="B532">
        <v>0</v>
      </c>
    </row>
    <row r="533" spans="1:2" x14ac:dyDescent="0.2">
      <c r="A533">
        <v>6057425.7425742578</v>
      </c>
      <c r="B533">
        <v>0</v>
      </c>
    </row>
    <row r="534" spans="1:2" x14ac:dyDescent="0.2">
      <c r="A534">
        <v>6057425.7425742578</v>
      </c>
      <c r="B534">
        <v>7.6726342710997449E-9</v>
      </c>
    </row>
    <row r="535" spans="1:2" x14ac:dyDescent="0.2">
      <c r="A535">
        <v>6080198.0198019799</v>
      </c>
      <c r="B535">
        <v>7.6726342710997449E-9</v>
      </c>
    </row>
    <row r="536" spans="1:2" x14ac:dyDescent="0.2">
      <c r="A536">
        <v>6080198.0198019799</v>
      </c>
      <c r="B536">
        <v>0</v>
      </c>
    </row>
    <row r="537" spans="1:2" x14ac:dyDescent="0.2">
      <c r="A537">
        <v>6102970.2970297029</v>
      </c>
      <c r="B537">
        <v>0</v>
      </c>
    </row>
    <row r="538" spans="1:2" x14ac:dyDescent="0.2">
      <c r="A538">
        <v>6102970.2970297029</v>
      </c>
      <c r="B538">
        <v>7.6726342710997449E-9</v>
      </c>
    </row>
    <row r="539" spans="1:2" x14ac:dyDescent="0.2">
      <c r="A539">
        <v>6125742.574257426</v>
      </c>
      <c r="B539">
        <v>7.6726342710997449E-9</v>
      </c>
    </row>
    <row r="540" spans="1:2" x14ac:dyDescent="0.2">
      <c r="A540">
        <v>6125742.574257426</v>
      </c>
      <c r="B540">
        <v>0</v>
      </c>
    </row>
    <row r="541" spans="1:2" x14ac:dyDescent="0.2">
      <c r="A541">
        <v>6148514.8514851481</v>
      </c>
      <c r="B541">
        <v>0</v>
      </c>
    </row>
    <row r="542" spans="1:2" x14ac:dyDescent="0.2">
      <c r="A542">
        <v>6148514.8514851481</v>
      </c>
      <c r="B542">
        <v>7.6726342710997449E-9</v>
      </c>
    </row>
    <row r="543" spans="1:2" x14ac:dyDescent="0.2">
      <c r="A543">
        <v>6171287.1287128711</v>
      </c>
      <c r="B543">
        <v>7.6726342710997449E-9</v>
      </c>
    </row>
    <row r="544" spans="1:2" x14ac:dyDescent="0.2">
      <c r="A544">
        <v>6171287.1287128711</v>
      </c>
      <c r="B544">
        <v>0</v>
      </c>
    </row>
    <row r="545" spans="1:2" x14ac:dyDescent="0.2">
      <c r="A545">
        <v>6194059.4059405942</v>
      </c>
      <c r="B545">
        <v>0</v>
      </c>
    </row>
    <row r="546" spans="1:2" x14ac:dyDescent="0.2">
      <c r="A546">
        <v>6194059.4059405942</v>
      </c>
      <c r="B546">
        <v>7.6726342710997449E-9</v>
      </c>
    </row>
    <row r="547" spans="1:2" x14ac:dyDescent="0.2">
      <c r="A547">
        <v>6216831.6831683163</v>
      </c>
      <c r="B547">
        <v>7.6726342710997449E-9</v>
      </c>
    </row>
    <row r="548" spans="1:2" x14ac:dyDescent="0.2">
      <c r="A548">
        <v>6216831.6831683163</v>
      </c>
      <c r="B548">
        <v>0</v>
      </c>
    </row>
    <row r="549" spans="1:2" x14ac:dyDescent="0.2">
      <c r="A549">
        <v>6239603.9603960393</v>
      </c>
      <c r="B549">
        <v>0</v>
      </c>
    </row>
    <row r="550" spans="1:2" x14ac:dyDescent="0.2">
      <c r="A550">
        <v>6239603.9603960393</v>
      </c>
      <c r="B550">
        <v>7.6726342710997449E-9</v>
      </c>
    </row>
    <row r="551" spans="1:2" x14ac:dyDescent="0.2">
      <c r="A551">
        <v>6262376.2376237623</v>
      </c>
      <c r="B551">
        <v>7.6726342710997449E-9</v>
      </c>
    </row>
    <row r="552" spans="1:2" x14ac:dyDescent="0.2">
      <c r="A552">
        <v>6262376.2376237623</v>
      </c>
      <c r="B552">
        <v>0</v>
      </c>
    </row>
    <row r="553" spans="1:2" x14ac:dyDescent="0.2">
      <c r="A553">
        <v>6285148.5148514854</v>
      </c>
      <c r="B553">
        <v>0</v>
      </c>
    </row>
    <row r="554" spans="1:2" x14ac:dyDescent="0.2">
      <c r="A554">
        <v>6285148.5148514854</v>
      </c>
      <c r="B554">
        <v>7.6726342710997449E-9</v>
      </c>
    </row>
    <row r="555" spans="1:2" x14ac:dyDescent="0.2">
      <c r="A555">
        <v>6307920.7920792084</v>
      </c>
      <c r="B555">
        <v>7.6726342710997449E-9</v>
      </c>
    </row>
    <row r="556" spans="1:2" x14ac:dyDescent="0.2">
      <c r="A556">
        <v>6307920.7920792084</v>
      </c>
      <c r="B556">
        <v>0</v>
      </c>
    </row>
    <row r="557" spans="1:2" x14ac:dyDescent="0.2">
      <c r="A557">
        <v>6330693.0693069305</v>
      </c>
      <c r="B557">
        <v>0</v>
      </c>
    </row>
    <row r="558" spans="1:2" x14ac:dyDescent="0.2">
      <c r="A558">
        <v>6330693.0693069305</v>
      </c>
      <c r="B558">
        <v>7.6726342710997449E-9</v>
      </c>
    </row>
    <row r="559" spans="1:2" x14ac:dyDescent="0.2">
      <c r="A559">
        <v>6353465.3465346536</v>
      </c>
      <c r="B559">
        <v>7.6726342710997449E-9</v>
      </c>
    </row>
    <row r="560" spans="1:2" x14ac:dyDescent="0.2">
      <c r="A560">
        <v>6353465.3465346536</v>
      </c>
      <c r="B560">
        <v>0</v>
      </c>
    </row>
    <row r="561" spans="1:2" x14ac:dyDescent="0.2">
      <c r="A561">
        <v>6376237.6237623766</v>
      </c>
      <c r="B561">
        <v>0</v>
      </c>
    </row>
    <row r="562" spans="1:2" x14ac:dyDescent="0.2">
      <c r="A562">
        <v>6376237.6237623766</v>
      </c>
      <c r="B562">
        <v>7.6726342710997449E-9</v>
      </c>
    </row>
    <row r="563" spans="1:2" x14ac:dyDescent="0.2">
      <c r="A563">
        <v>6399009.9009900987</v>
      </c>
      <c r="B563">
        <v>7.6726342710997449E-9</v>
      </c>
    </row>
    <row r="564" spans="1:2" x14ac:dyDescent="0.2">
      <c r="A564">
        <v>6399009.9009900987</v>
      </c>
      <c r="B564">
        <v>0</v>
      </c>
    </row>
    <row r="565" spans="1:2" x14ac:dyDescent="0.2">
      <c r="A565">
        <v>6421782.1782178218</v>
      </c>
      <c r="B565">
        <v>0</v>
      </c>
    </row>
    <row r="566" spans="1:2" x14ac:dyDescent="0.2">
      <c r="A566">
        <v>6421782.1782178218</v>
      </c>
      <c r="B566">
        <v>7.6726342710997449E-9</v>
      </c>
    </row>
    <row r="567" spans="1:2" x14ac:dyDescent="0.2">
      <c r="A567">
        <v>6444554.4554455448</v>
      </c>
      <c r="B567">
        <v>7.6726342710997449E-9</v>
      </c>
    </row>
    <row r="568" spans="1:2" x14ac:dyDescent="0.2">
      <c r="A568">
        <v>6444554.4554455448</v>
      </c>
      <c r="B568">
        <v>0</v>
      </c>
    </row>
    <row r="569" spans="1:2" x14ac:dyDescent="0.2">
      <c r="A569">
        <v>6467326.7326732669</v>
      </c>
      <c r="B569">
        <v>0</v>
      </c>
    </row>
    <row r="570" spans="1:2" x14ac:dyDescent="0.2">
      <c r="A570">
        <v>6467326.7326732669</v>
      </c>
      <c r="B570">
        <v>7.6726342710997449E-9</v>
      </c>
    </row>
    <row r="571" spans="1:2" x14ac:dyDescent="0.2">
      <c r="A571">
        <v>6490099.0099009899</v>
      </c>
      <c r="B571">
        <v>7.6726342710997449E-9</v>
      </c>
    </row>
    <row r="572" spans="1:2" x14ac:dyDescent="0.2">
      <c r="A572">
        <v>6490099.0099009899</v>
      </c>
      <c r="B572">
        <v>0</v>
      </c>
    </row>
    <row r="573" spans="1:2" x14ac:dyDescent="0.2">
      <c r="A573">
        <v>6512871.287128713</v>
      </c>
      <c r="B573">
        <v>0</v>
      </c>
    </row>
    <row r="574" spans="1:2" x14ac:dyDescent="0.2">
      <c r="A574">
        <v>6512871.287128713</v>
      </c>
      <c r="B574">
        <v>7.6726342710997449E-9</v>
      </c>
    </row>
    <row r="575" spans="1:2" x14ac:dyDescent="0.2">
      <c r="A575">
        <v>6535643.5643564351</v>
      </c>
      <c r="B575">
        <v>7.6726342710997449E-9</v>
      </c>
    </row>
    <row r="576" spans="1:2" x14ac:dyDescent="0.2">
      <c r="A576">
        <v>6535643.5643564351</v>
      </c>
      <c r="B576">
        <v>0</v>
      </c>
    </row>
    <row r="577" spans="1:2" x14ac:dyDescent="0.2">
      <c r="A577">
        <v>6558415.8415841581</v>
      </c>
      <c r="B577">
        <v>0</v>
      </c>
    </row>
    <row r="578" spans="1:2" x14ac:dyDescent="0.2">
      <c r="A578">
        <v>6558415.8415841581</v>
      </c>
      <c r="B578">
        <v>7.6726342710997449E-9</v>
      </c>
    </row>
    <row r="579" spans="1:2" x14ac:dyDescent="0.2">
      <c r="A579">
        <v>6581188.1188118812</v>
      </c>
      <c r="B579">
        <v>7.6726342710997449E-9</v>
      </c>
    </row>
    <row r="580" spans="1:2" x14ac:dyDescent="0.2">
      <c r="A580">
        <v>6581188.1188118812</v>
      </c>
      <c r="B580">
        <v>0</v>
      </c>
    </row>
    <row r="581" spans="1:2" x14ac:dyDescent="0.2">
      <c r="A581">
        <v>6603960.3960396042</v>
      </c>
      <c r="B581">
        <v>0</v>
      </c>
    </row>
    <row r="582" spans="1:2" x14ac:dyDescent="0.2">
      <c r="A582">
        <v>6603960.3960396042</v>
      </c>
      <c r="B582">
        <v>7.6726342710997449E-9</v>
      </c>
    </row>
    <row r="583" spans="1:2" x14ac:dyDescent="0.2">
      <c r="A583">
        <v>6626732.6732673272</v>
      </c>
      <c r="B583">
        <v>7.6726342710997449E-9</v>
      </c>
    </row>
    <row r="584" spans="1:2" x14ac:dyDescent="0.2">
      <c r="A584">
        <v>6626732.6732673272</v>
      </c>
      <c r="B584">
        <v>0</v>
      </c>
    </row>
    <row r="585" spans="1:2" x14ac:dyDescent="0.2">
      <c r="A585">
        <v>6649504.9504950494</v>
      </c>
      <c r="B585">
        <v>0</v>
      </c>
    </row>
    <row r="586" spans="1:2" x14ac:dyDescent="0.2">
      <c r="A586">
        <v>6649504.9504950494</v>
      </c>
      <c r="B586">
        <v>7.6726342710997449E-9</v>
      </c>
    </row>
    <row r="587" spans="1:2" x14ac:dyDescent="0.2">
      <c r="A587">
        <v>6672277.2277227724</v>
      </c>
      <c r="B587">
        <v>7.6726342710997449E-9</v>
      </c>
    </row>
    <row r="588" spans="1:2" x14ac:dyDescent="0.2">
      <c r="A588">
        <v>6672277.2277227724</v>
      </c>
      <c r="B588">
        <v>0</v>
      </c>
    </row>
    <row r="589" spans="1:2" x14ac:dyDescent="0.2">
      <c r="A589">
        <v>6695049.5049504954</v>
      </c>
      <c r="B589">
        <v>0</v>
      </c>
    </row>
    <row r="590" spans="1:2" x14ac:dyDescent="0.2">
      <c r="A590">
        <v>6695049.5049504954</v>
      </c>
      <c r="B590">
        <v>7.6726342710997449E-9</v>
      </c>
    </row>
    <row r="591" spans="1:2" x14ac:dyDescent="0.2">
      <c r="A591">
        <v>6717821.7821782175</v>
      </c>
      <c r="B591">
        <v>7.6726342710997449E-9</v>
      </c>
    </row>
    <row r="592" spans="1:2" x14ac:dyDescent="0.2">
      <c r="A592">
        <v>6717821.7821782175</v>
      </c>
      <c r="B592">
        <v>0</v>
      </c>
    </row>
    <row r="593" spans="1:2" x14ac:dyDescent="0.2">
      <c r="A593">
        <v>6740594.0594059406</v>
      </c>
      <c r="B593">
        <v>0</v>
      </c>
    </row>
    <row r="594" spans="1:2" x14ac:dyDescent="0.2">
      <c r="A594">
        <v>6740594.0594059406</v>
      </c>
      <c r="B594">
        <v>7.6726342710997449E-9</v>
      </c>
    </row>
    <row r="595" spans="1:2" x14ac:dyDescent="0.2">
      <c r="A595">
        <v>6763366.3366336636</v>
      </c>
      <c r="B595">
        <v>7.6726342710997449E-9</v>
      </c>
    </row>
    <row r="596" spans="1:2" x14ac:dyDescent="0.2">
      <c r="A596">
        <v>6763366.3366336636</v>
      </c>
      <c r="B596">
        <v>0</v>
      </c>
    </row>
    <row r="597" spans="1:2" x14ac:dyDescent="0.2">
      <c r="A597">
        <v>6786138.6138613857</v>
      </c>
      <c r="B597">
        <v>0</v>
      </c>
    </row>
    <row r="598" spans="1:2" x14ac:dyDescent="0.2">
      <c r="A598">
        <v>6786138.6138613857</v>
      </c>
      <c r="B598">
        <v>7.6726342710997449E-9</v>
      </c>
    </row>
    <row r="599" spans="1:2" x14ac:dyDescent="0.2">
      <c r="A599">
        <v>6808910.8910891088</v>
      </c>
      <c r="B599">
        <v>7.6726342710997449E-9</v>
      </c>
    </row>
    <row r="600" spans="1:2" x14ac:dyDescent="0.2">
      <c r="A600">
        <v>6808910.8910891088</v>
      </c>
      <c r="B600">
        <v>0</v>
      </c>
    </row>
    <row r="601" spans="1:2" x14ac:dyDescent="0.2">
      <c r="A601">
        <v>6831683.1683168318</v>
      </c>
      <c r="B601">
        <v>0</v>
      </c>
    </row>
    <row r="602" spans="1:2" x14ac:dyDescent="0.2">
      <c r="A602">
        <v>6831683.1683168318</v>
      </c>
      <c r="B602">
        <v>7.6726342710997449E-9</v>
      </c>
    </row>
    <row r="603" spans="1:2" x14ac:dyDescent="0.2">
      <c r="A603">
        <v>6854455.4455445539</v>
      </c>
      <c r="B603">
        <v>7.6726342710997449E-9</v>
      </c>
    </row>
    <row r="604" spans="1:2" x14ac:dyDescent="0.2">
      <c r="A604">
        <v>6854455.4455445539</v>
      </c>
      <c r="B604">
        <v>0</v>
      </c>
    </row>
    <row r="605" spans="1:2" x14ac:dyDescent="0.2">
      <c r="A605">
        <v>6877227.7227722779</v>
      </c>
      <c r="B605">
        <v>0</v>
      </c>
    </row>
    <row r="606" spans="1:2" x14ac:dyDescent="0.2">
      <c r="A606">
        <v>6877227.7227722779</v>
      </c>
      <c r="B606">
        <v>7.6726342710997449E-9</v>
      </c>
    </row>
    <row r="607" spans="1:2" x14ac:dyDescent="0.2">
      <c r="A607">
        <v>6900000</v>
      </c>
      <c r="B607">
        <v>7.6726342710997449E-9</v>
      </c>
    </row>
    <row r="608" spans="1:2" x14ac:dyDescent="0.2">
      <c r="A608">
        <v>6900000</v>
      </c>
      <c r="B608">
        <v>0</v>
      </c>
    </row>
    <row r="609" spans="1:2" x14ac:dyDescent="0.2">
      <c r="A609">
        <v>6922772.2772277221</v>
      </c>
      <c r="B609">
        <v>0</v>
      </c>
    </row>
    <row r="610" spans="1:2" x14ac:dyDescent="0.2">
      <c r="A610">
        <v>6922772.2772277221</v>
      </c>
      <c r="B610">
        <v>7.6726342710997449E-9</v>
      </c>
    </row>
    <row r="611" spans="1:2" x14ac:dyDescent="0.2">
      <c r="A611">
        <v>6945544.5544554461</v>
      </c>
      <c r="B611">
        <v>7.6726342710997449E-9</v>
      </c>
    </row>
    <row r="612" spans="1:2" x14ac:dyDescent="0.2">
      <c r="A612">
        <v>6945544.5544554461</v>
      </c>
      <c r="B612">
        <v>0</v>
      </c>
    </row>
    <row r="613" spans="1:2" x14ac:dyDescent="0.2">
      <c r="A613">
        <v>6968316.8316831682</v>
      </c>
      <c r="B613">
        <v>0</v>
      </c>
    </row>
    <row r="614" spans="1:2" x14ac:dyDescent="0.2">
      <c r="A614">
        <v>6968316.8316831682</v>
      </c>
      <c r="B614">
        <v>7.6726342710997449E-9</v>
      </c>
    </row>
    <row r="615" spans="1:2" x14ac:dyDescent="0.2">
      <c r="A615">
        <v>6991089.1089108912</v>
      </c>
      <c r="B615">
        <v>7.6726342710997449E-9</v>
      </c>
    </row>
    <row r="616" spans="1:2" x14ac:dyDescent="0.2">
      <c r="A616">
        <v>6991089.1089108912</v>
      </c>
      <c r="B616">
        <v>0</v>
      </c>
    </row>
    <row r="617" spans="1:2" x14ac:dyDescent="0.2">
      <c r="A617">
        <v>7013861.3861386143</v>
      </c>
      <c r="B617">
        <v>0</v>
      </c>
    </row>
    <row r="618" spans="1:2" x14ac:dyDescent="0.2">
      <c r="A618">
        <v>7013861.3861386143</v>
      </c>
      <c r="B618">
        <v>7.6726342710997449E-9</v>
      </c>
    </row>
    <row r="619" spans="1:2" x14ac:dyDescent="0.2">
      <c r="A619">
        <v>7036633.6633663364</v>
      </c>
      <c r="B619">
        <v>7.6726342710997449E-9</v>
      </c>
    </row>
    <row r="620" spans="1:2" x14ac:dyDescent="0.2">
      <c r="A620">
        <v>7036633.6633663364</v>
      </c>
      <c r="B620">
        <v>0</v>
      </c>
    </row>
    <row r="621" spans="1:2" x14ac:dyDescent="0.2">
      <c r="A621">
        <v>7059405.9405940594</v>
      </c>
      <c r="B621">
        <v>0</v>
      </c>
    </row>
    <row r="622" spans="1:2" x14ac:dyDescent="0.2">
      <c r="A622">
        <v>7059405.9405940594</v>
      </c>
      <c r="B622">
        <v>7.6726342710997449E-9</v>
      </c>
    </row>
    <row r="623" spans="1:2" x14ac:dyDescent="0.2">
      <c r="A623">
        <v>7082178.2178217825</v>
      </c>
      <c r="B623">
        <v>7.6726342710997449E-9</v>
      </c>
    </row>
    <row r="624" spans="1:2" x14ac:dyDescent="0.2">
      <c r="A624">
        <v>7082178.2178217825</v>
      </c>
      <c r="B624">
        <v>0</v>
      </c>
    </row>
    <row r="625" spans="1:2" x14ac:dyDescent="0.2">
      <c r="A625">
        <v>7104950.4950495046</v>
      </c>
      <c r="B625">
        <v>0</v>
      </c>
    </row>
    <row r="626" spans="1:2" x14ac:dyDescent="0.2">
      <c r="A626">
        <v>7104950.4950495046</v>
      </c>
      <c r="B626">
        <v>7.6726342710997449E-9</v>
      </c>
    </row>
    <row r="627" spans="1:2" x14ac:dyDescent="0.2">
      <c r="A627">
        <v>7127722.7722772276</v>
      </c>
      <c r="B627">
        <v>7.6726342710997449E-9</v>
      </c>
    </row>
    <row r="628" spans="1:2" x14ac:dyDescent="0.2">
      <c r="A628">
        <v>7127722.7722772276</v>
      </c>
      <c r="B628">
        <v>0</v>
      </c>
    </row>
    <row r="629" spans="1:2" x14ac:dyDescent="0.2">
      <c r="A629">
        <v>7150495.0495049506</v>
      </c>
      <c r="B629">
        <v>0</v>
      </c>
    </row>
    <row r="630" spans="1:2" x14ac:dyDescent="0.2">
      <c r="A630">
        <v>7150495.0495049506</v>
      </c>
      <c r="B630">
        <v>7.6726342710997449E-9</v>
      </c>
    </row>
    <row r="631" spans="1:2" x14ac:dyDescent="0.2">
      <c r="A631">
        <v>7173267.3267326728</v>
      </c>
      <c r="B631">
        <v>7.6726342710997449E-9</v>
      </c>
    </row>
    <row r="632" spans="1:2" x14ac:dyDescent="0.2">
      <c r="A632">
        <v>7173267.3267326728</v>
      </c>
      <c r="B632">
        <v>0</v>
      </c>
    </row>
    <row r="633" spans="1:2" x14ac:dyDescent="0.2">
      <c r="A633">
        <v>7196039.6039603967</v>
      </c>
      <c r="B633">
        <v>0</v>
      </c>
    </row>
    <row r="634" spans="1:2" x14ac:dyDescent="0.2">
      <c r="A634">
        <v>7196039.6039603967</v>
      </c>
      <c r="B634">
        <v>7.6726342710997449E-9</v>
      </c>
    </row>
    <row r="635" spans="1:2" x14ac:dyDescent="0.2">
      <c r="A635">
        <v>7218811.8811881188</v>
      </c>
      <c r="B635">
        <v>7.6726342710997449E-9</v>
      </c>
    </row>
    <row r="636" spans="1:2" x14ac:dyDescent="0.2">
      <c r="A636">
        <v>7218811.8811881188</v>
      </c>
      <c r="B636">
        <v>0</v>
      </c>
    </row>
    <row r="637" spans="1:2" x14ac:dyDescent="0.2">
      <c r="A637">
        <v>7241584.1584158409</v>
      </c>
      <c r="B637">
        <v>0</v>
      </c>
    </row>
    <row r="638" spans="1:2" x14ac:dyDescent="0.2">
      <c r="A638">
        <v>7241584.1584158409</v>
      </c>
      <c r="B638">
        <v>7.6726342710997449E-9</v>
      </c>
    </row>
    <row r="639" spans="1:2" x14ac:dyDescent="0.2">
      <c r="A639">
        <v>7264356.4356435649</v>
      </c>
      <c r="B639">
        <v>7.6726342710997449E-9</v>
      </c>
    </row>
    <row r="640" spans="1:2" x14ac:dyDescent="0.2">
      <c r="A640">
        <v>7264356.4356435649</v>
      </c>
      <c r="B640">
        <v>0</v>
      </c>
    </row>
    <row r="641" spans="1:2" x14ac:dyDescent="0.2">
      <c r="A641">
        <v>7287128.712871287</v>
      </c>
      <c r="B641">
        <v>0</v>
      </c>
    </row>
    <row r="642" spans="1:2" x14ac:dyDescent="0.2">
      <c r="A642">
        <v>7287128.712871287</v>
      </c>
      <c r="B642">
        <v>7.6726342710997449E-9</v>
      </c>
    </row>
    <row r="643" spans="1:2" x14ac:dyDescent="0.2">
      <c r="A643">
        <v>7309900.9900990101</v>
      </c>
      <c r="B643">
        <v>7.6726342710997449E-9</v>
      </c>
    </row>
    <row r="644" spans="1:2" x14ac:dyDescent="0.2">
      <c r="A644">
        <v>7309900.9900990101</v>
      </c>
      <c r="B644">
        <v>0</v>
      </c>
    </row>
    <row r="645" spans="1:2" x14ac:dyDescent="0.2">
      <c r="A645">
        <v>7332673.2673267331</v>
      </c>
      <c r="B645">
        <v>0</v>
      </c>
    </row>
    <row r="646" spans="1:2" x14ac:dyDescent="0.2">
      <c r="A646">
        <v>7332673.2673267331</v>
      </c>
      <c r="B646">
        <v>7.6726342710997449E-9</v>
      </c>
    </row>
    <row r="647" spans="1:2" x14ac:dyDescent="0.2">
      <c r="A647">
        <v>7355445.5445544552</v>
      </c>
      <c r="B647">
        <v>7.6726342710997449E-9</v>
      </c>
    </row>
    <row r="648" spans="1:2" x14ac:dyDescent="0.2">
      <c r="A648">
        <v>7355445.5445544552</v>
      </c>
      <c r="B648">
        <v>0</v>
      </c>
    </row>
    <row r="649" spans="1:2" x14ac:dyDescent="0.2">
      <c r="A649">
        <v>7378217.8217821782</v>
      </c>
      <c r="B649">
        <v>0</v>
      </c>
    </row>
    <row r="650" spans="1:2" x14ac:dyDescent="0.2">
      <c r="A650">
        <v>7378217.8217821782</v>
      </c>
      <c r="B650">
        <v>7.6726342710997449E-9</v>
      </c>
    </row>
    <row r="651" spans="1:2" x14ac:dyDescent="0.2">
      <c r="A651">
        <v>7400990.0990099013</v>
      </c>
      <c r="B651">
        <v>7.6726342710997449E-9</v>
      </c>
    </row>
    <row r="652" spans="1:2" x14ac:dyDescent="0.2">
      <c r="A652">
        <v>7400990.0990099013</v>
      </c>
      <c r="B652">
        <v>0</v>
      </c>
    </row>
    <row r="653" spans="1:2" x14ac:dyDescent="0.2">
      <c r="A653">
        <v>7423762.3762376234</v>
      </c>
      <c r="B653">
        <v>0</v>
      </c>
    </row>
    <row r="654" spans="1:2" x14ac:dyDescent="0.2">
      <c r="A654">
        <v>7423762.3762376234</v>
      </c>
      <c r="B654">
        <v>7.6726342710997449E-9</v>
      </c>
    </row>
    <row r="655" spans="1:2" x14ac:dyDescent="0.2">
      <c r="A655">
        <v>7446534.6534653464</v>
      </c>
      <c r="B655">
        <v>7.6726342710997449E-9</v>
      </c>
    </row>
    <row r="656" spans="1:2" x14ac:dyDescent="0.2">
      <c r="A656">
        <v>7446534.6534653464</v>
      </c>
      <c r="B656">
        <v>0</v>
      </c>
    </row>
    <row r="657" spans="1:2" x14ac:dyDescent="0.2">
      <c r="A657">
        <v>7469306.9306930695</v>
      </c>
      <c r="B657">
        <v>0</v>
      </c>
    </row>
    <row r="658" spans="1:2" x14ac:dyDescent="0.2">
      <c r="A658">
        <v>7469306.9306930695</v>
      </c>
      <c r="B658">
        <v>7.6726342710997449E-9</v>
      </c>
    </row>
    <row r="659" spans="1:2" x14ac:dyDescent="0.2">
      <c r="A659">
        <v>7492079.2079207916</v>
      </c>
      <c r="B659">
        <v>7.6726342710997449E-9</v>
      </c>
    </row>
    <row r="660" spans="1:2" x14ac:dyDescent="0.2">
      <c r="A660">
        <v>7492079.2079207916</v>
      </c>
      <c r="B660">
        <v>0</v>
      </c>
    </row>
    <row r="661" spans="1:2" x14ac:dyDescent="0.2">
      <c r="A661">
        <v>7514851.4851485146</v>
      </c>
      <c r="B661">
        <v>0</v>
      </c>
    </row>
    <row r="662" spans="1:2" x14ac:dyDescent="0.2">
      <c r="A662">
        <v>7514851.4851485146</v>
      </c>
      <c r="B662">
        <v>7.6726342710997449E-9</v>
      </c>
    </row>
    <row r="663" spans="1:2" x14ac:dyDescent="0.2">
      <c r="A663">
        <v>7537623.7623762377</v>
      </c>
      <c r="B663">
        <v>7.6726342710997449E-9</v>
      </c>
    </row>
    <row r="664" spans="1:2" x14ac:dyDescent="0.2">
      <c r="A664">
        <v>7537623.7623762377</v>
      </c>
      <c r="B664">
        <v>0</v>
      </c>
    </row>
    <row r="665" spans="1:2" x14ac:dyDescent="0.2">
      <c r="A665">
        <v>7560396.0396039598</v>
      </c>
      <c r="B665">
        <v>0</v>
      </c>
    </row>
    <row r="666" spans="1:2" x14ac:dyDescent="0.2">
      <c r="A666">
        <v>7560396.0396039598</v>
      </c>
      <c r="B666">
        <v>7.6726342710997449E-9</v>
      </c>
    </row>
    <row r="667" spans="1:2" x14ac:dyDescent="0.2">
      <c r="A667">
        <v>7583168.3168316837</v>
      </c>
      <c r="B667">
        <v>7.6726342710997449E-9</v>
      </c>
    </row>
    <row r="668" spans="1:2" x14ac:dyDescent="0.2">
      <c r="A668">
        <v>7583168.3168316837</v>
      </c>
      <c r="B668">
        <v>0</v>
      </c>
    </row>
    <row r="669" spans="1:2" x14ac:dyDescent="0.2">
      <c r="A669">
        <v>7605940.5940594058</v>
      </c>
      <c r="B669">
        <v>0</v>
      </c>
    </row>
    <row r="670" spans="1:2" x14ac:dyDescent="0.2">
      <c r="A670">
        <v>7605940.5940594058</v>
      </c>
      <c r="B670">
        <v>7.6726342710997449E-9</v>
      </c>
    </row>
    <row r="671" spans="1:2" x14ac:dyDescent="0.2">
      <c r="A671">
        <v>7628712.8712871289</v>
      </c>
      <c r="B671">
        <v>7.6726342710997449E-9</v>
      </c>
    </row>
    <row r="672" spans="1:2" x14ac:dyDescent="0.2">
      <c r="A672">
        <v>7628712.8712871289</v>
      </c>
      <c r="B672">
        <v>0</v>
      </c>
    </row>
    <row r="673" spans="1:2" x14ac:dyDescent="0.2">
      <c r="A673">
        <v>7651485.1485148519</v>
      </c>
      <c r="B673">
        <v>0</v>
      </c>
    </row>
    <row r="674" spans="1:2" x14ac:dyDescent="0.2">
      <c r="A674">
        <v>7651485.1485148519</v>
      </c>
      <c r="B674">
        <v>7.6726342710997449E-9</v>
      </c>
    </row>
    <row r="675" spans="1:2" x14ac:dyDescent="0.2">
      <c r="A675">
        <v>7674257.425742574</v>
      </c>
      <c r="B675">
        <v>7.6726342710997449E-9</v>
      </c>
    </row>
    <row r="676" spans="1:2" x14ac:dyDescent="0.2">
      <c r="A676">
        <v>7674257.425742574</v>
      </c>
      <c r="B676">
        <v>0</v>
      </c>
    </row>
    <row r="677" spans="1:2" x14ac:dyDescent="0.2">
      <c r="A677">
        <v>7697029.7029702971</v>
      </c>
      <c r="B677">
        <v>0</v>
      </c>
    </row>
    <row r="678" spans="1:2" x14ac:dyDescent="0.2">
      <c r="A678">
        <v>7697029.7029702971</v>
      </c>
      <c r="B678">
        <v>7.6726342710997449E-9</v>
      </c>
    </row>
    <row r="679" spans="1:2" x14ac:dyDescent="0.2">
      <c r="A679">
        <v>7719801.9801980201</v>
      </c>
      <c r="B679">
        <v>7.6726342710997449E-9</v>
      </c>
    </row>
    <row r="680" spans="1:2" x14ac:dyDescent="0.2">
      <c r="A680">
        <v>7719801.9801980201</v>
      </c>
      <c r="B680">
        <v>0</v>
      </c>
    </row>
    <row r="681" spans="1:2" x14ac:dyDescent="0.2">
      <c r="A681">
        <v>7742574.2574257422</v>
      </c>
      <c r="B681">
        <v>0</v>
      </c>
    </row>
    <row r="682" spans="1:2" x14ac:dyDescent="0.2">
      <c r="A682">
        <v>7742574.2574257422</v>
      </c>
      <c r="B682">
        <v>7.6726342710997449E-9</v>
      </c>
    </row>
    <row r="683" spans="1:2" x14ac:dyDescent="0.2">
      <c r="A683">
        <v>7765346.5346534653</v>
      </c>
      <c r="B683">
        <v>7.6726342710997449E-9</v>
      </c>
    </row>
    <row r="684" spans="1:2" x14ac:dyDescent="0.2">
      <c r="A684">
        <v>7765346.5346534653</v>
      </c>
      <c r="B684">
        <v>0</v>
      </c>
    </row>
    <row r="685" spans="1:2" x14ac:dyDescent="0.2">
      <c r="A685">
        <v>7788118.8118811883</v>
      </c>
      <c r="B685">
        <v>0</v>
      </c>
    </row>
    <row r="686" spans="1:2" x14ac:dyDescent="0.2">
      <c r="A686">
        <v>7788118.8118811883</v>
      </c>
      <c r="B686">
        <v>7.6726342710997449E-9</v>
      </c>
    </row>
    <row r="687" spans="1:2" x14ac:dyDescent="0.2">
      <c r="A687">
        <v>7810891.0891089104</v>
      </c>
      <c r="B687">
        <v>7.6726342710997449E-9</v>
      </c>
    </row>
    <row r="688" spans="1:2" x14ac:dyDescent="0.2">
      <c r="A688">
        <v>7810891.0891089104</v>
      </c>
      <c r="B688">
        <v>0</v>
      </c>
    </row>
    <row r="689" spans="1:2" x14ac:dyDescent="0.2">
      <c r="A689">
        <v>7833663.3663366335</v>
      </c>
      <c r="B689">
        <v>0</v>
      </c>
    </row>
    <row r="690" spans="1:2" x14ac:dyDescent="0.2">
      <c r="A690">
        <v>7833663.3663366335</v>
      </c>
      <c r="B690">
        <v>7.6726342710997449E-9</v>
      </c>
    </row>
    <row r="691" spans="1:2" x14ac:dyDescent="0.2">
      <c r="A691">
        <v>7856435.6435643565</v>
      </c>
      <c r="B691">
        <v>7.6726342710997449E-9</v>
      </c>
    </row>
    <row r="692" spans="1:2" x14ac:dyDescent="0.2">
      <c r="A692">
        <v>7856435.6435643565</v>
      </c>
      <c r="B692">
        <v>0</v>
      </c>
    </row>
    <row r="693" spans="1:2" x14ac:dyDescent="0.2">
      <c r="A693">
        <v>7879207.9207920786</v>
      </c>
      <c r="B693">
        <v>0</v>
      </c>
    </row>
    <row r="694" spans="1:2" x14ac:dyDescent="0.2">
      <c r="A694">
        <v>7879207.9207920786</v>
      </c>
      <c r="B694">
        <v>7.6726342710997449E-9</v>
      </c>
    </row>
    <row r="695" spans="1:2" x14ac:dyDescent="0.2">
      <c r="A695">
        <v>7901980.1980198026</v>
      </c>
      <c r="B695">
        <v>7.6726342710997449E-9</v>
      </c>
    </row>
    <row r="696" spans="1:2" x14ac:dyDescent="0.2">
      <c r="A696">
        <v>7901980.1980198026</v>
      </c>
      <c r="B696">
        <v>0</v>
      </c>
    </row>
    <row r="697" spans="1:2" x14ac:dyDescent="0.2">
      <c r="A697">
        <v>7924752.4752475247</v>
      </c>
      <c r="B697">
        <v>0</v>
      </c>
    </row>
    <row r="698" spans="1:2" x14ac:dyDescent="0.2">
      <c r="A698">
        <v>7924752.4752475247</v>
      </c>
      <c r="B698">
        <v>7.6726342710997449E-9</v>
      </c>
    </row>
    <row r="699" spans="1:2" x14ac:dyDescent="0.2">
      <c r="A699">
        <v>7947524.7524752477</v>
      </c>
      <c r="B699">
        <v>7.6726342710997449E-9</v>
      </c>
    </row>
    <row r="700" spans="1:2" x14ac:dyDescent="0.2">
      <c r="A700">
        <v>7947524.7524752477</v>
      </c>
      <c r="B700">
        <v>0</v>
      </c>
    </row>
    <row r="701" spans="1:2" x14ac:dyDescent="0.2">
      <c r="A701">
        <v>7970297.0297029708</v>
      </c>
      <c r="B701">
        <v>0</v>
      </c>
    </row>
    <row r="702" spans="1:2" x14ac:dyDescent="0.2">
      <c r="A702">
        <v>7970297.0297029708</v>
      </c>
      <c r="B702">
        <v>7.6726342710997449E-9</v>
      </c>
    </row>
    <row r="703" spans="1:2" x14ac:dyDescent="0.2">
      <c r="A703">
        <v>7993069.3069306929</v>
      </c>
      <c r="B703">
        <v>7.6726342710997449E-9</v>
      </c>
    </row>
    <row r="704" spans="1:2" x14ac:dyDescent="0.2">
      <c r="A704">
        <v>7993069.3069306929</v>
      </c>
      <c r="B704">
        <v>0</v>
      </c>
    </row>
    <row r="705" spans="1:2" x14ac:dyDescent="0.2">
      <c r="A705">
        <v>8015841.5841584159</v>
      </c>
      <c r="B705">
        <v>0</v>
      </c>
    </row>
    <row r="706" spans="1:2" x14ac:dyDescent="0.2">
      <c r="A706">
        <v>8015841.5841584159</v>
      </c>
      <c r="B706">
        <v>7.6726342710997449E-9</v>
      </c>
    </row>
    <row r="707" spans="1:2" x14ac:dyDescent="0.2">
      <c r="A707">
        <v>8038613.8613861389</v>
      </c>
      <c r="B707">
        <v>7.6726342710997449E-9</v>
      </c>
    </row>
    <row r="708" spans="1:2" x14ac:dyDescent="0.2">
      <c r="A708">
        <v>8038613.8613861389</v>
      </c>
      <c r="B708">
        <v>0</v>
      </c>
    </row>
    <row r="709" spans="1:2" x14ac:dyDescent="0.2">
      <c r="A709">
        <v>8061386.1386138611</v>
      </c>
      <c r="B709">
        <v>0</v>
      </c>
    </row>
    <row r="710" spans="1:2" x14ac:dyDescent="0.2">
      <c r="A710">
        <v>8061386.1386138611</v>
      </c>
      <c r="B710">
        <v>7.6726342710997449E-9</v>
      </c>
    </row>
    <row r="711" spans="1:2" x14ac:dyDescent="0.2">
      <c r="A711">
        <v>8084158.4158415841</v>
      </c>
      <c r="B711">
        <v>7.6726342710997449E-9</v>
      </c>
    </row>
    <row r="712" spans="1:2" x14ac:dyDescent="0.2">
      <c r="A712">
        <v>8084158.4158415841</v>
      </c>
      <c r="B712">
        <v>0</v>
      </c>
    </row>
    <row r="713" spans="1:2" x14ac:dyDescent="0.2">
      <c r="A713">
        <v>8106930.6930693071</v>
      </c>
      <c r="B713">
        <v>0</v>
      </c>
    </row>
    <row r="714" spans="1:2" x14ac:dyDescent="0.2">
      <c r="A714">
        <v>8106930.6930693071</v>
      </c>
      <c r="B714">
        <v>7.6726342710997449E-9</v>
      </c>
    </row>
    <row r="715" spans="1:2" x14ac:dyDescent="0.2">
      <c r="A715">
        <v>8129702.9702970292</v>
      </c>
      <c r="B715">
        <v>7.6726342710997449E-9</v>
      </c>
    </row>
    <row r="716" spans="1:2" x14ac:dyDescent="0.2">
      <c r="A716">
        <v>8129702.9702970292</v>
      </c>
      <c r="B716">
        <v>0</v>
      </c>
    </row>
    <row r="717" spans="1:2" x14ac:dyDescent="0.2">
      <c r="A717">
        <v>8152475.2475247523</v>
      </c>
      <c r="B717">
        <v>0</v>
      </c>
    </row>
    <row r="718" spans="1:2" x14ac:dyDescent="0.2">
      <c r="A718">
        <v>8152475.2475247523</v>
      </c>
      <c r="B718">
        <v>7.6726342710997449E-9</v>
      </c>
    </row>
    <row r="719" spans="1:2" x14ac:dyDescent="0.2">
      <c r="A719">
        <v>8175247.5247524753</v>
      </c>
      <c r="B719">
        <v>7.6726342710997449E-9</v>
      </c>
    </row>
    <row r="720" spans="1:2" x14ac:dyDescent="0.2">
      <c r="A720">
        <v>8175247.5247524753</v>
      </c>
      <c r="B720">
        <v>0</v>
      </c>
    </row>
    <row r="721" spans="1:2" x14ac:dyDescent="0.2">
      <c r="A721">
        <v>8198019.8019801974</v>
      </c>
      <c r="B721">
        <v>0</v>
      </c>
    </row>
    <row r="722" spans="1:2" x14ac:dyDescent="0.2">
      <c r="A722">
        <v>8198019.8019801974</v>
      </c>
      <c r="B722">
        <v>7.6726342710997449E-9</v>
      </c>
    </row>
    <row r="723" spans="1:2" x14ac:dyDescent="0.2">
      <c r="A723">
        <v>8220792.0792079214</v>
      </c>
      <c r="B723">
        <v>7.6726342710997449E-9</v>
      </c>
    </row>
    <row r="724" spans="1:2" x14ac:dyDescent="0.2">
      <c r="A724">
        <v>8220792.0792079214</v>
      </c>
      <c r="B724">
        <v>0</v>
      </c>
    </row>
    <row r="725" spans="1:2" x14ac:dyDescent="0.2">
      <c r="A725">
        <v>8243564.3564356435</v>
      </c>
      <c r="B725">
        <v>0</v>
      </c>
    </row>
    <row r="726" spans="1:2" x14ac:dyDescent="0.2">
      <c r="A726">
        <v>8243564.3564356435</v>
      </c>
      <c r="B726">
        <v>7.6726342710997449E-9</v>
      </c>
    </row>
    <row r="727" spans="1:2" x14ac:dyDescent="0.2">
      <c r="A727">
        <v>8266336.6336633665</v>
      </c>
      <c r="B727">
        <v>7.6726342710997449E-9</v>
      </c>
    </row>
    <row r="728" spans="1:2" x14ac:dyDescent="0.2">
      <c r="A728">
        <v>8266336.6336633665</v>
      </c>
      <c r="B728">
        <v>0</v>
      </c>
    </row>
    <row r="729" spans="1:2" x14ac:dyDescent="0.2">
      <c r="A729">
        <v>8289108.9108910896</v>
      </c>
      <c r="B729">
        <v>0</v>
      </c>
    </row>
    <row r="730" spans="1:2" x14ac:dyDescent="0.2">
      <c r="A730">
        <v>8289108.9108910896</v>
      </c>
      <c r="B730">
        <v>7.6726342710997449E-9</v>
      </c>
    </row>
    <row r="731" spans="1:2" x14ac:dyDescent="0.2">
      <c r="A731">
        <v>8311881.1881188117</v>
      </c>
      <c r="B731">
        <v>7.6726342710997449E-9</v>
      </c>
    </row>
    <row r="732" spans="1:2" x14ac:dyDescent="0.2">
      <c r="A732">
        <v>8311881.1881188117</v>
      </c>
      <c r="B732">
        <v>0</v>
      </c>
    </row>
    <row r="733" spans="1:2" x14ac:dyDescent="0.2">
      <c r="A733">
        <v>8334653.4653465347</v>
      </c>
      <c r="B733">
        <v>0</v>
      </c>
    </row>
    <row r="734" spans="1:2" x14ac:dyDescent="0.2">
      <c r="A734">
        <v>8334653.4653465347</v>
      </c>
      <c r="B734">
        <v>7.6726342710997449E-9</v>
      </c>
    </row>
    <row r="735" spans="1:2" x14ac:dyDescent="0.2">
      <c r="A735">
        <v>8357425.7425742578</v>
      </c>
      <c r="B735">
        <v>7.6726342710997449E-9</v>
      </c>
    </row>
    <row r="736" spans="1:2" x14ac:dyDescent="0.2">
      <c r="A736">
        <v>8357425.7425742578</v>
      </c>
      <c r="B736">
        <v>0</v>
      </c>
    </row>
    <row r="737" spans="1:2" x14ac:dyDescent="0.2">
      <c r="A737">
        <v>8380198.0198019799</v>
      </c>
      <c r="B737">
        <v>0</v>
      </c>
    </row>
    <row r="738" spans="1:2" x14ac:dyDescent="0.2">
      <c r="A738">
        <v>8380198.0198019799</v>
      </c>
      <c r="B738">
        <v>7.6726342710997449E-9</v>
      </c>
    </row>
    <row r="739" spans="1:2" x14ac:dyDescent="0.2">
      <c r="A739">
        <v>8402970.2970297039</v>
      </c>
      <c r="B739">
        <v>7.6726342710997449E-9</v>
      </c>
    </row>
    <row r="740" spans="1:2" x14ac:dyDescent="0.2">
      <c r="A740">
        <v>8402970.2970297039</v>
      </c>
      <c r="B740">
        <v>0</v>
      </c>
    </row>
    <row r="741" spans="1:2" x14ac:dyDescent="0.2">
      <c r="A741">
        <v>8425742.574257426</v>
      </c>
      <c r="B741">
        <v>0</v>
      </c>
    </row>
    <row r="742" spans="1:2" x14ac:dyDescent="0.2">
      <c r="A742">
        <v>8425742.574257426</v>
      </c>
      <c r="B742">
        <v>7.6726342710997449E-9</v>
      </c>
    </row>
    <row r="743" spans="1:2" x14ac:dyDescent="0.2">
      <c r="A743">
        <v>8448514.8514851481</v>
      </c>
      <c r="B743">
        <v>7.6726342710997449E-9</v>
      </c>
    </row>
    <row r="744" spans="1:2" x14ac:dyDescent="0.2">
      <c r="A744">
        <v>8448514.8514851481</v>
      </c>
      <c r="B744">
        <v>0</v>
      </c>
    </row>
    <row r="745" spans="1:2" x14ac:dyDescent="0.2">
      <c r="A745">
        <v>8471287.1287128702</v>
      </c>
      <c r="B745">
        <v>0</v>
      </c>
    </row>
    <row r="746" spans="1:2" x14ac:dyDescent="0.2">
      <c r="A746">
        <v>8471287.1287128702</v>
      </c>
      <c r="B746">
        <v>7.6726342710997449E-9</v>
      </c>
    </row>
    <row r="747" spans="1:2" x14ac:dyDescent="0.2">
      <c r="A747">
        <v>8494059.4059405942</v>
      </c>
      <c r="B747">
        <v>7.6726342710997449E-9</v>
      </c>
    </row>
    <row r="748" spans="1:2" x14ac:dyDescent="0.2">
      <c r="A748">
        <v>8494059.4059405942</v>
      </c>
      <c r="B748">
        <v>0</v>
      </c>
    </row>
    <row r="749" spans="1:2" x14ac:dyDescent="0.2">
      <c r="A749">
        <v>8516831.6831683163</v>
      </c>
      <c r="B749">
        <v>0</v>
      </c>
    </row>
    <row r="750" spans="1:2" x14ac:dyDescent="0.2">
      <c r="A750">
        <v>8516831.6831683163</v>
      </c>
      <c r="B750">
        <v>7.6726342710997449E-9</v>
      </c>
    </row>
    <row r="751" spans="1:2" x14ac:dyDescent="0.2">
      <c r="A751">
        <v>8539603.9603960402</v>
      </c>
      <c r="B751">
        <v>7.6726342710997449E-9</v>
      </c>
    </row>
    <row r="752" spans="1:2" x14ac:dyDescent="0.2">
      <c r="A752">
        <v>8539603.9603960402</v>
      </c>
      <c r="B752">
        <v>0</v>
      </c>
    </row>
    <row r="753" spans="1:2" x14ac:dyDescent="0.2">
      <c r="A753">
        <v>8562376.2376237623</v>
      </c>
      <c r="B753">
        <v>0</v>
      </c>
    </row>
    <row r="754" spans="1:2" x14ac:dyDescent="0.2">
      <c r="A754">
        <v>8562376.2376237623</v>
      </c>
      <c r="B754">
        <v>7.6726342710997449E-9</v>
      </c>
    </row>
    <row r="755" spans="1:2" x14ac:dyDescent="0.2">
      <c r="A755">
        <v>8585148.5148514844</v>
      </c>
      <c r="B755">
        <v>7.6726342710997449E-9</v>
      </c>
    </row>
    <row r="756" spans="1:2" x14ac:dyDescent="0.2">
      <c r="A756">
        <v>8585148.5148514844</v>
      </c>
      <c r="B756">
        <v>0</v>
      </c>
    </row>
    <row r="757" spans="1:2" x14ac:dyDescent="0.2">
      <c r="A757">
        <v>8607920.7920792084</v>
      </c>
      <c r="B757">
        <v>0</v>
      </c>
    </row>
    <row r="758" spans="1:2" x14ac:dyDescent="0.2">
      <c r="A758">
        <v>8607920.7920792084</v>
      </c>
      <c r="B758">
        <v>7.6726342710997449E-9</v>
      </c>
    </row>
    <row r="759" spans="1:2" x14ac:dyDescent="0.2">
      <c r="A759">
        <v>8630693.0693069305</v>
      </c>
      <c r="B759">
        <v>7.6726342710997449E-9</v>
      </c>
    </row>
    <row r="760" spans="1:2" x14ac:dyDescent="0.2">
      <c r="A760">
        <v>8630693.0693069305</v>
      </c>
      <c r="B760">
        <v>0</v>
      </c>
    </row>
    <row r="761" spans="1:2" x14ac:dyDescent="0.2">
      <c r="A761">
        <v>8653465.3465346545</v>
      </c>
      <c r="B761">
        <v>0</v>
      </c>
    </row>
    <row r="762" spans="1:2" x14ac:dyDescent="0.2">
      <c r="A762">
        <v>8653465.3465346545</v>
      </c>
      <c r="B762">
        <v>7.6726342710997449E-9</v>
      </c>
    </row>
    <row r="763" spans="1:2" x14ac:dyDescent="0.2">
      <c r="A763">
        <v>8676237.6237623766</v>
      </c>
      <c r="B763">
        <v>7.6726342710997449E-9</v>
      </c>
    </row>
    <row r="764" spans="1:2" x14ac:dyDescent="0.2">
      <c r="A764">
        <v>8676237.6237623766</v>
      </c>
      <c r="B764">
        <v>0</v>
      </c>
    </row>
    <row r="765" spans="1:2" x14ac:dyDescent="0.2">
      <c r="A765">
        <v>8699009.9009900987</v>
      </c>
      <c r="B765">
        <v>0</v>
      </c>
    </row>
    <row r="766" spans="1:2" x14ac:dyDescent="0.2">
      <c r="A766">
        <v>8699009.9009900987</v>
      </c>
      <c r="B766">
        <v>7.6726342710997449E-9</v>
      </c>
    </row>
    <row r="767" spans="1:2" x14ac:dyDescent="0.2">
      <c r="A767">
        <v>8721782.1782178208</v>
      </c>
      <c r="B767">
        <v>7.6726342710997449E-9</v>
      </c>
    </row>
    <row r="768" spans="1:2" x14ac:dyDescent="0.2">
      <c r="A768">
        <v>8721782.1782178208</v>
      </c>
      <c r="B768">
        <v>0</v>
      </c>
    </row>
    <row r="769" spans="1:2" x14ac:dyDescent="0.2">
      <c r="A769">
        <v>8744554.4554455448</v>
      </c>
      <c r="B769">
        <v>0</v>
      </c>
    </row>
    <row r="770" spans="1:2" x14ac:dyDescent="0.2">
      <c r="A770">
        <v>8744554.4554455448</v>
      </c>
      <c r="B770">
        <v>7.6726342710997449E-9</v>
      </c>
    </row>
    <row r="771" spans="1:2" x14ac:dyDescent="0.2">
      <c r="A771">
        <v>8767326.7326732669</v>
      </c>
      <c r="B771">
        <v>7.6726342710997449E-9</v>
      </c>
    </row>
    <row r="772" spans="1:2" x14ac:dyDescent="0.2">
      <c r="A772">
        <v>8767326.7326732669</v>
      </c>
      <c r="B772">
        <v>0</v>
      </c>
    </row>
    <row r="773" spans="1:2" x14ac:dyDescent="0.2">
      <c r="A773">
        <v>8790099.0099009909</v>
      </c>
      <c r="B773">
        <v>0</v>
      </c>
    </row>
    <row r="774" spans="1:2" x14ac:dyDescent="0.2">
      <c r="A774">
        <v>8790099.0099009909</v>
      </c>
      <c r="B774">
        <v>7.6726342710997449E-9</v>
      </c>
    </row>
    <row r="775" spans="1:2" x14ac:dyDescent="0.2">
      <c r="A775">
        <v>8812871.287128713</v>
      </c>
      <c r="B775">
        <v>7.6726342710997449E-9</v>
      </c>
    </row>
    <row r="776" spans="1:2" x14ac:dyDescent="0.2">
      <c r="A776">
        <v>8812871.287128713</v>
      </c>
      <c r="B776">
        <v>0</v>
      </c>
    </row>
    <row r="777" spans="1:2" x14ac:dyDescent="0.2">
      <c r="A777">
        <v>8835643.5643564351</v>
      </c>
      <c r="B777">
        <v>0</v>
      </c>
    </row>
    <row r="778" spans="1:2" x14ac:dyDescent="0.2">
      <c r="A778">
        <v>8835643.5643564351</v>
      </c>
      <c r="B778">
        <v>7.6726342710997449E-9</v>
      </c>
    </row>
    <row r="779" spans="1:2" x14ac:dyDescent="0.2">
      <c r="A779">
        <v>8858415.8415841572</v>
      </c>
      <c r="B779">
        <v>7.6726342710997449E-9</v>
      </c>
    </row>
    <row r="780" spans="1:2" x14ac:dyDescent="0.2">
      <c r="A780">
        <v>8858415.8415841572</v>
      </c>
      <c r="B780">
        <v>0</v>
      </c>
    </row>
    <row r="781" spans="1:2" x14ac:dyDescent="0.2">
      <c r="A781">
        <v>8881188.1188118812</v>
      </c>
      <c r="B781">
        <v>0</v>
      </c>
    </row>
    <row r="782" spans="1:2" x14ac:dyDescent="0.2">
      <c r="A782">
        <v>8881188.1188118812</v>
      </c>
      <c r="B782">
        <v>7.6726342710997449E-9</v>
      </c>
    </row>
    <row r="783" spans="1:2" x14ac:dyDescent="0.2">
      <c r="A783">
        <v>8903960.3960396051</v>
      </c>
      <c r="B783">
        <v>7.6726342710997449E-9</v>
      </c>
    </row>
    <row r="784" spans="1:2" x14ac:dyDescent="0.2">
      <c r="A784">
        <v>8903960.3960396051</v>
      </c>
      <c r="B784">
        <v>0</v>
      </c>
    </row>
    <row r="785" spans="1:2" x14ac:dyDescent="0.2">
      <c r="A785">
        <v>8926732.6732673272</v>
      </c>
      <c r="B785">
        <v>0</v>
      </c>
    </row>
    <row r="786" spans="1:2" x14ac:dyDescent="0.2">
      <c r="A786">
        <v>8926732.6732673272</v>
      </c>
      <c r="B786">
        <v>7.6726342710997449E-9</v>
      </c>
    </row>
    <row r="787" spans="1:2" x14ac:dyDescent="0.2">
      <c r="A787">
        <v>8949504.9504950494</v>
      </c>
      <c r="B787">
        <v>7.6726342710997449E-9</v>
      </c>
    </row>
    <row r="788" spans="1:2" x14ac:dyDescent="0.2">
      <c r="A788">
        <v>8949504.9504950494</v>
      </c>
      <c r="B788">
        <v>0</v>
      </c>
    </row>
    <row r="789" spans="1:2" x14ac:dyDescent="0.2">
      <c r="A789">
        <v>8972277.2277227715</v>
      </c>
      <c r="B789">
        <v>0</v>
      </c>
    </row>
    <row r="790" spans="1:2" x14ac:dyDescent="0.2">
      <c r="A790">
        <v>8972277.2277227715</v>
      </c>
      <c r="B790">
        <v>7.6726342710997449E-9</v>
      </c>
    </row>
    <row r="791" spans="1:2" x14ac:dyDescent="0.2">
      <c r="A791">
        <v>8995049.5049504954</v>
      </c>
      <c r="B791">
        <v>7.6726342710997449E-9</v>
      </c>
    </row>
    <row r="792" spans="1:2" x14ac:dyDescent="0.2">
      <c r="A792">
        <v>8995049.5049504954</v>
      </c>
      <c r="B792">
        <v>0</v>
      </c>
    </row>
    <row r="793" spans="1:2" x14ac:dyDescent="0.2">
      <c r="A793">
        <v>9017821.7821782175</v>
      </c>
      <c r="B793">
        <v>0</v>
      </c>
    </row>
    <row r="794" spans="1:2" x14ac:dyDescent="0.2">
      <c r="A794">
        <v>9017821.7821782175</v>
      </c>
      <c r="B794">
        <v>7.6726342710997449E-9</v>
      </c>
    </row>
    <row r="795" spans="1:2" x14ac:dyDescent="0.2">
      <c r="A795">
        <v>9040594.0594059415</v>
      </c>
      <c r="B795">
        <v>7.6726342710997449E-9</v>
      </c>
    </row>
    <row r="796" spans="1:2" x14ac:dyDescent="0.2">
      <c r="A796">
        <v>9040594.0594059415</v>
      </c>
      <c r="B796">
        <v>0</v>
      </c>
    </row>
    <row r="797" spans="1:2" x14ac:dyDescent="0.2">
      <c r="A797">
        <v>9063366.3366336636</v>
      </c>
      <c r="B797">
        <v>0</v>
      </c>
    </row>
    <row r="798" spans="1:2" x14ac:dyDescent="0.2">
      <c r="A798">
        <v>9063366.3366336636</v>
      </c>
      <c r="B798">
        <v>7.6726342710997449E-9</v>
      </c>
    </row>
    <row r="799" spans="1:2" x14ac:dyDescent="0.2">
      <c r="A799">
        <v>9086138.6138613857</v>
      </c>
      <c r="B799">
        <v>7.6726342710997449E-9</v>
      </c>
    </row>
    <row r="800" spans="1:2" x14ac:dyDescent="0.2">
      <c r="A800">
        <v>9086138.6138613857</v>
      </c>
      <c r="B800">
        <v>0</v>
      </c>
    </row>
    <row r="801" spans="1:2" x14ac:dyDescent="0.2">
      <c r="A801">
        <v>9108910.8910891078</v>
      </c>
      <c r="B801">
        <v>0</v>
      </c>
    </row>
    <row r="802" spans="1:2" x14ac:dyDescent="0.2">
      <c r="A802">
        <v>9108910.8910891078</v>
      </c>
      <c r="B802">
        <v>7.6726342710997449E-9</v>
      </c>
    </row>
    <row r="803" spans="1:2" x14ac:dyDescent="0.2">
      <c r="A803">
        <v>9131683.1683168318</v>
      </c>
      <c r="B803">
        <v>7.6726342710997449E-9</v>
      </c>
    </row>
    <row r="804" spans="1:2" x14ac:dyDescent="0.2">
      <c r="A804">
        <v>9131683.1683168318</v>
      </c>
      <c r="B804">
        <v>0</v>
      </c>
    </row>
    <row r="805" spans="1:2" x14ac:dyDescent="0.2">
      <c r="A805">
        <v>9154455.4455445558</v>
      </c>
      <c r="B805">
        <v>0</v>
      </c>
    </row>
    <row r="806" spans="1:2" x14ac:dyDescent="0.2">
      <c r="A806">
        <v>9154455.4455445558</v>
      </c>
      <c r="B806">
        <v>7.6726342710997449E-9</v>
      </c>
    </row>
    <row r="807" spans="1:2" x14ac:dyDescent="0.2">
      <c r="A807">
        <v>9177227.7227722779</v>
      </c>
      <c r="B807">
        <v>7.6726342710997449E-9</v>
      </c>
    </row>
    <row r="808" spans="1:2" x14ac:dyDescent="0.2">
      <c r="A808">
        <v>9177227.7227722779</v>
      </c>
      <c r="B808">
        <v>0</v>
      </c>
    </row>
    <row r="809" spans="1:2" x14ac:dyDescent="0.2">
      <c r="A809">
        <v>9200000</v>
      </c>
      <c r="B809">
        <v>0</v>
      </c>
    </row>
    <row r="810" spans="1:2" x14ac:dyDescent="0.2">
      <c r="A810">
        <v>9200000</v>
      </c>
      <c r="B810">
        <v>6.3938618925831205E-9</v>
      </c>
    </row>
    <row r="811" spans="1:2" x14ac:dyDescent="0.2">
      <c r="A811">
        <v>9222772.2772277221</v>
      </c>
      <c r="B811">
        <v>6.3938618925831205E-9</v>
      </c>
    </row>
    <row r="812" spans="1:2" x14ac:dyDescent="0.2">
      <c r="A812">
        <v>9222772.2772277221</v>
      </c>
      <c r="B812">
        <v>0</v>
      </c>
    </row>
    <row r="813" spans="1:2" x14ac:dyDescent="0.2">
      <c r="A813">
        <v>9245544.5544554461</v>
      </c>
      <c r="B813">
        <v>0</v>
      </c>
    </row>
    <row r="814" spans="1:2" x14ac:dyDescent="0.2">
      <c r="A814">
        <v>9245544.5544554461</v>
      </c>
      <c r="B814">
        <v>6.3938618925831205E-9</v>
      </c>
    </row>
    <row r="815" spans="1:2" x14ac:dyDescent="0.2">
      <c r="A815">
        <v>9268316.8316831682</v>
      </c>
      <c r="B815">
        <v>6.3938618925831205E-9</v>
      </c>
    </row>
    <row r="816" spans="1:2" x14ac:dyDescent="0.2">
      <c r="A816">
        <v>9268316.8316831682</v>
      </c>
      <c r="B816">
        <v>0</v>
      </c>
    </row>
    <row r="817" spans="1:2" x14ac:dyDescent="0.2">
      <c r="A817">
        <v>9291089.1089108903</v>
      </c>
      <c r="B817">
        <v>0</v>
      </c>
    </row>
    <row r="818" spans="1:2" x14ac:dyDescent="0.2">
      <c r="A818">
        <v>9291089.1089108903</v>
      </c>
      <c r="B818">
        <v>6.3938618925831205E-9</v>
      </c>
    </row>
    <row r="819" spans="1:2" x14ac:dyDescent="0.2">
      <c r="A819">
        <v>9313861.3861386143</v>
      </c>
      <c r="B819">
        <v>6.3938618925831205E-9</v>
      </c>
    </row>
    <row r="820" spans="1:2" x14ac:dyDescent="0.2">
      <c r="A820">
        <v>9313861.3861386143</v>
      </c>
      <c r="B820">
        <v>0</v>
      </c>
    </row>
    <row r="821" spans="1:2" x14ac:dyDescent="0.2">
      <c r="A821">
        <v>9336633.6633663364</v>
      </c>
      <c r="B821">
        <v>0</v>
      </c>
    </row>
    <row r="822" spans="1:2" x14ac:dyDescent="0.2">
      <c r="A822">
        <v>9336633.6633663364</v>
      </c>
      <c r="B822">
        <v>6.3938618925831205E-9</v>
      </c>
    </row>
    <row r="823" spans="1:2" x14ac:dyDescent="0.2">
      <c r="A823">
        <v>9359405.9405940585</v>
      </c>
      <c r="B823">
        <v>6.3938618925831205E-9</v>
      </c>
    </row>
    <row r="824" spans="1:2" x14ac:dyDescent="0.2">
      <c r="A824">
        <v>9359405.9405940585</v>
      </c>
      <c r="B824">
        <v>0</v>
      </c>
    </row>
    <row r="825" spans="1:2" x14ac:dyDescent="0.2">
      <c r="A825">
        <v>9382178.2178217825</v>
      </c>
      <c r="B825">
        <v>0</v>
      </c>
    </row>
    <row r="826" spans="1:2" x14ac:dyDescent="0.2">
      <c r="A826">
        <v>9382178.2178217825</v>
      </c>
      <c r="B826">
        <v>6.3938618925831205E-9</v>
      </c>
    </row>
    <row r="827" spans="1:2" x14ac:dyDescent="0.2">
      <c r="A827">
        <v>9404950.4950495046</v>
      </c>
      <c r="B827">
        <v>6.3938618925831205E-9</v>
      </c>
    </row>
    <row r="828" spans="1:2" x14ac:dyDescent="0.2">
      <c r="A828">
        <v>9404950.4950495046</v>
      </c>
      <c r="B828">
        <v>0</v>
      </c>
    </row>
    <row r="829" spans="1:2" x14ac:dyDescent="0.2">
      <c r="A829">
        <v>9427722.7722772285</v>
      </c>
      <c r="B829">
        <v>0</v>
      </c>
    </row>
    <row r="830" spans="1:2" x14ac:dyDescent="0.2">
      <c r="A830">
        <v>9427722.7722772285</v>
      </c>
      <c r="B830">
        <v>6.3938618925831205E-9</v>
      </c>
    </row>
    <row r="831" spans="1:2" x14ac:dyDescent="0.2">
      <c r="A831">
        <v>9450495.0495049506</v>
      </c>
      <c r="B831">
        <v>6.3938618925831205E-9</v>
      </c>
    </row>
    <row r="832" spans="1:2" x14ac:dyDescent="0.2">
      <c r="A832">
        <v>9450495.0495049506</v>
      </c>
      <c r="B832">
        <v>0</v>
      </c>
    </row>
    <row r="833" spans="1:2" x14ac:dyDescent="0.2">
      <c r="A833">
        <v>9473267.3267326728</v>
      </c>
      <c r="B833">
        <v>0</v>
      </c>
    </row>
    <row r="834" spans="1:2" x14ac:dyDescent="0.2">
      <c r="A834">
        <v>9473267.3267326728</v>
      </c>
      <c r="B834">
        <v>6.3938618925831205E-9</v>
      </c>
    </row>
    <row r="835" spans="1:2" x14ac:dyDescent="0.2">
      <c r="A835">
        <v>9496039.6039603967</v>
      </c>
      <c r="B835">
        <v>6.3938618925831205E-9</v>
      </c>
    </row>
    <row r="836" spans="1:2" x14ac:dyDescent="0.2">
      <c r="A836">
        <v>9496039.6039603967</v>
      </c>
      <c r="B836">
        <v>0</v>
      </c>
    </row>
    <row r="837" spans="1:2" x14ac:dyDescent="0.2">
      <c r="A837">
        <v>9518811.8811881188</v>
      </c>
      <c r="B837">
        <v>0</v>
      </c>
    </row>
    <row r="838" spans="1:2" x14ac:dyDescent="0.2">
      <c r="A838">
        <v>9518811.8811881188</v>
      </c>
      <c r="B838">
        <v>6.3938618925831205E-9</v>
      </c>
    </row>
    <row r="839" spans="1:2" x14ac:dyDescent="0.2">
      <c r="A839">
        <v>9541584.1584158409</v>
      </c>
      <c r="B839">
        <v>6.3938618925831205E-9</v>
      </c>
    </row>
    <row r="840" spans="1:2" x14ac:dyDescent="0.2">
      <c r="A840">
        <v>9541584.1584158409</v>
      </c>
      <c r="B840">
        <v>0</v>
      </c>
    </row>
    <row r="841" spans="1:2" x14ac:dyDescent="0.2">
      <c r="A841">
        <v>9564356.4356435649</v>
      </c>
      <c r="B841">
        <v>0</v>
      </c>
    </row>
    <row r="842" spans="1:2" x14ac:dyDescent="0.2">
      <c r="A842">
        <v>9564356.4356435649</v>
      </c>
      <c r="B842">
        <v>6.3938618925831205E-9</v>
      </c>
    </row>
    <row r="843" spans="1:2" x14ac:dyDescent="0.2">
      <c r="A843">
        <v>9587128.712871287</v>
      </c>
      <c r="B843">
        <v>6.3938618925831205E-9</v>
      </c>
    </row>
    <row r="844" spans="1:2" x14ac:dyDescent="0.2">
      <c r="A844">
        <v>9587128.712871287</v>
      </c>
      <c r="B844">
        <v>0</v>
      </c>
    </row>
    <row r="845" spans="1:2" x14ac:dyDescent="0.2">
      <c r="A845">
        <v>9609900.9900990091</v>
      </c>
      <c r="B845">
        <v>0</v>
      </c>
    </row>
    <row r="846" spans="1:2" x14ac:dyDescent="0.2">
      <c r="A846">
        <v>9609900.9900990091</v>
      </c>
      <c r="B846">
        <v>6.3938618925831205E-9</v>
      </c>
    </row>
    <row r="847" spans="1:2" x14ac:dyDescent="0.2">
      <c r="A847">
        <v>9632673.2673267331</v>
      </c>
      <c r="B847">
        <v>6.3938618925831205E-9</v>
      </c>
    </row>
    <row r="848" spans="1:2" x14ac:dyDescent="0.2">
      <c r="A848">
        <v>9632673.2673267331</v>
      </c>
      <c r="B848">
        <v>0</v>
      </c>
    </row>
    <row r="849" spans="1:2" x14ac:dyDescent="0.2">
      <c r="A849">
        <v>9655445.5445544552</v>
      </c>
      <c r="B849">
        <v>0</v>
      </c>
    </row>
    <row r="850" spans="1:2" x14ac:dyDescent="0.2">
      <c r="A850">
        <v>9655445.5445544552</v>
      </c>
      <c r="B850">
        <v>6.3938618925831205E-9</v>
      </c>
    </row>
    <row r="851" spans="1:2" x14ac:dyDescent="0.2">
      <c r="A851">
        <v>9678217.8217821792</v>
      </c>
      <c r="B851">
        <v>6.3938618925831205E-9</v>
      </c>
    </row>
    <row r="852" spans="1:2" x14ac:dyDescent="0.2">
      <c r="A852">
        <v>9678217.8217821792</v>
      </c>
      <c r="B852">
        <v>0</v>
      </c>
    </row>
    <row r="853" spans="1:2" x14ac:dyDescent="0.2">
      <c r="A853">
        <v>9700990.0990099013</v>
      </c>
      <c r="B853">
        <v>0</v>
      </c>
    </row>
    <row r="854" spans="1:2" x14ac:dyDescent="0.2">
      <c r="A854">
        <v>9700990.0990099013</v>
      </c>
      <c r="B854">
        <v>6.3938618925831205E-9</v>
      </c>
    </row>
    <row r="855" spans="1:2" x14ac:dyDescent="0.2">
      <c r="A855">
        <v>9723762.3762376234</v>
      </c>
      <c r="B855">
        <v>6.3938618925831205E-9</v>
      </c>
    </row>
    <row r="856" spans="1:2" x14ac:dyDescent="0.2">
      <c r="A856">
        <v>9723762.3762376234</v>
      </c>
      <c r="B856">
        <v>0</v>
      </c>
    </row>
    <row r="857" spans="1:2" x14ac:dyDescent="0.2">
      <c r="A857">
        <v>9746534.6534653474</v>
      </c>
      <c r="B857">
        <v>0</v>
      </c>
    </row>
    <row r="858" spans="1:2" x14ac:dyDescent="0.2">
      <c r="A858">
        <v>9746534.6534653474</v>
      </c>
      <c r="B858">
        <v>6.3938618925831205E-9</v>
      </c>
    </row>
    <row r="859" spans="1:2" x14ac:dyDescent="0.2">
      <c r="A859">
        <v>9769306.9306930695</v>
      </c>
      <c r="B859">
        <v>6.3938618925831205E-9</v>
      </c>
    </row>
    <row r="860" spans="1:2" x14ac:dyDescent="0.2">
      <c r="A860">
        <v>9769306.9306930695</v>
      </c>
      <c r="B860">
        <v>0</v>
      </c>
    </row>
    <row r="861" spans="1:2" x14ac:dyDescent="0.2">
      <c r="A861">
        <v>9792079.2079207916</v>
      </c>
      <c r="B861">
        <v>0</v>
      </c>
    </row>
    <row r="862" spans="1:2" x14ac:dyDescent="0.2">
      <c r="A862">
        <v>9792079.2079207916</v>
      </c>
      <c r="B862">
        <v>6.3938618925831205E-9</v>
      </c>
    </row>
    <row r="863" spans="1:2" x14ac:dyDescent="0.2">
      <c r="A863">
        <v>9814851.4851485156</v>
      </c>
      <c r="B863">
        <v>6.3938618925831205E-9</v>
      </c>
    </row>
    <row r="864" spans="1:2" x14ac:dyDescent="0.2">
      <c r="A864">
        <v>9814851.4851485156</v>
      </c>
      <c r="B864">
        <v>0</v>
      </c>
    </row>
    <row r="865" spans="1:2" x14ac:dyDescent="0.2">
      <c r="A865">
        <v>9837623.7623762377</v>
      </c>
      <c r="B865">
        <v>0</v>
      </c>
    </row>
    <row r="866" spans="1:2" x14ac:dyDescent="0.2">
      <c r="A866">
        <v>9837623.7623762377</v>
      </c>
      <c r="B866">
        <v>6.3938618925831205E-9</v>
      </c>
    </row>
    <row r="867" spans="1:2" x14ac:dyDescent="0.2">
      <c r="A867">
        <v>9860396.0396039598</v>
      </c>
      <c r="B867">
        <v>6.3938618925831205E-9</v>
      </c>
    </row>
    <row r="868" spans="1:2" x14ac:dyDescent="0.2">
      <c r="A868">
        <v>9860396.0396039598</v>
      </c>
      <c r="B868">
        <v>0</v>
      </c>
    </row>
    <row r="869" spans="1:2" x14ac:dyDescent="0.2">
      <c r="A869">
        <v>9883168.3168316837</v>
      </c>
      <c r="B869">
        <v>0</v>
      </c>
    </row>
    <row r="870" spans="1:2" x14ac:dyDescent="0.2">
      <c r="A870">
        <v>9883168.3168316837</v>
      </c>
      <c r="B870">
        <v>6.3938618925831205E-9</v>
      </c>
    </row>
    <row r="871" spans="1:2" x14ac:dyDescent="0.2">
      <c r="A871">
        <v>9905940.5940594058</v>
      </c>
      <c r="B871">
        <v>6.3938618925831205E-9</v>
      </c>
    </row>
    <row r="872" spans="1:2" x14ac:dyDescent="0.2">
      <c r="A872">
        <v>9905940.5940594058</v>
      </c>
      <c r="B872">
        <v>0</v>
      </c>
    </row>
    <row r="873" spans="1:2" x14ac:dyDescent="0.2">
      <c r="A873">
        <v>9928712.871287128</v>
      </c>
      <c r="B873">
        <v>0</v>
      </c>
    </row>
    <row r="874" spans="1:2" x14ac:dyDescent="0.2">
      <c r="A874">
        <v>9928712.871287128</v>
      </c>
      <c r="B874">
        <v>6.3938618925831205E-9</v>
      </c>
    </row>
    <row r="875" spans="1:2" x14ac:dyDescent="0.2">
      <c r="A875">
        <v>9951485.1485148519</v>
      </c>
      <c r="B875">
        <v>6.3938618925831205E-9</v>
      </c>
    </row>
    <row r="876" spans="1:2" x14ac:dyDescent="0.2">
      <c r="A876">
        <v>9951485.1485148519</v>
      </c>
      <c r="B876">
        <v>0</v>
      </c>
    </row>
    <row r="877" spans="1:2" x14ac:dyDescent="0.2">
      <c r="A877">
        <v>9974257.425742574</v>
      </c>
      <c r="B877">
        <v>0</v>
      </c>
    </row>
    <row r="878" spans="1:2" x14ac:dyDescent="0.2">
      <c r="A878">
        <v>9974257.425742574</v>
      </c>
      <c r="B878">
        <v>6.3938618925831205E-9</v>
      </c>
    </row>
    <row r="879" spans="1:2" x14ac:dyDescent="0.2">
      <c r="A879">
        <v>9997029.7029702961</v>
      </c>
      <c r="B879">
        <v>6.3938618925831205E-9</v>
      </c>
    </row>
    <row r="880" spans="1:2" x14ac:dyDescent="0.2">
      <c r="A880">
        <v>9997029.7029702961</v>
      </c>
      <c r="B880">
        <v>0</v>
      </c>
    </row>
    <row r="881" spans="1:2" x14ac:dyDescent="0.2">
      <c r="A881">
        <v>10019801.98019802</v>
      </c>
      <c r="B881">
        <v>0</v>
      </c>
    </row>
    <row r="882" spans="1:2" x14ac:dyDescent="0.2">
      <c r="A882">
        <v>10019801.98019802</v>
      </c>
      <c r="B882">
        <v>6.3938618925831205E-9</v>
      </c>
    </row>
    <row r="883" spans="1:2" x14ac:dyDescent="0.2">
      <c r="A883">
        <v>10042574.257425742</v>
      </c>
      <c r="B883">
        <v>6.3938618925831205E-9</v>
      </c>
    </row>
    <row r="884" spans="1:2" x14ac:dyDescent="0.2">
      <c r="A884">
        <v>10042574.257425742</v>
      </c>
      <c r="B884">
        <v>0</v>
      </c>
    </row>
    <row r="885" spans="1:2" x14ac:dyDescent="0.2">
      <c r="A885">
        <v>10065346.534653466</v>
      </c>
      <c r="B885">
        <v>0</v>
      </c>
    </row>
    <row r="886" spans="1:2" x14ac:dyDescent="0.2">
      <c r="A886">
        <v>10065346.534653466</v>
      </c>
      <c r="B886">
        <v>6.3938618925831205E-9</v>
      </c>
    </row>
    <row r="887" spans="1:2" x14ac:dyDescent="0.2">
      <c r="A887">
        <v>10088118.811881188</v>
      </c>
      <c r="B887">
        <v>6.3938618925831205E-9</v>
      </c>
    </row>
    <row r="888" spans="1:2" x14ac:dyDescent="0.2">
      <c r="A888">
        <v>10088118.811881188</v>
      </c>
      <c r="B888">
        <v>0</v>
      </c>
    </row>
    <row r="889" spans="1:2" x14ac:dyDescent="0.2">
      <c r="A889">
        <v>10110891.08910891</v>
      </c>
      <c r="B889">
        <v>0</v>
      </c>
    </row>
    <row r="890" spans="1:2" x14ac:dyDescent="0.2">
      <c r="A890">
        <v>10110891.08910891</v>
      </c>
      <c r="B890">
        <v>6.3938618925831205E-9</v>
      </c>
    </row>
    <row r="891" spans="1:2" x14ac:dyDescent="0.2">
      <c r="A891">
        <v>10133663.366336634</v>
      </c>
      <c r="B891">
        <v>6.3938618925831205E-9</v>
      </c>
    </row>
    <row r="892" spans="1:2" x14ac:dyDescent="0.2">
      <c r="A892">
        <v>10133663.366336634</v>
      </c>
      <c r="B892">
        <v>0</v>
      </c>
    </row>
    <row r="893" spans="1:2" x14ac:dyDescent="0.2">
      <c r="A893">
        <v>10156435.643564356</v>
      </c>
      <c r="B893">
        <v>0</v>
      </c>
    </row>
    <row r="894" spans="1:2" x14ac:dyDescent="0.2">
      <c r="A894">
        <v>10156435.643564356</v>
      </c>
      <c r="B894">
        <v>6.3938618925831205E-9</v>
      </c>
    </row>
    <row r="895" spans="1:2" x14ac:dyDescent="0.2">
      <c r="A895">
        <v>10179207.920792079</v>
      </c>
      <c r="B895">
        <v>6.3938618925831205E-9</v>
      </c>
    </row>
    <row r="896" spans="1:2" x14ac:dyDescent="0.2">
      <c r="A896">
        <v>10179207.920792079</v>
      </c>
      <c r="B896">
        <v>0</v>
      </c>
    </row>
    <row r="897" spans="1:2" x14ac:dyDescent="0.2">
      <c r="A897">
        <v>10201980.198019803</v>
      </c>
      <c r="B897">
        <v>0</v>
      </c>
    </row>
    <row r="898" spans="1:2" x14ac:dyDescent="0.2">
      <c r="A898">
        <v>10201980.198019803</v>
      </c>
      <c r="B898">
        <v>6.3938618925831205E-9</v>
      </c>
    </row>
    <row r="899" spans="1:2" x14ac:dyDescent="0.2">
      <c r="A899">
        <v>10224752.475247525</v>
      </c>
      <c r="B899">
        <v>6.3938618925831205E-9</v>
      </c>
    </row>
    <row r="900" spans="1:2" x14ac:dyDescent="0.2">
      <c r="A900">
        <v>10224752.475247525</v>
      </c>
      <c r="B900">
        <v>0</v>
      </c>
    </row>
    <row r="901" spans="1:2" x14ac:dyDescent="0.2">
      <c r="A901">
        <v>10247524.752475247</v>
      </c>
      <c r="B901">
        <v>0</v>
      </c>
    </row>
    <row r="902" spans="1:2" x14ac:dyDescent="0.2">
      <c r="A902">
        <v>10247524.752475247</v>
      </c>
      <c r="B902">
        <v>6.3938618925831205E-9</v>
      </c>
    </row>
    <row r="903" spans="1:2" x14ac:dyDescent="0.2">
      <c r="A903">
        <v>10270297.029702971</v>
      </c>
      <c r="B903">
        <v>6.3938618925831205E-9</v>
      </c>
    </row>
    <row r="904" spans="1:2" x14ac:dyDescent="0.2">
      <c r="A904">
        <v>10270297.029702971</v>
      </c>
      <c r="B904">
        <v>0</v>
      </c>
    </row>
    <row r="905" spans="1:2" x14ac:dyDescent="0.2">
      <c r="A905">
        <v>10293069.306930693</v>
      </c>
      <c r="B905">
        <v>0</v>
      </c>
    </row>
    <row r="906" spans="1:2" x14ac:dyDescent="0.2">
      <c r="A906">
        <v>10293069.306930693</v>
      </c>
      <c r="B906">
        <v>6.3938618925831205E-9</v>
      </c>
    </row>
    <row r="907" spans="1:2" x14ac:dyDescent="0.2">
      <c r="A907">
        <v>10315841.584158417</v>
      </c>
      <c r="B907">
        <v>6.3938618925831205E-9</v>
      </c>
    </row>
    <row r="908" spans="1:2" x14ac:dyDescent="0.2">
      <c r="A908">
        <v>10315841.584158417</v>
      </c>
      <c r="B908">
        <v>0</v>
      </c>
    </row>
    <row r="909" spans="1:2" x14ac:dyDescent="0.2">
      <c r="A909">
        <v>10338613.861386139</v>
      </c>
      <c r="B909">
        <v>0</v>
      </c>
    </row>
    <row r="910" spans="1:2" x14ac:dyDescent="0.2">
      <c r="A910">
        <v>10338613.861386139</v>
      </c>
      <c r="B910">
        <v>6.3938618925831205E-9</v>
      </c>
    </row>
    <row r="911" spans="1:2" x14ac:dyDescent="0.2">
      <c r="A911">
        <v>10361386.138613861</v>
      </c>
      <c r="B911">
        <v>6.3938618925831205E-9</v>
      </c>
    </row>
    <row r="912" spans="1:2" x14ac:dyDescent="0.2">
      <c r="A912">
        <v>10361386.138613861</v>
      </c>
      <c r="B912">
        <v>0</v>
      </c>
    </row>
    <row r="913" spans="1:2" x14ac:dyDescent="0.2">
      <c r="A913">
        <v>10384158.415841583</v>
      </c>
      <c r="B913">
        <v>0</v>
      </c>
    </row>
    <row r="914" spans="1:2" x14ac:dyDescent="0.2">
      <c r="A914">
        <v>10384158.415841583</v>
      </c>
      <c r="B914">
        <v>6.3938618925831205E-9</v>
      </c>
    </row>
    <row r="915" spans="1:2" x14ac:dyDescent="0.2">
      <c r="A915">
        <v>10406930.693069307</v>
      </c>
      <c r="B915">
        <v>6.3938618925831205E-9</v>
      </c>
    </row>
    <row r="916" spans="1:2" x14ac:dyDescent="0.2">
      <c r="A916">
        <v>10406930.693069307</v>
      </c>
      <c r="B916">
        <v>0</v>
      </c>
    </row>
    <row r="917" spans="1:2" x14ac:dyDescent="0.2">
      <c r="A917">
        <v>10429702.970297029</v>
      </c>
      <c r="B917">
        <v>0</v>
      </c>
    </row>
    <row r="918" spans="1:2" x14ac:dyDescent="0.2">
      <c r="A918">
        <v>10429702.970297029</v>
      </c>
      <c r="B918">
        <v>6.3938618925831205E-9</v>
      </c>
    </row>
    <row r="919" spans="1:2" x14ac:dyDescent="0.2">
      <c r="A919">
        <v>10452475.247524753</v>
      </c>
      <c r="B919">
        <v>6.3938618925831205E-9</v>
      </c>
    </row>
    <row r="920" spans="1:2" x14ac:dyDescent="0.2">
      <c r="A920">
        <v>10452475.247524753</v>
      </c>
      <c r="B920">
        <v>0</v>
      </c>
    </row>
    <row r="921" spans="1:2" x14ac:dyDescent="0.2">
      <c r="A921">
        <v>10475247.524752475</v>
      </c>
      <c r="B921">
        <v>0</v>
      </c>
    </row>
    <row r="922" spans="1:2" x14ac:dyDescent="0.2">
      <c r="A922">
        <v>10475247.524752475</v>
      </c>
      <c r="B922">
        <v>6.3938618925831205E-9</v>
      </c>
    </row>
    <row r="923" spans="1:2" x14ac:dyDescent="0.2">
      <c r="A923">
        <v>10498019.801980197</v>
      </c>
      <c r="B923">
        <v>6.3938618925831205E-9</v>
      </c>
    </row>
    <row r="924" spans="1:2" x14ac:dyDescent="0.2">
      <c r="A924">
        <v>10498019.801980197</v>
      </c>
      <c r="B924">
        <v>0</v>
      </c>
    </row>
    <row r="925" spans="1:2" x14ac:dyDescent="0.2">
      <c r="A925">
        <v>10520792.079207921</v>
      </c>
      <c r="B925">
        <v>0</v>
      </c>
    </row>
    <row r="926" spans="1:2" x14ac:dyDescent="0.2">
      <c r="A926">
        <v>10520792.079207921</v>
      </c>
      <c r="B926">
        <v>6.3938618925831205E-9</v>
      </c>
    </row>
    <row r="927" spans="1:2" x14ac:dyDescent="0.2">
      <c r="A927">
        <v>10543564.356435644</v>
      </c>
      <c r="B927">
        <v>6.3938618925831205E-9</v>
      </c>
    </row>
    <row r="928" spans="1:2" x14ac:dyDescent="0.2">
      <c r="A928">
        <v>10543564.356435644</v>
      </c>
      <c r="B928">
        <v>0</v>
      </c>
    </row>
    <row r="929" spans="1:2" x14ac:dyDescent="0.2">
      <c r="A929">
        <v>10566336.633663366</v>
      </c>
      <c r="B929">
        <v>0</v>
      </c>
    </row>
    <row r="930" spans="1:2" x14ac:dyDescent="0.2">
      <c r="A930">
        <v>10566336.633663366</v>
      </c>
      <c r="B930">
        <v>6.3938618925831205E-9</v>
      </c>
    </row>
    <row r="931" spans="1:2" x14ac:dyDescent="0.2">
      <c r="A931">
        <v>10589108.91089109</v>
      </c>
      <c r="B931">
        <v>6.3938618925831205E-9</v>
      </c>
    </row>
    <row r="932" spans="1:2" x14ac:dyDescent="0.2">
      <c r="A932">
        <v>10589108.91089109</v>
      </c>
      <c r="B932">
        <v>0</v>
      </c>
    </row>
    <row r="933" spans="1:2" x14ac:dyDescent="0.2">
      <c r="A933">
        <v>10611881.188118812</v>
      </c>
      <c r="B933">
        <v>0</v>
      </c>
    </row>
    <row r="934" spans="1:2" x14ac:dyDescent="0.2">
      <c r="A934">
        <v>10611881.188118812</v>
      </c>
      <c r="B934">
        <v>6.3938618925831205E-9</v>
      </c>
    </row>
    <row r="935" spans="1:2" x14ac:dyDescent="0.2">
      <c r="A935">
        <v>10634653.465346534</v>
      </c>
      <c r="B935">
        <v>6.3938618925831205E-9</v>
      </c>
    </row>
    <row r="936" spans="1:2" x14ac:dyDescent="0.2">
      <c r="A936">
        <v>10634653.465346534</v>
      </c>
      <c r="B936">
        <v>0</v>
      </c>
    </row>
    <row r="937" spans="1:2" x14ac:dyDescent="0.2">
      <c r="A937">
        <v>10657425.742574258</v>
      </c>
      <c r="B937">
        <v>0</v>
      </c>
    </row>
    <row r="938" spans="1:2" x14ac:dyDescent="0.2">
      <c r="A938">
        <v>10657425.742574258</v>
      </c>
      <c r="B938">
        <v>6.3938618925831205E-9</v>
      </c>
    </row>
    <row r="939" spans="1:2" x14ac:dyDescent="0.2">
      <c r="A939">
        <v>10680198.01980198</v>
      </c>
      <c r="B939">
        <v>6.3938618925831205E-9</v>
      </c>
    </row>
    <row r="940" spans="1:2" x14ac:dyDescent="0.2">
      <c r="A940">
        <v>10680198.01980198</v>
      </c>
      <c r="B940">
        <v>0</v>
      </c>
    </row>
    <row r="941" spans="1:2" x14ac:dyDescent="0.2">
      <c r="A941">
        <v>10702970.297029704</v>
      </c>
      <c r="B941">
        <v>0</v>
      </c>
    </row>
    <row r="942" spans="1:2" x14ac:dyDescent="0.2">
      <c r="A942">
        <v>10702970.297029704</v>
      </c>
      <c r="B942">
        <v>6.3938618925831205E-9</v>
      </c>
    </row>
    <row r="943" spans="1:2" x14ac:dyDescent="0.2">
      <c r="A943">
        <v>10725742.574257426</v>
      </c>
      <c r="B943">
        <v>6.3938618925831205E-9</v>
      </c>
    </row>
    <row r="944" spans="1:2" x14ac:dyDescent="0.2">
      <c r="A944">
        <v>10725742.574257426</v>
      </c>
      <c r="B944">
        <v>0</v>
      </c>
    </row>
    <row r="945" spans="1:2" x14ac:dyDescent="0.2">
      <c r="A945">
        <v>10748514.851485148</v>
      </c>
      <c r="B945">
        <v>0</v>
      </c>
    </row>
    <row r="946" spans="1:2" x14ac:dyDescent="0.2">
      <c r="A946">
        <v>10748514.851485148</v>
      </c>
      <c r="B946">
        <v>6.3938618925831205E-9</v>
      </c>
    </row>
    <row r="947" spans="1:2" x14ac:dyDescent="0.2">
      <c r="A947">
        <v>10771287.128712872</v>
      </c>
      <c r="B947">
        <v>6.3938618925831205E-9</v>
      </c>
    </row>
    <row r="948" spans="1:2" x14ac:dyDescent="0.2">
      <c r="A948">
        <v>10771287.128712872</v>
      </c>
      <c r="B948">
        <v>0</v>
      </c>
    </row>
    <row r="949" spans="1:2" x14ac:dyDescent="0.2">
      <c r="A949">
        <v>10794059.405940594</v>
      </c>
      <c r="B949">
        <v>0</v>
      </c>
    </row>
    <row r="950" spans="1:2" x14ac:dyDescent="0.2">
      <c r="A950">
        <v>10794059.405940594</v>
      </c>
      <c r="B950">
        <v>6.3938618925831205E-9</v>
      </c>
    </row>
    <row r="951" spans="1:2" x14ac:dyDescent="0.2">
      <c r="A951">
        <v>10816831.683168316</v>
      </c>
      <c r="B951">
        <v>6.3938618925831205E-9</v>
      </c>
    </row>
    <row r="952" spans="1:2" x14ac:dyDescent="0.2">
      <c r="A952">
        <v>10816831.683168316</v>
      </c>
      <c r="B952">
        <v>0</v>
      </c>
    </row>
    <row r="953" spans="1:2" x14ac:dyDescent="0.2">
      <c r="A953">
        <v>10839603.96039604</v>
      </c>
      <c r="B953">
        <v>0</v>
      </c>
    </row>
    <row r="954" spans="1:2" x14ac:dyDescent="0.2">
      <c r="A954">
        <v>10839603.96039604</v>
      </c>
      <c r="B954">
        <v>6.3938618925831205E-9</v>
      </c>
    </row>
    <row r="955" spans="1:2" x14ac:dyDescent="0.2">
      <c r="A955">
        <v>10862376.237623762</v>
      </c>
      <c r="B955">
        <v>6.3938618925831205E-9</v>
      </c>
    </row>
    <row r="956" spans="1:2" x14ac:dyDescent="0.2">
      <c r="A956">
        <v>10862376.237623762</v>
      </c>
      <c r="B956">
        <v>0</v>
      </c>
    </row>
    <row r="957" spans="1:2" x14ac:dyDescent="0.2">
      <c r="A957">
        <v>10885148.514851484</v>
      </c>
      <c r="B957">
        <v>0</v>
      </c>
    </row>
    <row r="958" spans="1:2" x14ac:dyDescent="0.2">
      <c r="A958">
        <v>10885148.514851484</v>
      </c>
      <c r="B958">
        <v>6.3938618925831205E-9</v>
      </c>
    </row>
    <row r="959" spans="1:2" x14ac:dyDescent="0.2">
      <c r="A959">
        <v>10907920.792079208</v>
      </c>
      <c r="B959">
        <v>6.3938618925831205E-9</v>
      </c>
    </row>
    <row r="960" spans="1:2" x14ac:dyDescent="0.2">
      <c r="A960">
        <v>10907920.792079208</v>
      </c>
      <c r="B960">
        <v>0</v>
      </c>
    </row>
    <row r="961" spans="1:2" x14ac:dyDescent="0.2">
      <c r="A961">
        <v>10930693.069306931</v>
      </c>
      <c r="B961">
        <v>0</v>
      </c>
    </row>
    <row r="962" spans="1:2" x14ac:dyDescent="0.2">
      <c r="A962">
        <v>10930693.069306931</v>
      </c>
      <c r="B962">
        <v>6.3938618925831205E-9</v>
      </c>
    </row>
    <row r="963" spans="1:2" x14ac:dyDescent="0.2">
      <c r="A963">
        <v>10953465.346534654</v>
      </c>
      <c r="B963">
        <v>6.3938618925831205E-9</v>
      </c>
    </row>
    <row r="964" spans="1:2" x14ac:dyDescent="0.2">
      <c r="A964">
        <v>10953465.346534654</v>
      </c>
      <c r="B964">
        <v>0</v>
      </c>
    </row>
    <row r="965" spans="1:2" x14ac:dyDescent="0.2">
      <c r="A965">
        <v>10976237.623762377</v>
      </c>
      <c r="B965">
        <v>0</v>
      </c>
    </row>
    <row r="966" spans="1:2" x14ac:dyDescent="0.2">
      <c r="A966">
        <v>10976237.623762377</v>
      </c>
      <c r="B966">
        <v>6.3938618925831205E-9</v>
      </c>
    </row>
    <row r="967" spans="1:2" x14ac:dyDescent="0.2">
      <c r="A967">
        <v>10999009.900990099</v>
      </c>
      <c r="B967">
        <v>6.3938618925831205E-9</v>
      </c>
    </row>
    <row r="968" spans="1:2" x14ac:dyDescent="0.2">
      <c r="A968">
        <v>10999009.900990099</v>
      </c>
      <c r="B968">
        <v>0</v>
      </c>
    </row>
    <row r="969" spans="1:2" x14ac:dyDescent="0.2">
      <c r="A969">
        <v>11021782.178217821</v>
      </c>
      <c r="B969">
        <v>0</v>
      </c>
    </row>
    <row r="970" spans="1:2" x14ac:dyDescent="0.2">
      <c r="A970">
        <v>11021782.178217821</v>
      </c>
      <c r="B970">
        <v>6.3938618925831205E-9</v>
      </c>
    </row>
    <row r="971" spans="1:2" x14ac:dyDescent="0.2">
      <c r="A971">
        <v>11044554.455445545</v>
      </c>
      <c r="B971">
        <v>6.3938618925831205E-9</v>
      </c>
    </row>
    <row r="972" spans="1:2" x14ac:dyDescent="0.2">
      <c r="A972">
        <v>11044554.455445545</v>
      </c>
      <c r="B972">
        <v>0</v>
      </c>
    </row>
    <row r="973" spans="1:2" x14ac:dyDescent="0.2">
      <c r="A973">
        <v>11067326.732673267</v>
      </c>
      <c r="B973">
        <v>0</v>
      </c>
    </row>
    <row r="974" spans="1:2" x14ac:dyDescent="0.2">
      <c r="A974">
        <v>11067326.732673267</v>
      </c>
      <c r="B974">
        <v>6.3938618925831205E-9</v>
      </c>
    </row>
    <row r="975" spans="1:2" x14ac:dyDescent="0.2">
      <c r="A975">
        <v>11090099.009900991</v>
      </c>
      <c r="B975">
        <v>6.3938618925831205E-9</v>
      </c>
    </row>
    <row r="976" spans="1:2" x14ac:dyDescent="0.2">
      <c r="A976">
        <v>11090099.009900991</v>
      </c>
      <c r="B976">
        <v>0</v>
      </c>
    </row>
    <row r="977" spans="1:2" x14ac:dyDescent="0.2">
      <c r="A977">
        <v>11112871.287128713</v>
      </c>
      <c r="B977">
        <v>0</v>
      </c>
    </row>
    <row r="978" spans="1:2" x14ac:dyDescent="0.2">
      <c r="A978">
        <v>11112871.287128713</v>
      </c>
      <c r="B978">
        <v>6.3938618925831205E-9</v>
      </c>
    </row>
    <row r="979" spans="1:2" x14ac:dyDescent="0.2">
      <c r="A979">
        <v>11135643.564356435</v>
      </c>
      <c r="B979">
        <v>6.3938618925831205E-9</v>
      </c>
    </row>
    <row r="980" spans="1:2" x14ac:dyDescent="0.2">
      <c r="A980">
        <v>11135643.564356435</v>
      </c>
      <c r="B980">
        <v>0</v>
      </c>
    </row>
    <row r="981" spans="1:2" x14ac:dyDescent="0.2">
      <c r="A981">
        <v>11158415.841584159</v>
      </c>
      <c r="B981">
        <v>0</v>
      </c>
    </row>
    <row r="982" spans="1:2" x14ac:dyDescent="0.2">
      <c r="A982">
        <v>11158415.841584159</v>
      </c>
      <c r="B982">
        <v>6.3938618925831205E-9</v>
      </c>
    </row>
    <row r="983" spans="1:2" x14ac:dyDescent="0.2">
      <c r="A983">
        <v>11181188.118811881</v>
      </c>
      <c r="B983">
        <v>6.3938618925831205E-9</v>
      </c>
    </row>
    <row r="984" spans="1:2" x14ac:dyDescent="0.2">
      <c r="A984">
        <v>11181188.118811881</v>
      </c>
      <c r="B984">
        <v>0</v>
      </c>
    </row>
    <row r="985" spans="1:2" x14ac:dyDescent="0.2">
      <c r="A985">
        <v>11203960.396039603</v>
      </c>
      <c r="B985">
        <v>0</v>
      </c>
    </row>
    <row r="986" spans="1:2" x14ac:dyDescent="0.2">
      <c r="A986">
        <v>11203960.396039603</v>
      </c>
      <c r="B986">
        <v>6.3938618925831205E-9</v>
      </c>
    </row>
    <row r="987" spans="1:2" x14ac:dyDescent="0.2">
      <c r="A987">
        <v>11226732.673267327</v>
      </c>
      <c r="B987">
        <v>6.3938618925831205E-9</v>
      </c>
    </row>
    <row r="988" spans="1:2" x14ac:dyDescent="0.2">
      <c r="A988">
        <v>11226732.673267327</v>
      </c>
      <c r="B988">
        <v>0</v>
      </c>
    </row>
    <row r="989" spans="1:2" x14ac:dyDescent="0.2">
      <c r="A989">
        <v>11249504.950495049</v>
      </c>
      <c r="B989">
        <v>0</v>
      </c>
    </row>
    <row r="990" spans="1:2" x14ac:dyDescent="0.2">
      <c r="A990">
        <v>11249504.950495049</v>
      </c>
      <c r="B990">
        <v>6.3938618925831205E-9</v>
      </c>
    </row>
    <row r="991" spans="1:2" x14ac:dyDescent="0.2">
      <c r="A991">
        <v>11272277.227722771</v>
      </c>
      <c r="B991">
        <v>6.3938618925831205E-9</v>
      </c>
    </row>
    <row r="992" spans="1:2" x14ac:dyDescent="0.2">
      <c r="A992">
        <v>11272277.227722771</v>
      </c>
      <c r="B992">
        <v>0</v>
      </c>
    </row>
    <row r="993" spans="1:2" x14ac:dyDescent="0.2">
      <c r="A993">
        <v>11295049.504950495</v>
      </c>
      <c r="B993">
        <v>0</v>
      </c>
    </row>
    <row r="994" spans="1:2" x14ac:dyDescent="0.2">
      <c r="A994">
        <v>11295049.504950495</v>
      </c>
      <c r="B994">
        <v>6.3938618925831205E-9</v>
      </c>
    </row>
    <row r="995" spans="1:2" x14ac:dyDescent="0.2">
      <c r="A995">
        <v>11317821.782178218</v>
      </c>
      <c r="B995">
        <v>6.3938618925831205E-9</v>
      </c>
    </row>
    <row r="996" spans="1:2" x14ac:dyDescent="0.2">
      <c r="A996">
        <v>11317821.782178218</v>
      </c>
      <c r="B996">
        <v>0</v>
      </c>
    </row>
    <row r="997" spans="1:2" x14ac:dyDescent="0.2">
      <c r="A997">
        <v>11340594.059405942</v>
      </c>
      <c r="B997">
        <v>0</v>
      </c>
    </row>
    <row r="998" spans="1:2" x14ac:dyDescent="0.2">
      <c r="A998">
        <v>11340594.059405942</v>
      </c>
      <c r="B998">
        <v>6.3938618925831205E-9</v>
      </c>
    </row>
    <row r="999" spans="1:2" x14ac:dyDescent="0.2">
      <c r="A999">
        <v>11363366.336633664</v>
      </c>
      <c r="B999">
        <v>6.3938618925831205E-9</v>
      </c>
    </row>
    <row r="1000" spans="1:2" x14ac:dyDescent="0.2">
      <c r="A1000">
        <v>11363366.336633664</v>
      </c>
      <c r="B1000">
        <v>0</v>
      </c>
    </row>
    <row r="1001" spans="1:2" x14ac:dyDescent="0.2">
      <c r="A1001">
        <v>11386138.613861386</v>
      </c>
      <c r="B1001">
        <v>0</v>
      </c>
    </row>
    <row r="1002" spans="1:2" x14ac:dyDescent="0.2">
      <c r="A1002">
        <v>11386138.613861386</v>
      </c>
      <c r="B1002">
        <v>6.3938618925831205E-9</v>
      </c>
    </row>
    <row r="1003" spans="1:2" x14ac:dyDescent="0.2">
      <c r="A1003">
        <v>11408910.891089108</v>
      </c>
      <c r="B1003">
        <v>6.3938618925831205E-9</v>
      </c>
    </row>
    <row r="1004" spans="1:2" x14ac:dyDescent="0.2">
      <c r="A1004">
        <v>11408910.891089108</v>
      </c>
      <c r="B1004">
        <v>0</v>
      </c>
    </row>
    <row r="1005" spans="1:2" x14ac:dyDescent="0.2">
      <c r="A1005">
        <v>11431683.168316832</v>
      </c>
      <c r="B1005">
        <v>0</v>
      </c>
    </row>
    <row r="1006" spans="1:2" x14ac:dyDescent="0.2">
      <c r="A1006">
        <v>11431683.168316832</v>
      </c>
      <c r="B1006">
        <v>6.3938618925831205E-9</v>
      </c>
    </row>
    <row r="1007" spans="1:2" x14ac:dyDescent="0.2">
      <c r="A1007">
        <v>11454455.445544554</v>
      </c>
      <c r="B1007">
        <v>6.3938618925831205E-9</v>
      </c>
    </row>
    <row r="1008" spans="1:2" x14ac:dyDescent="0.2">
      <c r="A1008">
        <v>11454455.445544554</v>
      </c>
      <c r="B1008">
        <v>0</v>
      </c>
    </row>
    <row r="1009" spans="1:2" x14ac:dyDescent="0.2">
      <c r="A1009">
        <v>11477227.722772278</v>
      </c>
      <c r="B1009">
        <v>0</v>
      </c>
    </row>
    <row r="1010" spans="1:2" x14ac:dyDescent="0.2">
      <c r="A1010">
        <v>11477227.722772278</v>
      </c>
      <c r="B1010">
        <v>6.3938618925831205E-9</v>
      </c>
    </row>
    <row r="1011" spans="1:2" x14ac:dyDescent="0.2">
      <c r="A1011">
        <v>11500000</v>
      </c>
      <c r="B1011">
        <v>6.3938618925831205E-9</v>
      </c>
    </row>
    <row r="1012" spans="1:2" x14ac:dyDescent="0.2">
      <c r="A1012">
        <v>11500000</v>
      </c>
      <c r="B1012">
        <v>0</v>
      </c>
    </row>
    <row r="1013" spans="1:2" x14ac:dyDescent="0.2">
      <c r="A1013">
        <v>11522772.277227722</v>
      </c>
      <c r="B1013">
        <v>0</v>
      </c>
    </row>
    <row r="1014" spans="1:2" x14ac:dyDescent="0.2">
      <c r="A1014">
        <v>11522772.277227722</v>
      </c>
      <c r="B1014">
        <v>6.3938618925831205E-9</v>
      </c>
    </row>
    <row r="1015" spans="1:2" x14ac:dyDescent="0.2">
      <c r="A1015">
        <v>11545544.554455446</v>
      </c>
      <c r="B1015">
        <v>6.3938618925831205E-9</v>
      </c>
    </row>
    <row r="1016" spans="1:2" x14ac:dyDescent="0.2">
      <c r="A1016">
        <v>11545544.554455446</v>
      </c>
      <c r="B1016">
        <v>0</v>
      </c>
    </row>
    <row r="1017" spans="1:2" x14ac:dyDescent="0.2">
      <c r="A1017">
        <v>11568316.831683168</v>
      </c>
      <c r="B1017">
        <v>0</v>
      </c>
    </row>
    <row r="1018" spans="1:2" x14ac:dyDescent="0.2">
      <c r="A1018">
        <v>11568316.831683168</v>
      </c>
      <c r="B1018">
        <v>6.3938618925831205E-9</v>
      </c>
    </row>
    <row r="1019" spans="1:2" x14ac:dyDescent="0.2">
      <c r="A1019">
        <v>11591089.108910892</v>
      </c>
      <c r="B1019">
        <v>6.3938618925831205E-9</v>
      </c>
    </row>
    <row r="1020" spans="1:2" x14ac:dyDescent="0.2">
      <c r="A1020">
        <v>11591089.108910892</v>
      </c>
      <c r="B1020">
        <v>0</v>
      </c>
    </row>
    <row r="1021" spans="1:2" x14ac:dyDescent="0.2">
      <c r="A1021">
        <v>11613861.386138614</v>
      </c>
      <c r="B1021">
        <v>0</v>
      </c>
    </row>
    <row r="1022" spans="1:2" x14ac:dyDescent="0.2">
      <c r="A1022">
        <v>11613861.386138614</v>
      </c>
      <c r="B1022">
        <v>6.3938618925831205E-9</v>
      </c>
    </row>
    <row r="1023" spans="1:2" x14ac:dyDescent="0.2">
      <c r="A1023">
        <v>11636633.663366336</v>
      </c>
      <c r="B1023">
        <v>6.3938618925831205E-9</v>
      </c>
    </row>
    <row r="1024" spans="1:2" x14ac:dyDescent="0.2">
      <c r="A1024">
        <v>11636633.663366336</v>
      </c>
      <c r="B1024">
        <v>0</v>
      </c>
    </row>
    <row r="1025" spans="1:2" x14ac:dyDescent="0.2">
      <c r="A1025">
        <v>11659405.940594058</v>
      </c>
      <c r="B1025">
        <v>0</v>
      </c>
    </row>
    <row r="1026" spans="1:2" x14ac:dyDescent="0.2">
      <c r="A1026">
        <v>11659405.940594058</v>
      </c>
      <c r="B1026">
        <v>6.3938618925831205E-9</v>
      </c>
    </row>
    <row r="1027" spans="1:2" x14ac:dyDescent="0.2">
      <c r="A1027">
        <v>11682178.217821782</v>
      </c>
      <c r="B1027">
        <v>6.3938618925831205E-9</v>
      </c>
    </row>
    <row r="1028" spans="1:2" x14ac:dyDescent="0.2">
      <c r="A1028">
        <v>11682178.217821782</v>
      </c>
      <c r="B1028">
        <v>0</v>
      </c>
    </row>
    <row r="1029" spans="1:2" x14ac:dyDescent="0.2">
      <c r="A1029">
        <v>11704950.495049505</v>
      </c>
      <c r="B1029">
        <v>0</v>
      </c>
    </row>
    <row r="1030" spans="1:2" x14ac:dyDescent="0.2">
      <c r="A1030">
        <v>11704950.495049505</v>
      </c>
      <c r="B1030">
        <v>6.3938618925831205E-9</v>
      </c>
    </row>
    <row r="1031" spans="1:2" x14ac:dyDescent="0.2">
      <c r="A1031">
        <v>11727722.772277229</v>
      </c>
      <c r="B1031">
        <v>6.3938618925831205E-9</v>
      </c>
    </row>
    <row r="1032" spans="1:2" x14ac:dyDescent="0.2">
      <c r="A1032">
        <v>11727722.772277229</v>
      </c>
      <c r="B1032">
        <v>0</v>
      </c>
    </row>
    <row r="1033" spans="1:2" x14ac:dyDescent="0.2">
      <c r="A1033">
        <v>11750495.049504951</v>
      </c>
      <c r="B1033">
        <v>0</v>
      </c>
    </row>
    <row r="1034" spans="1:2" x14ac:dyDescent="0.2">
      <c r="A1034">
        <v>11750495.049504951</v>
      </c>
      <c r="B1034">
        <v>6.3938618925831205E-9</v>
      </c>
    </row>
    <row r="1035" spans="1:2" x14ac:dyDescent="0.2">
      <c r="A1035">
        <v>11773267.326732673</v>
      </c>
      <c r="B1035">
        <v>6.3938618925831205E-9</v>
      </c>
    </row>
    <row r="1036" spans="1:2" x14ac:dyDescent="0.2">
      <c r="A1036">
        <v>11773267.326732673</v>
      </c>
      <c r="B1036">
        <v>0</v>
      </c>
    </row>
    <row r="1037" spans="1:2" x14ac:dyDescent="0.2">
      <c r="A1037">
        <v>11796039.603960397</v>
      </c>
      <c r="B1037">
        <v>0</v>
      </c>
    </row>
    <row r="1038" spans="1:2" x14ac:dyDescent="0.2">
      <c r="A1038">
        <v>11796039.603960397</v>
      </c>
      <c r="B1038">
        <v>6.3938618925831205E-9</v>
      </c>
    </row>
    <row r="1039" spans="1:2" x14ac:dyDescent="0.2">
      <c r="A1039">
        <v>11818811.881188119</v>
      </c>
      <c r="B1039">
        <v>6.3938618925831205E-9</v>
      </c>
    </row>
    <row r="1040" spans="1:2" x14ac:dyDescent="0.2">
      <c r="A1040">
        <v>11818811.881188119</v>
      </c>
      <c r="B1040">
        <v>0</v>
      </c>
    </row>
    <row r="1041" spans="1:2" x14ac:dyDescent="0.2">
      <c r="A1041">
        <v>11841584.158415841</v>
      </c>
      <c r="B1041">
        <v>0</v>
      </c>
    </row>
    <row r="1042" spans="1:2" x14ac:dyDescent="0.2">
      <c r="A1042">
        <v>11841584.158415841</v>
      </c>
      <c r="B1042">
        <v>6.3938618925831205E-9</v>
      </c>
    </row>
    <row r="1043" spans="1:2" x14ac:dyDescent="0.2">
      <c r="A1043">
        <v>11864356.435643565</v>
      </c>
      <c r="B1043">
        <v>6.3938618925831205E-9</v>
      </c>
    </row>
    <row r="1044" spans="1:2" x14ac:dyDescent="0.2">
      <c r="A1044">
        <v>11864356.435643565</v>
      </c>
      <c r="B1044">
        <v>0</v>
      </c>
    </row>
    <row r="1045" spans="1:2" x14ac:dyDescent="0.2">
      <c r="A1045">
        <v>11887128.712871287</v>
      </c>
      <c r="B1045">
        <v>0</v>
      </c>
    </row>
    <row r="1046" spans="1:2" x14ac:dyDescent="0.2">
      <c r="A1046">
        <v>11887128.712871287</v>
      </c>
      <c r="B1046">
        <v>6.3938618925831205E-9</v>
      </c>
    </row>
    <row r="1047" spans="1:2" x14ac:dyDescent="0.2">
      <c r="A1047">
        <v>11909900.990099009</v>
      </c>
      <c r="B1047">
        <v>6.3938618925831205E-9</v>
      </c>
    </row>
    <row r="1048" spans="1:2" x14ac:dyDescent="0.2">
      <c r="A1048">
        <v>11909900.990099009</v>
      </c>
      <c r="B1048">
        <v>0</v>
      </c>
    </row>
    <row r="1049" spans="1:2" x14ac:dyDescent="0.2">
      <c r="A1049">
        <v>11932673.267326733</v>
      </c>
      <c r="B1049">
        <v>0</v>
      </c>
    </row>
    <row r="1050" spans="1:2" x14ac:dyDescent="0.2">
      <c r="A1050">
        <v>11932673.267326733</v>
      </c>
      <c r="B1050">
        <v>6.3938618925831205E-9</v>
      </c>
    </row>
    <row r="1051" spans="1:2" x14ac:dyDescent="0.2">
      <c r="A1051">
        <v>11955445.544554455</v>
      </c>
      <c r="B1051">
        <v>6.3938618925831205E-9</v>
      </c>
    </row>
    <row r="1052" spans="1:2" x14ac:dyDescent="0.2">
      <c r="A1052">
        <v>11955445.544554455</v>
      </c>
      <c r="B1052">
        <v>0</v>
      </c>
    </row>
    <row r="1053" spans="1:2" x14ac:dyDescent="0.2">
      <c r="A1053">
        <v>11978217.821782179</v>
      </c>
      <c r="B1053">
        <v>0</v>
      </c>
    </row>
    <row r="1054" spans="1:2" x14ac:dyDescent="0.2">
      <c r="A1054">
        <v>11978217.821782179</v>
      </c>
      <c r="B1054">
        <v>6.3938618925831205E-9</v>
      </c>
    </row>
    <row r="1055" spans="1:2" x14ac:dyDescent="0.2">
      <c r="A1055">
        <v>12000990.099009901</v>
      </c>
      <c r="B1055">
        <v>6.3938618925831205E-9</v>
      </c>
    </row>
    <row r="1056" spans="1:2" x14ac:dyDescent="0.2">
      <c r="A1056">
        <v>12000990.099009901</v>
      </c>
      <c r="B1056">
        <v>0</v>
      </c>
    </row>
    <row r="1057" spans="1:2" x14ac:dyDescent="0.2">
      <c r="A1057">
        <v>12023762.376237623</v>
      </c>
      <c r="B1057">
        <v>0</v>
      </c>
    </row>
    <row r="1058" spans="1:2" x14ac:dyDescent="0.2">
      <c r="A1058">
        <v>12023762.376237623</v>
      </c>
      <c r="B1058">
        <v>6.3938618925831205E-9</v>
      </c>
    </row>
    <row r="1059" spans="1:2" x14ac:dyDescent="0.2">
      <c r="A1059">
        <v>12046534.653465346</v>
      </c>
      <c r="B1059">
        <v>6.3938618925831205E-9</v>
      </c>
    </row>
    <row r="1060" spans="1:2" x14ac:dyDescent="0.2">
      <c r="A1060">
        <v>12046534.653465346</v>
      </c>
      <c r="B1060">
        <v>0</v>
      </c>
    </row>
    <row r="1061" spans="1:2" x14ac:dyDescent="0.2">
      <c r="A1061">
        <v>12069306.930693069</v>
      </c>
      <c r="B1061">
        <v>0</v>
      </c>
    </row>
    <row r="1062" spans="1:2" x14ac:dyDescent="0.2">
      <c r="A1062">
        <v>12069306.930693069</v>
      </c>
      <c r="B1062">
        <v>6.3938618925831205E-9</v>
      </c>
    </row>
    <row r="1063" spans="1:2" x14ac:dyDescent="0.2">
      <c r="A1063">
        <v>12092079.207920792</v>
      </c>
      <c r="B1063">
        <v>6.3938618925831205E-9</v>
      </c>
    </row>
    <row r="1064" spans="1:2" x14ac:dyDescent="0.2">
      <c r="A1064">
        <v>12092079.207920792</v>
      </c>
      <c r="B1064">
        <v>0</v>
      </c>
    </row>
    <row r="1065" spans="1:2" x14ac:dyDescent="0.2">
      <c r="A1065">
        <v>12114851.485148516</v>
      </c>
      <c r="B1065">
        <v>0</v>
      </c>
    </row>
    <row r="1066" spans="1:2" x14ac:dyDescent="0.2">
      <c r="A1066">
        <v>12114851.485148516</v>
      </c>
      <c r="B1066">
        <v>6.3938618925831205E-9</v>
      </c>
    </row>
    <row r="1067" spans="1:2" x14ac:dyDescent="0.2">
      <c r="A1067">
        <v>12137623.762376238</v>
      </c>
      <c r="B1067">
        <v>6.3938618925831205E-9</v>
      </c>
    </row>
    <row r="1068" spans="1:2" x14ac:dyDescent="0.2">
      <c r="A1068">
        <v>12137623.762376238</v>
      </c>
      <c r="B1068">
        <v>0</v>
      </c>
    </row>
    <row r="1069" spans="1:2" x14ac:dyDescent="0.2">
      <c r="A1069">
        <v>12160396.03960396</v>
      </c>
      <c r="B1069">
        <v>0</v>
      </c>
    </row>
    <row r="1070" spans="1:2" x14ac:dyDescent="0.2">
      <c r="A1070">
        <v>12160396.03960396</v>
      </c>
      <c r="B1070">
        <v>6.3938618925831205E-9</v>
      </c>
    </row>
    <row r="1071" spans="1:2" x14ac:dyDescent="0.2">
      <c r="A1071">
        <v>12183168.316831684</v>
      </c>
      <c r="B1071">
        <v>6.3938618925831205E-9</v>
      </c>
    </row>
    <row r="1072" spans="1:2" x14ac:dyDescent="0.2">
      <c r="A1072">
        <v>12183168.316831684</v>
      </c>
      <c r="B1072">
        <v>0</v>
      </c>
    </row>
    <row r="1073" spans="1:2" x14ac:dyDescent="0.2">
      <c r="A1073">
        <v>12205940.594059406</v>
      </c>
      <c r="B1073">
        <v>0</v>
      </c>
    </row>
    <row r="1074" spans="1:2" x14ac:dyDescent="0.2">
      <c r="A1074">
        <v>12205940.594059406</v>
      </c>
      <c r="B1074">
        <v>6.3938618925831205E-9</v>
      </c>
    </row>
    <row r="1075" spans="1:2" x14ac:dyDescent="0.2">
      <c r="A1075">
        <v>12228712.87128713</v>
      </c>
      <c r="B1075">
        <v>6.3938618925831205E-9</v>
      </c>
    </row>
    <row r="1076" spans="1:2" x14ac:dyDescent="0.2">
      <c r="A1076">
        <v>12228712.87128713</v>
      </c>
      <c r="B1076">
        <v>0</v>
      </c>
    </row>
    <row r="1077" spans="1:2" x14ac:dyDescent="0.2">
      <c r="A1077">
        <v>12251485.148514852</v>
      </c>
      <c r="B1077">
        <v>0</v>
      </c>
    </row>
    <row r="1078" spans="1:2" x14ac:dyDescent="0.2">
      <c r="A1078">
        <v>12251485.148514852</v>
      </c>
      <c r="B1078">
        <v>6.3938618925831205E-9</v>
      </c>
    </row>
    <row r="1079" spans="1:2" x14ac:dyDescent="0.2">
      <c r="A1079">
        <v>12274257.425742574</v>
      </c>
      <c r="B1079">
        <v>6.3938618925831205E-9</v>
      </c>
    </row>
    <row r="1080" spans="1:2" x14ac:dyDescent="0.2">
      <c r="A1080">
        <v>12274257.425742574</v>
      </c>
      <c r="B1080">
        <v>0</v>
      </c>
    </row>
    <row r="1081" spans="1:2" x14ac:dyDescent="0.2">
      <c r="A1081">
        <v>12297029.702970296</v>
      </c>
      <c r="B1081">
        <v>0</v>
      </c>
    </row>
    <row r="1082" spans="1:2" x14ac:dyDescent="0.2">
      <c r="A1082">
        <v>12297029.702970296</v>
      </c>
      <c r="B1082">
        <v>6.3938618925831205E-9</v>
      </c>
    </row>
    <row r="1083" spans="1:2" x14ac:dyDescent="0.2">
      <c r="A1083">
        <v>12319801.98019802</v>
      </c>
      <c r="B1083">
        <v>6.3938618925831205E-9</v>
      </c>
    </row>
    <row r="1084" spans="1:2" x14ac:dyDescent="0.2">
      <c r="A1084">
        <v>12319801.98019802</v>
      </c>
      <c r="B1084">
        <v>0</v>
      </c>
    </row>
    <row r="1085" spans="1:2" x14ac:dyDescent="0.2">
      <c r="A1085">
        <v>12342574.257425742</v>
      </c>
      <c r="B1085">
        <v>0</v>
      </c>
    </row>
    <row r="1086" spans="1:2" x14ac:dyDescent="0.2">
      <c r="A1086">
        <v>12342574.257425742</v>
      </c>
      <c r="B1086">
        <v>6.3938618925831205E-9</v>
      </c>
    </row>
    <row r="1087" spans="1:2" x14ac:dyDescent="0.2">
      <c r="A1087">
        <v>12365346.534653466</v>
      </c>
      <c r="B1087">
        <v>6.3938618925831205E-9</v>
      </c>
    </row>
    <row r="1088" spans="1:2" x14ac:dyDescent="0.2">
      <c r="A1088">
        <v>12365346.534653466</v>
      </c>
      <c r="B1088">
        <v>0</v>
      </c>
    </row>
    <row r="1089" spans="1:2" x14ac:dyDescent="0.2">
      <c r="A1089">
        <v>12388118.811881188</v>
      </c>
      <c r="B1089">
        <v>0</v>
      </c>
    </row>
    <row r="1090" spans="1:2" x14ac:dyDescent="0.2">
      <c r="A1090">
        <v>12388118.811881188</v>
      </c>
      <c r="B1090">
        <v>6.3938618925831205E-9</v>
      </c>
    </row>
    <row r="1091" spans="1:2" x14ac:dyDescent="0.2">
      <c r="A1091">
        <v>12410891.08910891</v>
      </c>
      <c r="B1091">
        <v>6.3938618925831205E-9</v>
      </c>
    </row>
    <row r="1092" spans="1:2" x14ac:dyDescent="0.2">
      <c r="A1092">
        <v>12410891.08910891</v>
      </c>
      <c r="B1092">
        <v>0</v>
      </c>
    </row>
    <row r="1093" spans="1:2" x14ac:dyDescent="0.2">
      <c r="A1093">
        <v>12433663.366336633</v>
      </c>
      <c r="B1093">
        <v>0</v>
      </c>
    </row>
    <row r="1094" spans="1:2" x14ac:dyDescent="0.2">
      <c r="A1094">
        <v>12433663.366336633</v>
      </c>
      <c r="B1094">
        <v>6.3938618925831205E-9</v>
      </c>
    </row>
    <row r="1095" spans="1:2" x14ac:dyDescent="0.2">
      <c r="A1095">
        <v>12456435.643564356</v>
      </c>
      <c r="B1095">
        <v>6.3938618925831205E-9</v>
      </c>
    </row>
    <row r="1096" spans="1:2" x14ac:dyDescent="0.2">
      <c r="A1096">
        <v>12456435.643564356</v>
      </c>
      <c r="B1096">
        <v>0</v>
      </c>
    </row>
    <row r="1097" spans="1:2" x14ac:dyDescent="0.2">
      <c r="A1097">
        <v>12479207.920792079</v>
      </c>
      <c r="B1097">
        <v>0</v>
      </c>
    </row>
    <row r="1098" spans="1:2" x14ac:dyDescent="0.2">
      <c r="A1098">
        <v>12479207.920792079</v>
      </c>
      <c r="B1098">
        <v>6.3938618925831205E-9</v>
      </c>
    </row>
    <row r="1099" spans="1:2" x14ac:dyDescent="0.2">
      <c r="A1099">
        <v>12501980.198019803</v>
      </c>
      <c r="B1099">
        <v>6.3938618925831205E-9</v>
      </c>
    </row>
    <row r="1100" spans="1:2" x14ac:dyDescent="0.2">
      <c r="A1100">
        <v>12501980.198019803</v>
      </c>
      <c r="B1100">
        <v>0</v>
      </c>
    </row>
    <row r="1101" spans="1:2" x14ac:dyDescent="0.2">
      <c r="A1101">
        <v>12524752.475247525</v>
      </c>
      <c r="B1101">
        <v>0</v>
      </c>
    </row>
    <row r="1102" spans="1:2" x14ac:dyDescent="0.2">
      <c r="A1102">
        <v>12524752.475247525</v>
      </c>
      <c r="B1102">
        <v>6.3938618925831205E-9</v>
      </c>
    </row>
    <row r="1103" spans="1:2" x14ac:dyDescent="0.2">
      <c r="A1103">
        <v>12547524.752475247</v>
      </c>
      <c r="B1103">
        <v>6.3938618925831205E-9</v>
      </c>
    </row>
    <row r="1104" spans="1:2" x14ac:dyDescent="0.2">
      <c r="A1104">
        <v>12547524.752475247</v>
      </c>
      <c r="B1104">
        <v>0</v>
      </c>
    </row>
    <row r="1105" spans="1:2" x14ac:dyDescent="0.2">
      <c r="A1105">
        <v>12570297.029702971</v>
      </c>
      <c r="B1105">
        <v>0</v>
      </c>
    </row>
    <row r="1106" spans="1:2" x14ac:dyDescent="0.2">
      <c r="A1106">
        <v>12570297.029702971</v>
      </c>
      <c r="B1106">
        <v>6.3938618925831205E-9</v>
      </c>
    </row>
    <row r="1107" spans="1:2" x14ac:dyDescent="0.2">
      <c r="A1107">
        <v>12593069.306930693</v>
      </c>
      <c r="B1107">
        <v>6.3938618925831205E-9</v>
      </c>
    </row>
    <row r="1108" spans="1:2" x14ac:dyDescent="0.2">
      <c r="A1108">
        <v>12593069.306930693</v>
      </c>
      <c r="B1108">
        <v>0</v>
      </c>
    </row>
    <row r="1109" spans="1:2" x14ac:dyDescent="0.2">
      <c r="A1109">
        <v>12615841.584158417</v>
      </c>
      <c r="B1109">
        <v>0</v>
      </c>
    </row>
    <row r="1110" spans="1:2" x14ac:dyDescent="0.2">
      <c r="A1110">
        <v>12615841.584158417</v>
      </c>
      <c r="B1110">
        <v>6.3938618925831205E-9</v>
      </c>
    </row>
    <row r="1111" spans="1:2" x14ac:dyDescent="0.2">
      <c r="A1111">
        <v>12638613.861386139</v>
      </c>
      <c r="B1111">
        <v>6.3938618925831205E-9</v>
      </c>
    </row>
    <row r="1112" spans="1:2" x14ac:dyDescent="0.2">
      <c r="A1112">
        <v>12638613.861386139</v>
      </c>
      <c r="B1112">
        <v>0</v>
      </c>
    </row>
    <row r="1113" spans="1:2" x14ac:dyDescent="0.2">
      <c r="A1113">
        <v>12661386.138613861</v>
      </c>
      <c r="B1113">
        <v>0</v>
      </c>
    </row>
    <row r="1114" spans="1:2" x14ac:dyDescent="0.2">
      <c r="A1114">
        <v>12661386.138613861</v>
      </c>
      <c r="B1114">
        <v>6.3938618925831205E-9</v>
      </c>
    </row>
    <row r="1115" spans="1:2" x14ac:dyDescent="0.2">
      <c r="A1115">
        <v>12684158.415841583</v>
      </c>
      <c r="B1115">
        <v>6.3938618925831205E-9</v>
      </c>
    </row>
    <row r="1116" spans="1:2" x14ac:dyDescent="0.2">
      <c r="A1116">
        <v>12684158.415841583</v>
      </c>
      <c r="B1116">
        <v>0</v>
      </c>
    </row>
    <row r="1117" spans="1:2" x14ac:dyDescent="0.2">
      <c r="A1117">
        <v>12706930.693069307</v>
      </c>
      <c r="B1117">
        <v>0</v>
      </c>
    </row>
    <row r="1118" spans="1:2" x14ac:dyDescent="0.2">
      <c r="A1118">
        <v>12706930.693069307</v>
      </c>
      <c r="B1118">
        <v>6.3938618925831205E-9</v>
      </c>
    </row>
    <row r="1119" spans="1:2" x14ac:dyDescent="0.2">
      <c r="A1119">
        <v>12729702.970297029</v>
      </c>
      <c r="B1119">
        <v>6.3938618925831205E-9</v>
      </c>
    </row>
    <row r="1120" spans="1:2" x14ac:dyDescent="0.2">
      <c r="A1120">
        <v>12729702.970297029</v>
      </c>
      <c r="B1120">
        <v>0</v>
      </c>
    </row>
    <row r="1121" spans="1:2" x14ac:dyDescent="0.2">
      <c r="A1121">
        <v>12752475.247524753</v>
      </c>
      <c r="B1121">
        <v>0</v>
      </c>
    </row>
    <row r="1122" spans="1:2" x14ac:dyDescent="0.2">
      <c r="A1122">
        <v>12752475.247524753</v>
      </c>
      <c r="B1122">
        <v>6.3938618925831205E-9</v>
      </c>
    </row>
    <row r="1123" spans="1:2" x14ac:dyDescent="0.2">
      <c r="A1123">
        <v>12775247.524752475</v>
      </c>
      <c r="B1123">
        <v>6.3938618925831205E-9</v>
      </c>
    </row>
    <row r="1124" spans="1:2" x14ac:dyDescent="0.2">
      <c r="A1124">
        <v>12775247.524752475</v>
      </c>
      <c r="B1124">
        <v>0</v>
      </c>
    </row>
    <row r="1125" spans="1:2" x14ac:dyDescent="0.2">
      <c r="A1125">
        <v>12798019.801980197</v>
      </c>
      <c r="B1125">
        <v>0</v>
      </c>
    </row>
    <row r="1126" spans="1:2" x14ac:dyDescent="0.2">
      <c r="A1126">
        <v>12798019.801980197</v>
      </c>
      <c r="B1126">
        <v>6.3938618925831205E-9</v>
      </c>
    </row>
    <row r="1127" spans="1:2" x14ac:dyDescent="0.2">
      <c r="A1127">
        <v>12820792.079207921</v>
      </c>
      <c r="B1127">
        <v>6.3938618925831205E-9</v>
      </c>
    </row>
    <row r="1128" spans="1:2" x14ac:dyDescent="0.2">
      <c r="A1128">
        <v>12820792.079207921</v>
      </c>
      <c r="B1128">
        <v>0</v>
      </c>
    </row>
    <row r="1129" spans="1:2" x14ac:dyDescent="0.2">
      <c r="A1129">
        <v>12843564.356435644</v>
      </c>
      <c r="B1129">
        <v>0</v>
      </c>
    </row>
    <row r="1130" spans="1:2" x14ac:dyDescent="0.2">
      <c r="A1130">
        <v>12843564.356435644</v>
      </c>
      <c r="B1130">
        <v>6.3938618925831205E-9</v>
      </c>
    </row>
    <row r="1131" spans="1:2" x14ac:dyDescent="0.2">
      <c r="A1131">
        <v>12866336.633663367</v>
      </c>
      <c r="B1131">
        <v>6.3938618925831205E-9</v>
      </c>
    </row>
    <row r="1132" spans="1:2" x14ac:dyDescent="0.2">
      <c r="A1132">
        <v>12866336.633663367</v>
      </c>
      <c r="B1132">
        <v>0</v>
      </c>
    </row>
    <row r="1133" spans="1:2" x14ac:dyDescent="0.2">
      <c r="A1133">
        <v>12889108.91089109</v>
      </c>
      <c r="B1133">
        <v>0</v>
      </c>
    </row>
    <row r="1134" spans="1:2" x14ac:dyDescent="0.2">
      <c r="A1134">
        <v>12889108.91089109</v>
      </c>
      <c r="B1134">
        <v>6.3938618925831205E-9</v>
      </c>
    </row>
    <row r="1135" spans="1:2" x14ac:dyDescent="0.2">
      <c r="A1135">
        <v>12911881.188118812</v>
      </c>
      <c r="B1135">
        <v>6.3938618925831205E-9</v>
      </c>
    </row>
    <row r="1136" spans="1:2" x14ac:dyDescent="0.2">
      <c r="A1136">
        <v>12911881.188118812</v>
      </c>
      <c r="B1136">
        <v>0</v>
      </c>
    </row>
    <row r="1137" spans="1:2" x14ac:dyDescent="0.2">
      <c r="A1137">
        <v>12934653.465346534</v>
      </c>
      <c r="B1137">
        <v>0</v>
      </c>
    </row>
    <row r="1138" spans="1:2" x14ac:dyDescent="0.2">
      <c r="A1138">
        <v>12934653.465346534</v>
      </c>
      <c r="B1138">
        <v>6.3938618925831205E-9</v>
      </c>
    </row>
    <row r="1139" spans="1:2" x14ac:dyDescent="0.2">
      <c r="A1139">
        <v>12957425.742574258</v>
      </c>
      <c r="B1139">
        <v>6.3938618925831205E-9</v>
      </c>
    </row>
    <row r="1140" spans="1:2" x14ac:dyDescent="0.2">
      <c r="A1140">
        <v>12957425.742574258</v>
      </c>
      <c r="B1140">
        <v>0</v>
      </c>
    </row>
    <row r="1141" spans="1:2" x14ac:dyDescent="0.2">
      <c r="A1141">
        <v>12980198.01980198</v>
      </c>
      <c r="B1141">
        <v>0</v>
      </c>
    </row>
    <row r="1142" spans="1:2" x14ac:dyDescent="0.2">
      <c r="A1142">
        <v>12980198.01980198</v>
      </c>
      <c r="B1142">
        <v>6.3938618925831205E-9</v>
      </c>
    </row>
    <row r="1143" spans="1:2" x14ac:dyDescent="0.2">
      <c r="A1143">
        <v>13002970.297029704</v>
      </c>
      <c r="B1143">
        <v>6.3938618925831205E-9</v>
      </c>
    </row>
    <row r="1144" spans="1:2" x14ac:dyDescent="0.2">
      <c r="A1144">
        <v>13002970.297029704</v>
      </c>
      <c r="B1144">
        <v>0</v>
      </c>
    </row>
    <row r="1145" spans="1:2" x14ac:dyDescent="0.2">
      <c r="A1145">
        <v>13025742.574257426</v>
      </c>
      <c r="B1145">
        <v>0</v>
      </c>
    </row>
    <row r="1146" spans="1:2" x14ac:dyDescent="0.2">
      <c r="A1146">
        <v>13025742.574257426</v>
      </c>
      <c r="B1146">
        <v>6.3938618925831205E-9</v>
      </c>
    </row>
    <row r="1147" spans="1:2" x14ac:dyDescent="0.2">
      <c r="A1147">
        <v>13048514.851485148</v>
      </c>
      <c r="B1147">
        <v>6.3938618925831205E-9</v>
      </c>
    </row>
    <row r="1148" spans="1:2" x14ac:dyDescent="0.2">
      <c r="A1148">
        <v>13048514.851485148</v>
      </c>
      <c r="B1148">
        <v>0</v>
      </c>
    </row>
    <row r="1149" spans="1:2" x14ac:dyDescent="0.2">
      <c r="A1149">
        <v>13071287.12871287</v>
      </c>
      <c r="B1149">
        <v>0</v>
      </c>
    </row>
    <row r="1150" spans="1:2" x14ac:dyDescent="0.2">
      <c r="A1150">
        <v>13071287.12871287</v>
      </c>
      <c r="B1150">
        <v>6.3938618925831205E-9</v>
      </c>
    </row>
    <row r="1151" spans="1:2" x14ac:dyDescent="0.2">
      <c r="A1151">
        <v>13094059.405940594</v>
      </c>
      <c r="B1151">
        <v>6.3938618925831205E-9</v>
      </c>
    </row>
    <row r="1152" spans="1:2" x14ac:dyDescent="0.2">
      <c r="A1152">
        <v>13094059.405940594</v>
      </c>
      <c r="B1152">
        <v>0</v>
      </c>
    </row>
    <row r="1153" spans="1:2" x14ac:dyDescent="0.2">
      <c r="A1153">
        <v>13116831.683168316</v>
      </c>
      <c r="B1153">
        <v>0</v>
      </c>
    </row>
    <row r="1154" spans="1:2" x14ac:dyDescent="0.2">
      <c r="A1154">
        <v>13116831.683168316</v>
      </c>
      <c r="B1154">
        <v>6.3938618925831205E-9</v>
      </c>
    </row>
    <row r="1155" spans="1:2" x14ac:dyDescent="0.2">
      <c r="A1155">
        <v>13139603.96039604</v>
      </c>
      <c r="B1155">
        <v>6.3938618925831205E-9</v>
      </c>
    </row>
    <row r="1156" spans="1:2" x14ac:dyDescent="0.2">
      <c r="A1156">
        <v>13139603.96039604</v>
      </c>
      <c r="B1156">
        <v>0</v>
      </c>
    </row>
    <row r="1157" spans="1:2" x14ac:dyDescent="0.2">
      <c r="A1157">
        <v>13162376.237623762</v>
      </c>
      <c r="B1157">
        <v>0</v>
      </c>
    </row>
    <row r="1158" spans="1:2" x14ac:dyDescent="0.2">
      <c r="A1158">
        <v>13162376.237623762</v>
      </c>
      <c r="B1158">
        <v>6.3938618925831205E-9</v>
      </c>
    </row>
    <row r="1159" spans="1:2" x14ac:dyDescent="0.2">
      <c r="A1159">
        <v>13185148.514851484</v>
      </c>
      <c r="B1159">
        <v>6.3938618925831205E-9</v>
      </c>
    </row>
    <row r="1160" spans="1:2" x14ac:dyDescent="0.2">
      <c r="A1160">
        <v>13185148.514851484</v>
      </c>
      <c r="B1160">
        <v>0</v>
      </c>
    </row>
    <row r="1161" spans="1:2" x14ac:dyDescent="0.2">
      <c r="A1161">
        <v>13207920.792079208</v>
      </c>
      <c r="B1161">
        <v>0</v>
      </c>
    </row>
    <row r="1162" spans="1:2" x14ac:dyDescent="0.2">
      <c r="A1162">
        <v>13207920.792079208</v>
      </c>
      <c r="B1162">
        <v>6.3938618925831205E-9</v>
      </c>
    </row>
    <row r="1163" spans="1:2" x14ac:dyDescent="0.2">
      <c r="A1163">
        <v>13230693.069306931</v>
      </c>
      <c r="B1163">
        <v>6.3938618925831205E-9</v>
      </c>
    </row>
    <row r="1164" spans="1:2" x14ac:dyDescent="0.2">
      <c r="A1164">
        <v>13230693.069306931</v>
      </c>
      <c r="B1164">
        <v>0</v>
      </c>
    </row>
    <row r="1165" spans="1:2" x14ac:dyDescent="0.2">
      <c r="A1165">
        <v>13253465.346534654</v>
      </c>
      <c r="B1165">
        <v>0</v>
      </c>
    </row>
    <row r="1166" spans="1:2" x14ac:dyDescent="0.2">
      <c r="A1166">
        <v>13253465.346534654</v>
      </c>
      <c r="B1166">
        <v>6.3938618925831205E-9</v>
      </c>
    </row>
    <row r="1167" spans="1:2" x14ac:dyDescent="0.2">
      <c r="A1167">
        <v>13276237.623762377</v>
      </c>
      <c r="B1167">
        <v>6.3938618925831205E-9</v>
      </c>
    </row>
    <row r="1168" spans="1:2" x14ac:dyDescent="0.2">
      <c r="A1168">
        <v>13276237.623762377</v>
      </c>
      <c r="B1168">
        <v>0</v>
      </c>
    </row>
    <row r="1169" spans="1:2" x14ac:dyDescent="0.2">
      <c r="A1169">
        <v>13299009.900990099</v>
      </c>
      <c r="B1169">
        <v>0</v>
      </c>
    </row>
    <row r="1170" spans="1:2" x14ac:dyDescent="0.2">
      <c r="A1170">
        <v>13299009.900990099</v>
      </c>
      <c r="B1170">
        <v>6.3938618925831205E-9</v>
      </c>
    </row>
    <row r="1171" spans="1:2" x14ac:dyDescent="0.2">
      <c r="A1171">
        <v>13321782.178217821</v>
      </c>
      <c r="B1171">
        <v>6.3938618925831205E-9</v>
      </c>
    </row>
    <row r="1172" spans="1:2" x14ac:dyDescent="0.2">
      <c r="A1172">
        <v>13321782.178217821</v>
      </c>
      <c r="B1172">
        <v>0</v>
      </c>
    </row>
    <row r="1173" spans="1:2" x14ac:dyDescent="0.2">
      <c r="A1173">
        <v>13344554.455445545</v>
      </c>
      <c r="B1173">
        <v>0</v>
      </c>
    </row>
    <row r="1174" spans="1:2" x14ac:dyDescent="0.2">
      <c r="A1174">
        <v>13344554.455445545</v>
      </c>
      <c r="B1174">
        <v>6.3938618925831205E-9</v>
      </c>
    </row>
    <row r="1175" spans="1:2" x14ac:dyDescent="0.2">
      <c r="A1175">
        <v>13367326.732673267</v>
      </c>
      <c r="B1175">
        <v>6.3938618925831205E-9</v>
      </c>
    </row>
    <row r="1176" spans="1:2" x14ac:dyDescent="0.2">
      <c r="A1176">
        <v>13367326.732673267</v>
      </c>
      <c r="B1176">
        <v>0</v>
      </c>
    </row>
    <row r="1177" spans="1:2" x14ac:dyDescent="0.2">
      <c r="A1177">
        <v>13390099.009900991</v>
      </c>
      <c r="B1177">
        <v>0</v>
      </c>
    </row>
    <row r="1178" spans="1:2" x14ac:dyDescent="0.2">
      <c r="A1178">
        <v>13390099.009900991</v>
      </c>
      <c r="B1178">
        <v>6.3938618925831205E-9</v>
      </c>
    </row>
    <row r="1179" spans="1:2" x14ac:dyDescent="0.2">
      <c r="A1179">
        <v>13412871.287128713</v>
      </c>
      <c r="B1179">
        <v>6.3938618925831205E-9</v>
      </c>
    </row>
    <row r="1180" spans="1:2" x14ac:dyDescent="0.2">
      <c r="A1180">
        <v>13412871.287128713</v>
      </c>
      <c r="B1180">
        <v>0</v>
      </c>
    </row>
    <row r="1181" spans="1:2" x14ac:dyDescent="0.2">
      <c r="A1181">
        <v>13435643.564356435</v>
      </c>
      <c r="B1181">
        <v>0</v>
      </c>
    </row>
    <row r="1182" spans="1:2" x14ac:dyDescent="0.2">
      <c r="A1182">
        <v>13435643.564356435</v>
      </c>
      <c r="B1182">
        <v>6.3938618925831205E-9</v>
      </c>
    </row>
    <row r="1183" spans="1:2" x14ac:dyDescent="0.2">
      <c r="A1183">
        <v>13458415.841584157</v>
      </c>
      <c r="B1183">
        <v>6.3938618925831205E-9</v>
      </c>
    </row>
    <row r="1184" spans="1:2" x14ac:dyDescent="0.2">
      <c r="A1184">
        <v>13458415.841584157</v>
      </c>
      <c r="B1184">
        <v>0</v>
      </c>
    </row>
    <row r="1185" spans="1:2" x14ac:dyDescent="0.2">
      <c r="A1185">
        <v>13481188.118811881</v>
      </c>
      <c r="B1185">
        <v>0</v>
      </c>
    </row>
    <row r="1186" spans="1:2" x14ac:dyDescent="0.2">
      <c r="A1186">
        <v>13481188.118811881</v>
      </c>
      <c r="B1186">
        <v>6.3938618925831205E-9</v>
      </c>
    </row>
    <row r="1187" spans="1:2" x14ac:dyDescent="0.2">
      <c r="A1187">
        <v>13503960.396039605</v>
      </c>
      <c r="B1187">
        <v>6.3938618925831205E-9</v>
      </c>
    </row>
    <row r="1188" spans="1:2" x14ac:dyDescent="0.2">
      <c r="A1188">
        <v>13503960.396039605</v>
      </c>
      <c r="B1188">
        <v>0</v>
      </c>
    </row>
    <row r="1189" spans="1:2" x14ac:dyDescent="0.2">
      <c r="A1189">
        <v>13526732.673267327</v>
      </c>
      <c r="B1189">
        <v>0</v>
      </c>
    </row>
    <row r="1190" spans="1:2" x14ac:dyDescent="0.2">
      <c r="A1190">
        <v>13526732.673267327</v>
      </c>
      <c r="B1190">
        <v>6.3938618925831205E-9</v>
      </c>
    </row>
    <row r="1191" spans="1:2" x14ac:dyDescent="0.2">
      <c r="A1191">
        <v>13549504.950495049</v>
      </c>
      <c r="B1191">
        <v>6.3938618925831205E-9</v>
      </c>
    </row>
    <row r="1192" spans="1:2" x14ac:dyDescent="0.2">
      <c r="A1192">
        <v>13549504.950495049</v>
      </c>
      <c r="B1192">
        <v>0</v>
      </c>
    </row>
    <row r="1193" spans="1:2" x14ac:dyDescent="0.2">
      <c r="A1193">
        <v>13572277.227722771</v>
      </c>
      <c r="B1193">
        <v>0</v>
      </c>
    </row>
    <row r="1194" spans="1:2" x14ac:dyDescent="0.2">
      <c r="A1194">
        <v>13572277.227722771</v>
      </c>
      <c r="B1194">
        <v>6.3938618925831205E-9</v>
      </c>
    </row>
    <row r="1195" spans="1:2" x14ac:dyDescent="0.2">
      <c r="A1195">
        <v>13595049.504950495</v>
      </c>
      <c r="B1195">
        <v>6.3938618925831205E-9</v>
      </c>
    </row>
    <row r="1196" spans="1:2" x14ac:dyDescent="0.2">
      <c r="A1196">
        <v>13595049.504950495</v>
      </c>
      <c r="B1196">
        <v>0</v>
      </c>
    </row>
    <row r="1197" spans="1:2" x14ac:dyDescent="0.2">
      <c r="A1197">
        <v>13617821.782178218</v>
      </c>
      <c r="B1197">
        <v>0</v>
      </c>
    </row>
    <row r="1198" spans="1:2" x14ac:dyDescent="0.2">
      <c r="A1198">
        <v>13617821.782178218</v>
      </c>
      <c r="B1198">
        <v>6.3938618925831205E-9</v>
      </c>
    </row>
    <row r="1199" spans="1:2" x14ac:dyDescent="0.2">
      <c r="A1199">
        <v>13640594.059405942</v>
      </c>
      <c r="B1199">
        <v>6.3938618925831205E-9</v>
      </c>
    </row>
    <row r="1200" spans="1:2" x14ac:dyDescent="0.2">
      <c r="A1200">
        <v>13640594.059405942</v>
      </c>
      <c r="B1200">
        <v>0</v>
      </c>
    </row>
    <row r="1201" spans="1:2" x14ac:dyDescent="0.2">
      <c r="A1201">
        <v>13663366.336633664</v>
      </c>
      <c r="B1201">
        <v>0</v>
      </c>
    </row>
    <row r="1202" spans="1:2" x14ac:dyDescent="0.2">
      <c r="A1202">
        <v>13663366.336633664</v>
      </c>
      <c r="B1202">
        <v>6.3938618925831205E-9</v>
      </c>
    </row>
    <row r="1203" spans="1:2" x14ac:dyDescent="0.2">
      <c r="A1203">
        <v>13686138.613861386</v>
      </c>
      <c r="B1203">
        <v>6.3938618925831205E-9</v>
      </c>
    </row>
    <row r="1204" spans="1:2" x14ac:dyDescent="0.2">
      <c r="A1204">
        <v>13686138.613861386</v>
      </c>
      <c r="B1204">
        <v>0</v>
      </c>
    </row>
    <row r="1205" spans="1:2" x14ac:dyDescent="0.2">
      <c r="A1205">
        <v>13708910.891089108</v>
      </c>
      <c r="B1205">
        <v>0</v>
      </c>
    </row>
    <row r="1206" spans="1:2" x14ac:dyDescent="0.2">
      <c r="A1206">
        <v>13708910.891089108</v>
      </c>
      <c r="B1206">
        <v>6.3938618925831205E-9</v>
      </c>
    </row>
    <row r="1207" spans="1:2" x14ac:dyDescent="0.2">
      <c r="A1207">
        <v>13731683.168316832</v>
      </c>
      <c r="B1207">
        <v>6.3938618925831205E-9</v>
      </c>
    </row>
    <row r="1208" spans="1:2" x14ac:dyDescent="0.2">
      <c r="A1208">
        <v>13731683.168316832</v>
      </c>
      <c r="B1208">
        <v>0</v>
      </c>
    </row>
    <row r="1209" spans="1:2" x14ac:dyDescent="0.2">
      <c r="A1209">
        <v>13754455.445544556</v>
      </c>
      <c r="B1209">
        <v>0</v>
      </c>
    </row>
    <row r="1210" spans="1:2" x14ac:dyDescent="0.2">
      <c r="A1210">
        <v>13754455.445544556</v>
      </c>
      <c r="B1210">
        <v>6.3938618925831205E-9</v>
      </c>
    </row>
    <row r="1211" spans="1:2" x14ac:dyDescent="0.2">
      <c r="A1211">
        <v>13777227.722772278</v>
      </c>
      <c r="B1211">
        <v>6.3938618925831205E-9</v>
      </c>
    </row>
    <row r="1212" spans="1:2" x14ac:dyDescent="0.2">
      <c r="A1212">
        <v>13777227.722772278</v>
      </c>
      <c r="B1212">
        <v>0</v>
      </c>
    </row>
    <row r="1213" spans="1:2" x14ac:dyDescent="0.2">
      <c r="A1213">
        <v>23000000</v>
      </c>
      <c r="B1213">
        <v>0</v>
      </c>
    </row>
    <row r="1214" spans="1:2" x14ac:dyDescent="0.2">
      <c r="A1214">
        <v>23000000</v>
      </c>
      <c r="B1214">
        <v>1.278772378516624E-9</v>
      </c>
    </row>
    <row r="1215" spans="1:2" x14ac:dyDescent="0.2">
      <c r="A1215">
        <v>23022772.277227722</v>
      </c>
      <c r="B1215">
        <v>1.278772378516624E-9</v>
      </c>
    </row>
    <row r="1216" spans="1:2" x14ac:dyDescent="0.2">
      <c r="A1216">
        <v>23022772.277227722</v>
      </c>
      <c r="B1216">
        <v>0</v>
      </c>
    </row>
    <row r="1217" spans="1:2" x14ac:dyDescent="0.2">
      <c r="A1217">
        <v>23045544.554455444</v>
      </c>
      <c r="B1217">
        <v>0</v>
      </c>
    </row>
    <row r="1218" spans="1:2" x14ac:dyDescent="0.2">
      <c r="A1218">
        <v>23045544.554455444</v>
      </c>
      <c r="B1218">
        <v>1.278772378516624E-9</v>
      </c>
    </row>
    <row r="1219" spans="1:2" x14ac:dyDescent="0.2">
      <c r="A1219">
        <v>23068316.83168317</v>
      </c>
      <c r="B1219">
        <v>1.278772378516624E-9</v>
      </c>
    </row>
    <row r="1220" spans="1:2" x14ac:dyDescent="0.2">
      <c r="A1220">
        <v>23068316.83168317</v>
      </c>
      <c r="B1220">
        <v>0</v>
      </c>
    </row>
    <row r="1221" spans="1:2" x14ac:dyDescent="0.2">
      <c r="A1221">
        <v>23091089.108910892</v>
      </c>
      <c r="B1221">
        <v>0</v>
      </c>
    </row>
    <row r="1222" spans="1:2" x14ac:dyDescent="0.2">
      <c r="A1222">
        <v>23091089.108910892</v>
      </c>
      <c r="B1222">
        <v>1.278772378516624E-9</v>
      </c>
    </row>
    <row r="1223" spans="1:2" x14ac:dyDescent="0.2">
      <c r="A1223">
        <v>23113861.386138614</v>
      </c>
      <c r="B1223">
        <v>1.278772378516624E-9</v>
      </c>
    </row>
    <row r="1224" spans="1:2" x14ac:dyDescent="0.2">
      <c r="A1224">
        <v>23113861.386138614</v>
      </c>
      <c r="B1224">
        <v>0</v>
      </c>
    </row>
    <row r="1225" spans="1:2" x14ac:dyDescent="0.2">
      <c r="A1225">
        <v>23136633.663366336</v>
      </c>
      <c r="B1225">
        <v>0</v>
      </c>
    </row>
    <row r="1226" spans="1:2" x14ac:dyDescent="0.2">
      <c r="A1226">
        <v>23136633.663366336</v>
      </c>
      <c r="B1226">
        <v>1.278772378516624E-9</v>
      </c>
    </row>
    <row r="1227" spans="1:2" x14ac:dyDescent="0.2">
      <c r="A1227">
        <v>23159405.940594058</v>
      </c>
      <c r="B1227">
        <v>1.278772378516624E-9</v>
      </c>
    </row>
    <row r="1228" spans="1:2" x14ac:dyDescent="0.2">
      <c r="A1228">
        <v>23159405.940594058</v>
      </c>
      <c r="B1228">
        <v>0</v>
      </c>
    </row>
    <row r="1229" spans="1:2" x14ac:dyDescent="0.2">
      <c r="A1229">
        <v>23182178.217821781</v>
      </c>
      <c r="B1229">
        <v>0</v>
      </c>
    </row>
    <row r="1230" spans="1:2" x14ac:dyDescent="0.2">
      <c r="A1230">
        <v>23182178.217821781</v>
      </c>
      <c r="B1230">
        <v>1.278772378516624E-9</v>
      </c>
    </row>
    <row r="1231" spans="1:2" x14ac:dyDescent="0.2">
      <c r="A1231">
        <v>23204950.495049506</v>
      </c>
      <c r="B1231">
        <v>1.278772378516624E-9</v>
      </c>
    </row>
    <row r="1232" spans="1:2" x14ac:dyDescent="0.2">
      <c r="A1232">
        <v>23204950.495049506</v>
      </c>
      <c r="B1232">
        <v>0</v>
      </c>
    </row>
    <row r="1233" spans="1:2" x14ac:dyDescent="0.2">
      <c r="A1233">
        <v>23227722.772277229</v>
      </c>
      <c r="B1233">
        <v>0</v>
      </c>
    </row>
    <row r="1234" spans="1:2" x14ac:dyDescent="0.2">
      <c r="A1234">
        <v>23227722.772277229</v>
      </c>
      <c r="B1234">
        <v>1.278772378516624E-9</v>
      </c>
    </row>
    <row r="1235" spans="1:2" x14ac:dyDescent="0.2">
      <c r="A1235">
        <v>23250495.049504951</v>
      </c>
      <c r="B1235">
        <v>1.278772378516624E-9</v>
      </c>
    </row>
    <row r="1236" spans="1:2" x14ac:dyDescent="0.2">
      <c r="A1236">
        <v>23250495.049504951</v>
      </c>
      <c r="B1236">
        <v>0</v>
      </c>
    </row>
    <row r="1237" spans="1:2" x14ac:dyDescent="0.2">
      <c r="A1237">
        <v>23273267.326732673</v>
      </c>
      <c r="B1237">
        <v>0</v>
      </c>
    </row>
    <row r="1238" spans="1:2" x14ac:dyDescent="0.2">
      <c r="A1238">
        <v>23273267.326732673</v>
      </c>
      <c r="B1238">
        <v>1.278772378516624E-9</v>
      </c>
    </row>
    <row r="1239" spans="1:2" x14ac:dyDescent="0.2">
      <c r="A1239">
        <v>23296039.603960395</v>
      </c>
      <c r="B1239">
        <v>1.278772378516624E-9</v>
      </c>
    </row>
    <row r="1240" spans="1:2" x14ac:dyDescent="0.2">
      <c r="A1240">
        <v>23296039.603960395</v>
      </c>
      <c r="B1240">
        <v>0</v>
      </c>
    </row>
    <row r="1241" spans="1:2" x14ac:dyDescent="0.2">
      <c r="A1241">
        <v>23318811.881188117</v>
      </c>
      <c r="B1241">
        <v>0</v>
      </c>
    </row>
    <row r="1242" spans="1:2" x14ac:dyDescent="0.2">
      <c r="A1242">
        <v>23318811.881188117</v>
      </c>
      <c r="B1242">
        <v>1.278772378516624E-9</v>
      </c>
    </row>
    <row r="1243" spans="1:2" x14ac:dyDescent="0.2">
      <c r="A1243">
        <v>23341584.158415843</v>
      </c>
      <c r="B1243">
        <v>1.278772378516624E-9</v>
      </c>
    </row>
    <row r="1244" spans="1:2" x14ac:dyDescent="0.2">
      <c r="A1244">
        <v>23341584.158415843</v>
      </c>
      <c r="B1244">
        <v>0</v>
      </c>
    </row>
    <row r="1245" spans="1:2" x14ac:dyDescent="0.2">
      <c r="A1245">
        <v>23364356.435643565</v>
      </c>
      <c r="B1245">
        <v>0</v>
      </c>
    </row>
    <row r="1246" spans="1:2" x14ac:dyDescent="0.2">
      <c r="A1246">
        <v>23364356.435643565</v>
      </c>
      <c r="B1246">
        <v>1.278772378516624E-9</v>
      </c>
    </row>
    <row r="1247" spans="1:2" x14ac:dyDescent="0.2">
      <c r="A1247">
        <v>23387128.712871287</v>
      </c>
      <c r="B1247">
        <v>1.278772378516624E-9</v>
      </c>
    </row>
    <row r="1248" spans="1:2" x14ac:dyDescent="0.2">
      <c r="A1248">
        <v>23387128.712871287</v>
      </c>
      <c r="B1248">
        <v>0</v>
      </c>
    </row>
    <row r="1249" spans="1:2" x14ac:dyDescent="0.2">
      <c r="A1249">
        <v>23409900.990099009</v>
      </c>
      <c r="B1249">
        <v>0</v>
      </c>
    </row>
    <row r="1250" spans="1:2" x14ac:dyDescent="0.2">
      <c r="A1250">
        <v>23409900.990099009</v>
      </c>
      <c r="B1250">
        <v>1.278772378516624E-9</v>
      </c>
    </row>
    <row r="1251" spans="1:2" x14ac:dyDescent="0.2">
      <c r="A1251">
        <v>23432673.267326731</v>
      </c>
      <c r="B1251">
        <v>1.278772378516624E-9</v>
      </c>
    </row>
    <row r="1252" spans="1:2" x14ac:dyDescent="0.2">
      <c r="A1252">
        <v>23432673.267326731</v>
      </c>
      <c r="B1252">
        <v>0</v>
      </c>
    </row>
    <row r="1253" spans="1:2" x14ac:dyDescent="0.2">
      <c r="A1253">
        <v>23455445.544554457</v>
      </c>
      <c r="B1253">
        <v>0</v>
      </c>
    </row>
    <row r="1254" spans="1:2" x14ac:dyDescent="0.2">
      <c r="A1254">
        <v>23455445.544554457</v>
      </c>
      <c r="B1254">
        <v>1.278772378516624E-9</v>
      </c>
    </row>
    <row r="1255" spans="1:2" x14ac:dyDescent="0.2">
      <c r="A1255">
        <v>23478217.821782179</v>
      </c>
      <c r="B1255">
        <v>1.278772378516624E-9</v>
      </c>
    </row>
    <row r="1256" spans="1:2" x14ac:dyDescent="0.2">
      <c r="A1256">
        <v>23478217.821782179</v>
      </c>
      <c r="B1256">
        <v>0</v>
      </c>
    </row>
    <row r="1257" spans="1:2" x14ac:dyDescent="0.2">
      <c r="A1257">
        <v>23500990.099009901</v>
      </c>
      <c r="B1257">
        <v>0</v>
      </c>
    </row>
    <row r="1258" spans="1:2" x14ac:dyDescent="0.2">
      <c r="A1258">
        <v>23500990.099009901</v>
      </c>
      <c r="B1258">
        <v>1.278772378516624E-9</v>
      </c>
    </row>
    <row r="1259" spans="1:2" x14ac:dyDescent="0.2">
      <c r="A1259">
        <v>23523762.376237623</v>
      </c>
      <c r="B1259">
        <v>1.278772378516624E-9</v>
      </c>
    </row>
    <row r="1260" spans="1:2" x14ac:dyDescent="0.2">
      <c r="A1260">
        <v>23523762.376237623</v>
      </c>
      <c r="B1260">
        <v>0</v>
      </c>
    </row>
    <row r="1261" spans="1:2" x14ac:dyDescent="0.2">
      <c r="A1261">
        <v>23546534.653465346</v>
      </c>
      <c r="B1261">
        <v>0</v>
      </c>
    </row>
    <row r="1262" spans="1:2" x14ac:dyDescent="0.2">
      <c r="A1262">
        <v>23546534.653465346</v>
      </c>
      <c r="B1262">
        <v>1.278772378516624E-9</v>
      </c>
    </row>
    <row r="1263" spans="1:2" x14ac:dyDescent="0.2">
      <c r="A1263">
        <v>23569306.930693068</v>
      </c>
      <c r="B1263">
        <v>1.278772378516624E-9</v>
      </c>
    </row>
    <row r="1264" spans="1:2" x14ac:dyDescent="0.2">
      <c r="A1264">
        <v>23569306.930693068</v>
      </c>
      <c r="B1264">
        <v>0</v>
      </c>
    </row>
    <row r="1265" spans="1:2" x14ac:dyDescent="0.2">
      <c r="A1265">
        <v>23592079.207920793</v>
      </c>
      <c r="B1265">
        <v>0</v>
      </c>
    </row>
    <row r="1266" spans="1:2" x14ac:dyDescent="0.2">
      <c r="A1266">
        <v>23592079.207920793</v>
      </c>
      <c r="B1266">
        <v>1.278772378516624E-9</v>
      </c>
    </row>
    <row r="1267" spans="1:2" x14ac:dyDescent="0.2">
      <c r="A1267">
        <v>23614851.485148516</v>
      </c>
      <c r="B1267">
        <v>1.278772378516624E-9</v>
      </c>
    </row>
    <row r="1268" spans="1:2" x14ac:dyDescent="0.2">
      <c r="A1268">
        <v>23614851.485148516</v>
      </c>
      <c r="B1268">
        <v>0</v>
      </c>
    </row>
    <row r="1269" spans="1:2" x14ac:dyDescent="0.2">
      <c r="A1269">
        <v>23637623.762376238</v>
      </c>
      <c r="B1269">
        <v>0</v>
      </c>
    </row>
    <row r="1270" spans="1:2" x14ac:dyDescent="0.2">
      <c r="A1270">
        <v>23637623.762376238</v>
      </c>
      <c r="B1270">
        <v>1.278772378516624E-9</v>
      </c>
    </row>
    <row r="1271" spans="1:2" x14ac:dyDescent="0.2">
      <c r="A1271">
        <v>23660396.03960396</v>
      </c>
      <c r="B1271">
        <v>1.278772378516624E-9</v>
      </c>
    </row>
    <row r="1272" spans="1:2" x14ac:dyDescent="0.2">
      <c r="A1272">
        <v>23660396.03960396</v>
      </c>
      <c r="B1272">
        <v>0</v>
      </c>
    </row>
    <row r="1273" spans="1:2" x14ac:dyDescent="0.2">
      <c r="A1273">
        <v>23683168.316831682</v>
      </c>
      <c r="B1273">
        <v>0</v>
      </c>
    </row>
    <row r="1274" spans="1:2" x14ac:dyDescent="0.2">
      <c r="A1274">
        <v>23683168.316831682</v>
      </c>
      <c r="B1274">
        <v>1.278772378516624E-9</v>
      </c>
    </row>
    <row r="1275" spans="1:2" x14ac:dyDescent="0.2">
      <c r="A1275">
        <v>23705940.594059408</v>
      </c>
      <c r="B1275">
        <v>1.278772378516624E-9</v>
      </c>
    </row>
    <row r="1276" spans="1:2" x14ac:dyDescent="0.2">
      <c r="A1276">
        <v>23705940.594059408</v>
      </c>
      <c r="B1276">
        <v>0</v>
      </c>
    </row>
    <row r="1277" spans="1:2" x14ac:dyDescent="0.2">
      <c r="A1277">
        <v>23728712.87128713</v>
      </c>
      <c r="B1277">
        <v>0</v>
      </c>
    </row>
    <row r="1278" spans="1:2" x14ac:dyDescent="0.2">
      <c r="A1278">
        <v>23728712.87128713</v>
      </c>
      <c r="B1278">
        <v>1.278772378516624E-9</v>
      </c>
    </row>
    <row r="1279" spans="1:2" x14ac:dyDescent="0.2">
      <c r="A1279">
        <v>23751485.148514852</v>
      </c>
      <c r="B1279">
        <v>1.278772378516624E-9</v>
      </c>
    </row>
    <row r="1280" spans="1:2" x14ac:dyDescent="0.2">
      <c r="A1280">
        <v>23751485.148514852</v>
      </c>
      <c r="B1280">
        <v>0</v>
      </c>
    </row>
    <row r="1281" spans="1:2" x14ac:dyDescent="0.2">
      <c r="A1281">
        <v>23774257.425742574</v>
      </c>
      <c r="B1281">
        <v>0</v>
      </c>
    </row>
    <row r="1282" spans="1:2" x14ac:dyDescent="0.2">
      <c r="A1282">
        <v>23774257.425742574</v>
      </c>
      <c r="B1282">
        <v>1.278772378516624E-9</v>
      </c>
    </row>
    <row r="1283" spans="1:2" x14ac:dyDescent="0.2">
      <c r="A1283">
        <v>23797029.702970296</v>
      </c>
      <c r="B1283">
        <v>1.278772378516624E-9</v>
      </c>
    </row>
    <row r="1284" spans="1:2" x14ac:dyDescent="0.2">
      <c r="A1284">
        <v>23797029.702970296</v>
      </c>
      <c r="B1284">
        <v>0</v>
      </c>
    </row>
    <row r="1285" spans="1:2" x14ac:dyDescent="0.2">
      <c r="A1285">
        <v>23819801.980198018</v>
      </c>
      <c r="B1285">
        <v>0</v>
      </c>
    </row>
    <row r="1286" spans="1:2" x14ac:dyDescent="0.2">
      <c r="A1286">
        <v>23819801.980198018</v>
      </c>
      <c r="B1286">
        <v>1.278772378516624E-9</v>
      </c>
    </row>
    <row r="1287" spans="1:2" x14ac:dyDescent="0.2">
      <c r="A1287">
        <v>23842574.257425744</v>
      </c>
      <c r="B1287">
        <v>1.278772378516624E-9</v>
      </c>
    </row>
    <row r="1288" spans="1:2" x14ac:dyDescent="0.2">
      <c r="A1288">
        <v>23842574.257425744</v>
      </c>
      <c r="B1288">
        <v>0</v>
      </c>
    </row>
    <row r="1289" spans="1:2" x14ac:dyDescent="0.2">
      <c r="A1289">
        <v>23865346.534653466</v>
      </c>
      <c r="B1289">
        <v>0</v>
      </c>
    </row>
    <row r="1290" spans="1:2" x14ac:dyDescent="0.2">
      <c r="A1290">
        <v>23865346.534653466</v>
      </c>
      <c r="B1290">
        <v>1.278772378516624E-9</v>
      </c>
    </row>
    <row r="1291" spans="1:2" x14ac:dyDescent="0.2">
      <c r="A1291">
        <v>23888118.811881188</v>
      </c>
      <c r="B1291">
        <v>1.278772378516624E-9</v>
      </c>
    </row>
    <row r="1292" spans="1:2" x14ac:dyDescent="0.2">
      <c r="A1292">
        <v>23888118.811881188</v>
      </c>
      <c r="B1292">
        <v>0</v>
      </c>
    </row>
    <row r="1293" spans="1:2" x14ac:dyDescent="0.2">
      <c r="A1293">
        <v>23910891.08910891</v>
      </c>
      <c r="B1293">
        <v>0</v>
      </c>
    </row>
    <row r="1294" spans="1:2" x14ac:dyDescent="0.2">
      <c r="A1294">
        <v>23910891.08910891</v>
      </c>
      <c r="B1294">
        <v>1.278772378516624E-9</v>
      </c>
    </row>
    <row r="1295" spans="1:2" x14ac:dyDescent="0.2">
      <c r="A1295">
        <v>23933663.366336633</v>
      </c>
      <c r="B1295">
        <v>1.278772378516624E-9</v>
      </c>
    </row>
    <row r="1296" spans="1:2" x14ac:dyDescent="0.2">
      <c r="A1296">
        <v>23933663.366336633</v>
      </c>
      <c r="B1296">
        <v>0</v>
      </c>
    </row>
    <row r="1297" spans="1:2" x14ac:dyDescent="0.2">
      <c r="A1297">
        <v>23956435.643564358</v>
      </c>
      <c r="B1297">
        <v>0</v>
      </c>
    </row>
    <row r="1298" spans="1:2" x14ac:dyDescent="0.2">
      <c r="A1298">
        <v>23956435.643564358</v>
      </c>
      <c r="B1298">
        <v>1.278772378516624E-9</v>
      </c>
    </row>
    <row r="1299" spans="1:2" x14ac:dyDescent="0.2">
      <c r="A1299">
        <v>23979207.92079208</v>
      </c>
      <c r="B1299">
        <v>1.278772378516624E-9</v>
      </c>
    </row>
    <row r="1300" spans="1:2" x14ac:dyDescent="0.2">
      <c r="A1300">
        <v>23979207.92079208</v>
      </c>
      <c r="B1300">
        <v>0</v>
      </c>
    </row>
    <row r="1301" spans="1:2" x14ac:dyDescent="0.2">
      <c r="A1301">
        <v>24001980.198019803</v>
      </c>
      <c r="B1301">
        <v>0</v>
      </c>
    </row>
    <row r="1302" spans="1:2" x14ac:dyDescent="0.2">
      <c r="A1302">
        <v>24001980.198019803</v>
      </c>
      <c r="B1302">
        <v>1.278772378516624E-9</v>
      </c>
    </row>
    <row r="1303" spans="1:2" x14ac:dyDescent="0.2">
      <c r="A1303">
        <v>24024752.475247525</v>
      </c>
      <c r="B1303">
        <v>1.278772378516624E-9</v>
      </c>
    </row>
    <row r="1304" spans="1:2" x14ac:dyDescent="0.2">
      <c r="A1304">
        <v>24024752.475247525</v>
      </c>
      <c r="B1304">
        <v>0</v>
      </c>
    </row>
    <row r="1305" spans="1:2" x14ac:dyDescent="0.2">
      <c r="A1305">
        <v>24047524.752475247</v>
      </c>
      <c r="B1305">
        <v>0</v>
      </c>
    </row>
    <row r="1306" spans="1:2" x14ac:dyDescent="0.2">
      <c r="A1306">
        <v>24047524.752475247</v>
      </c>
      <c r="B1306">
        <v>1.278772378516624E-9</v>
      </c>
    </row>
    <row r="1307" spans="1:2" x14ac:dyDescent="0.2">
      <c r="A1307">
        <v>24070297.029702969</v>
      </c>
      <c r="B1307">
        <v>1.278772378516624E-9</v>
      </c>
    </row>
    <row r="1308" spans="1:2" x14ac:dyDescent="0.2">
      <c r="A1308">
        <v>24070297.029702969</v>
      </c>
      <c r="B1308">
        <v>0</v>
      </c>
    </row>
    <row r="1309" spans="1:2" x14ac:dyDescent="0.2">
      <c r="A1309">
        <v>24093069.306930695</v>
      </c>
      <c r="B1309">
        <v>0</v>
      </c>
    </row>
    <row r="1310" spans="1:2" x14ac:dyDescent="0.2">
      <c r="A1310">
        <v>24093069.306930695</v>
      </c>
      <c r="B1310">
        <v>1.278772378516624E-9</v>
      </c>
    </row>
    <row r="1311" spans="1:2" x14ac:dyDescent="0.2">
      <c r="A1311">
        <v>24115841.584158417</v>
      </c>
      <c r="B1311">
        <v>1.278772378516624E-9</v>
      </c>
    </row>
    <row r="1312" spans="1:2" x14ac:dyDescent="0.2">
      <c r="A1312">
        <v>24115841.584158417</v>
      </c>
      <c r="B1312">
        <v>0</v>
      </c>
    </row>
    <row r="1313" spans="1:2" x14ac:dyDescent="0.2">
      <c r="A1313">
        <v>24138613.861386139</v>
      </c>
      <c r="B1313">
        <v>0</v>
      </c>
    </row>
    <row r="1314" spans="1:2" x14ac:dyDescent="0.2">
      <c r="A1314">
        <v>24138613.861386139</v>
      </c>
      <c r="B1314">
        <v>1.278772378516624E-9</v>
      </c>
    </row>
    <row r="1315" spans="1:2" x14ac:dyDescent="0.2">
      <c r="A1315">
        <v>24161386.138613861</v>
      </c>
      <c r="B1315">
        <v>1.278772378516624E-9</v>
      </c>
    </row>
    <row r="1316" spans="1:2" x14ac:dyDescent="0.2">
      <c r="A1316">
        <v>24161386.138613861</v>
      </c>
      <c r="B1316">
        <v>0</v>
      </c>
    </row>
    <row r="1317" spans="1:2" x14ac:dyDescent="0.2">
      <c r="A1317">
        <v>24184158.415841583</v>
      </c>
      <c r="B1317">
        <v>0</v>
      </c>
    </row>
    <row r="1318" spans="1:2" x14ac:dyDescent="0.2">
      <c r="A1318">
        <v>24184158.415841583</v>
      </c>
      <c r="B1318">
        <v>1.278772378516624E-9</v>
      </c>
    </row>
    <row r="1319" spans="1:2" x14ac:dyDescent="0.2">
      <c r="A1319">
        <v>24206930.693069305</v>
      </c>
      <c r="B1319">
        <v>1.278772378516624E-9</v>
      </c>
    </row>
    <row r="1320" spans="1:2" x14ac:dyDescent="0.2">
      <c r="A1320">
        <v>24206930.693069305</v>
      </c>
      <c r="B1320">
        <v>0</v>
      </c>
    </row>
    <row r="1321" spans="1:2" x14ac:dyDescent="0.2">
      <c r="A1321">
        <v>24229702.970297031</v>
      </c>
      <c r="B1321">
        <v>0</v>
      </c>
    </row>
    <row r="1322" spans="1:2" x14ac:dyDescent="0.2">
      <c r="A1322">
        <v>24229702.970297031</v>
      </c>
      <c r="B1322">
        <v>1.278772378516624E-9</v>
      </c>
    </row>
    <row r="1323" spans="1:2" x14ac:dyDescent="0.2">
      <c r="A1323">
        <v>24252475.247524753</v>
      </c>
      <c r="B1323">
        <v>1.278772378516624E-9</v>
      </c>
    </row>
    <row r="1324" spans="1:2" x14ac:dyDescent="0.2">
      <c r="A1324">
        <v>24252475.247524753</v>
      </c>
      <c r="B1324">
        <v>0</v>
      </c>
    </row>
    <row r="1325" spans="1:2" x14ac:dyDescent="0.2">
      <c r="A1325">
        <v>24275247.524752475</v>
      </c>
      <c r="B1325">
        <v>0</v>
      </c>
    </row>
    <row r="1326" spans="1:2" x14ac:dyDescent="0.2">
      <c r="A1326">
        <v>24275247.524752475</v>
      </c>
      <c r="B1326">
        <v>1.278772378516624E-9</v>
      </c>
    </row>
    <row r="1327" spans="1:2" x14ac:dyDescent="0.2">
      <c r="A1327">
        <v>24298019.801980197</v>
      </c>
      <c r="B1327">
        <v>1.278772378516624E-9</v>
      </c>
    </row>
    <row r="1328" spans="1:2" x14ac:dyDescent="0.2">
      <c r="A1328">
        <v>24298019.801980197</v>
      </c>
      <c r="B1328">
        <v>0</v>
      </c>
    </row>
    <row r="1329" spans="1:2" x14ac:dyDescent="0.2">
      <c r="A1329">
        <v>24320792.07920792</v>
      </c>
      <c r="B1329">
        <v>0</v>
      </c>
    </row>
    <row r="1330" spans="1:2" x14ac:dyDescent="0.2">
      <c r="A1330">
        <v>24320792.07920792</v>
      </c>
      <c r="B1330">
        <v>1.278772378516624E-9</v>
      </c>
    </row>
    <row r="1331" spans="1:2" x14ac:dyDescent="0.2">
      <c r="A1331">
        <v>24343564.356435642</v>
      </c>
      <c r="B1331">
        <v>1.278772378516624E-9</v>
      </c>
    </row>
    <row r="1332" spans="1:2" x14ac:dyDescent="0.2">
      <c r="A1332">
        <v>24343564.356435642</v>
      </c>
      <c r="B1332">
        <v>0</v>
      </c>
    </row>
    <row r="1333" spans="1:2" x14ac:dyDescent="0.2">
      <c r="A1333">
        <v>24366336.633663367</v>
      </c>
      <c r="B1333">
        <v>0</v>
      </c>
    </row>
    <row r="1334" spans="1:2" x14ac:dyDescent="0.2">
      <c r="A1334">
        <v>24366336.633663367</v>
      </c>
      <c r="B1334">
        <v>1.278772378516624E-9</v>
      </c>
    </row>
    <row r="1335" spans="1:2" x14ac:dyDescent="0.2">
      <c r="A1335">
        <v>24389108.91089109</v>
      </c>
      <c r="B1335">
        <v>1.278772378516624E-9</v>
      </c>
    </row>
    <row r="1336" spans="1:2" x14ac:dyDescent="0.2">
      <c r="A1336">
        <v>24389108.91089109</v>
      </c>
      <c r="B1336">
        <v>0</v>
      </c>
    </row>
    <row r="1337" spans="1:2" x14ac:dyDescent="0.2">
      <c r="A1337">
        <v>24411881.188118812</v>
      </c>
      <c r="B1337">
        <v>0</v>
      </c>
    </row>
    <row r="1338" spans="1:2" x14ac:dyDescent="0.2">
      <c r="A1338">
        <v>24411881.188118812</v>
      </c>
      <c r="B1338">
        <v>1.278772378516624E-9</v>
      </c>
    </row>
    <row r="1339" spans="1:2" x14ac:dyDescent="0.2">
      <c r="A1339">
        <v>24434653.465346534</v>
      </c>
      <c r="B1339">
        <v>1.278772378516624E-9</v>
      </c>
    </row>
    <row r="1340" spans="1:2" x14ac:dyDescent="0.2">
      <c r="A1340">
        <v>24434653.465346534</v>
      </c>
      <c r="B1340">
        <v>0</v>
      </c>
    </row>
    <row r="1341" spans="1:2" x14ac:dyDescent="0.2">
      <c r="A1341">
        <v>24457425.742574256</v>
      </c>
      <c r="B1341">
        <v>0</v>
      </c>
    </row>
    <row r="1342" spans="1:2" x14ac:dyDescent="0.2">
      <c r="A1342">
        <v>24457425.742574256</v>
      </c>
      <c r="B1342">
        <v>1.278772378516624E-9</v>
      </c>
    </row>
    <row r="1343" spans="1:2" x14ac:dyDescent="0.2">
      <c r="A1343">
        <v>24480198.019801982</v>
      </c>
      <c r="B1343">
        <v>1.278772378516624E-9</v>
      </c>
    </row>
    <row r="1344" spans="1:2" x14ac:dyDescent="0.2">
      <c r="A1344">
        <v>24480198.019801982</v>
      </c>
      <c r="B1344">
        <v>0</v>
      </c>
    </row>
    <row r="1345" spans="1:2" x14ac:dyDescent="0.2">
      <c r="A1345">
        <v>24502970.297029704</v>
      </c>
      <c r="B1345">
        <v>0</v>
      </c>
    </row>
    <row r="1346" spans="1:2" x14ac:dyDescent="0.2">
      <c r="A1346">
        <v>24502970.297029704</v>
      </c>
      <c r="B1346">
        <v>1.278772378516624E-9</v>
      </c>
    </row>
    <row r="1347" spans="1:2" x14ac:dyDescent="0.2">
      <c r="A1347">
        <v>24525742.574257426</v>
      </c>
      <c r="B1347">
        <v>1.278772378516624E-9</v>
      </c>
    </row>
    <row r="1348" spans="1:2" x14ac:dyDescent="0.2">
      <c r="A1348">
        <v>24525742.574257426</v>
      </c>
      <c r="B1348">
        <v>0</v>
      </c>
    </row>
    <row r="1349" spans="1:2" x14ac:dyDescent="0.2">
      <c r="A1349">
        <v>24548514.851485148</v>
      </c>
      <c r="B1349">
        <v>0</v>
      </c>
    </row>
    <row r="1350" spans="1:2" x14ac:dyDescent="0.2">
      <c r="A1350">
        <v>24548514.851485148</v>
      </c>
      <c r="B1350">
        <v>1.278772378516624E-9</v>
      </c>
    </row>
    <row r="1351" spans="1:2" x14ac:dyDescent="0.2">
      <c r="A1351">
        <v>24571287.12871287</v>
      </c>
      <c r="B1351">
        <v>1.278772378516624E-9</v>
      </c>
    </row>
    <row r="1352" spans="1:2" x14ac:dyDescent="0.2">
      <c r="A1352">
        <v>24571287.12871287</v>
      </c>
      <c r="B1352">
        <v>0</v>
      </c>
    </row>
    <row r="1353" spans="1:2" x14ac:dyDescent="0.2">
      <c r="A1353">
        <v>24594059.405940592</v>
      </c>
      <c r="B1353">
        <v>0</v>
      </c>
    </row>
    <row r="1354" spans="1:2" x14ac:dyDescent="0.2">
      <c r="A1354">
        <v>24594059.405940592</v>
      </c>
      <c r="B1354">
        <v>1.278772378516624E-9</v>
      </c>
    </row>
    <row r="1355" spans="1:2" x14ac:dyDescent="0.2">
      <c r="A1355">
        <v>24616831.683168318</v>
      </c>
      <c r="B1355">
        <v>1.278772378516624E-9</v>
      </c>
    </row>
    <row r="1356" spans="1:2" x14ac:dyDescent="0.2">
      <c r="A1356">
        <v>24616831.683168318</v>
      </c>
      <c r="B1356">
        <v>0</v>
      </c>
    </row>
    <row r="1357" spans="1:2" x14ac:dyDescent="0.2">
      <c r="A1357">
        <v>24639603.96039604</v>
      </c>
      <c r="B1357">
        <v>0</v>
      </c>
    </row>
    <row r="1358" spans="1:2" x14ac:dyDescent="0.2">
      <c r="A1358">
        <v>24639603.96039604</v>
      </c>
      <c r="B1358">
        <v>1.278772378516624E-9</v>
      </c>
    </row>
    <row r="1359" spans="1:2" x14ac:dyDescent="0.2">
      <c r="A1359">
        <v>24662376.237623762</v>
      </c>
      <c r="B1359">
        <v>1.278772378516624E-9</v>
      </c>
    </row>
    <row r="1360" spans="1:2" x14ac:dyDescent="0.2">
      <c r="A1360">
        <v>24662376.237623762</v>
      </c>
      <c r="B1360">
        <v>0</v>
      </c>
    </row>
    <row r="1361" spans="1:2" x14ac:dyDescent="0.2">
      <c r="A1361">
        <v>24685148.514851484</v>
      </c>
      <c r="B1361">
        <v>0</v>
      </c>
    </row>
    <row r="1362" spans="1:2" x14ac:dyDescent="0.2">
      <c r="A1362">
        <v>24685148.514851484</v>
      </c>
      <c r="B1362">
        <v>1.278772378516624E-9</v>
      </c>
    </row>
    <row r="1363" spans="1:2" x14ac:dyDescent="0.2">
      <c r="A1363">
        <v>24707920.792079207</v>
      </c>
      <c r="B1363">
        <v>1.278772378516624E-9</v>
      </c>
    </row>
    <row r="1364" spans="1:2" x14ac:dyDescent="0.2">
      <c r="A1364">
        <v>24707920.792079207</v>
      </c>
      <c r="B1364">
        <v>0</v>
      </c>
    </row>
    <row r="1365" spans="1:2" x14ac:dyDescent="0.2">
      <c r="A1365">
        <v>24730693.069306932</v>
      </c>
      <c r="B1365">
        <v>0</v>
      </c>
    </row>
    <row r="1366" spans="1:2" x14ac:dyDescent="0.2">
      <c r="A1366">
        <v>24730693.069306932</v>
      </c>
      <c r="B1366">
        <v>1.278772378516624E-9</v>
      </c>
    </row>
    <row r="1367" spans="1:2" x14ac:dyDescent="0.2">
      <c r="A1367">
        <v>24753465.346534654</v>
      </c>
      <c r="B1367">
        <v>1.278772378516624E-9</v>
      </c>
    </row>
    <row r="1368" spans="1:2" x14ac:dyDescent="0.2">
      <c r="A1368">
        <v>24753465.346534654</v>
      </c>
      <c r="B1368">
        <v>0</v>
      </c>
    </row>
    <row r="1369" spans="1:2" x14ac:dyDescent="0.2">
      <c r="A1369">
        <v>24776237.623762377</v>
      </c>
      <c r="B1369">
        <v>0</v>
      </c>
    </row>
    <row r="1370" spans="1:2" x14ac:dyDescent="0.2">
      <c r="A1370">
        <v>24776237.623762377</v>
      </c>
      <c r="B1370">
        <v>1.278772378516624E-9</v>
      </c>
    </row>
    <row r="1371" spans="1:2" x14ac:dyDescent="0.2">
      <c r="A1371">
        <v>24799009.900990099</v>
      </c>
      <c r="B1371">
        <v>1.278772378516624E-9</v>
      </c>
    </row>
    <row r="1372" spans="1:2" x14ac:dyDescent="0.2">
      <c r="A1372">
        <v>24799009.900990099</v>
      </c>
      <c r="B1372">
        <v>0</v>
      </c>
    </row>
    <row r="1373" spans="1:2" x14ac:dyDescent="0.2">
      <c r="A1373">
        <v>24821782.178217821</v>
      </c>
      <c r="B1373">
        <v>0</v>
      </c>
    </row>
    <row r="1374" spans="1:2" x14ac:dyDescent="0.2">
      <c r="A1374">
        <v>24821782.178217821</v>
      </c>
      <c r="B1374">
        <v>1.278772378516624E-9</v>
      </c>
    </row>
    <row r="1375" spans="1:2" x14ac:dyDescent="0.2">
      <c r="A1375">
        <v>24844554.455445543</v>
      </c>
      <c r="B1375">
        <v>1.278772378516624E-9</v>
      </c>
    </row>
    <row r="1376" spans="1:2" x14ac:dyDescent="0.2">
      <c r="A1376">
        <v>24844554.455445543</v>
      </c>
      <c r="B1376">
        <v>0</v>
      </c>
    </row>
    <row r="1377" spans="1:2" x14ac:dyDescent="0.2">
      <c r="A1377">
        <v>24867326.732673269</v>
      </c>
      <c r="B1377">
        <v>0</v>
      </c>
    </row>
    <row r="1378" spans="1:2" x14ac:dyDescent="0.2">
      <c r="A1378">
        <v>24867326.732673269</v>
      </c>
      <c r="B1378">
        <v>1.278772378516624E-9</v>
      </c>
    </row>
    <row r="1379" spans="1:2" x14ac:dyDescent="0.2">
      <c r="A1379">
        <v>24890099.009900991</v>
      </c>
      <c r="B1379">
        <v>1.278772378516624E-9</v>
      </c>
    </row>
    <row r="1380" spans="1:2" x14ac:dyDescent="0.2">
      <c r="A1380">
        <v>24890099.009900991</v>
      </c>
      <c r="B1380">
        <v>0</v>
      </c>
    </row>
    <row r="1381" spans="1:2" x14ac:dyDescent="0.2">
      <c r="A1381">
        <v>24912871.287128713</v>
      </c>
      <c r="B1381">
        <v>0</v>
      </c>
    </row>
    <row r="1382" spans="1:2" x14ac:dyDescent="0.2">
      <c r="A1382">
        <v>24912871.287128713</v>
      </c>
      <c r="B1382">
        <v>1.278772378516624E-9</v>
      </c>
    </row>
    <row r="1383" spans="1:2" x14ac:dyDescent="0.2">
      <c r="A1383">
        <v>24935643.564356435</v>
      </c>
      <c r="B1383">
        <v>1.278772378516624E-9</v>
      </c>
    </row>
    <row r="1384" spans="1:2" x14ac:dyDescent="0.2">
      <c r="A1384">
        <v>24935643.564356435</v>
      </c>
      <c r="B1384">
        <v>0</v>
      </c>
    </row>
    <row r="1385" spans="1:2" x14ac:dyDescent="0.2">
      <c r="A1385">
        <v>24958415.841584157</v>
      </c>
      <c r="B1385">
        <v>0</v>
      </c>
    </row>
    <row r="1386" spans="1:2" x14ac:dyDescent="0.2">
      <c r="A1386">
        <v>24958415.841584157</v>
      </c>
      <c r="B1386">
        <v>1.278772378516624E-9</v>
      </c>
    </row>
    <row r="1387" spans="1:2" x14ac:dyDescent="0.2">
      <c r="A1387">
        <v>24981188.118811883</v>
      </c>
      <c r="B1387">
        <v>1.278772378516624E-9</v>
      </c>
    </row>
    <row r="1388" spans="1:2" x14ac:dyDescent="0.2">
      <c r="A1388">
        <v>24981188.118811883</v>
      </c>
      <c r="B1388">
        <v>0</v>
      </c>
    </row>
    <row r="1389" spans="1:2" x14ac:dyDescent="0.2">
      <c r="A1389">
        <v>25003960.396039605</v>
      </c>
      <c r="B1389">
        <v>0</v>
      </c>
    </row>
    <row r="1390" spans="1:2" x14ac:dyDescent="0.2">
      <c r="A1390">
        <v>25003960.396039605</v>
      </c>
      <c r="B1390">
        <v>1.278772378516624E-9</v>
      </c>
    </row>
    <row r="1391" spans="1:2" x14ac:dyDescent="0.2">
      <c r="A1391">
        <v>25026732.673267327</v>
      </c>
      <c r="B1391">
        <v>1.278772378516624E-9</v>
      </c>
    </row>
    <row r="1392" spans="1:2" x14ac:dyDescent="0.2">
      <c r="A1392">
        <v>25026732.673267327</v>
      </c>
      <c r="B1392">
        <v>0</v>
      </c>
    </row>
    <row r="1393" spans="1:2" x14ac:dyDescent="0.2">
      <c r="A1393">
        <v>25049504.950495049</v>
      </c>
      <c r="B1393">
        <v>0</v>
      </c>
    </row>
    <row r="1394" spans="1:2" x14ac:dyDescent="0.2">
      <c r="A1394">
        <v>25049504.950495049</v>
      </c>
      <c r="B1394">
        <v>1.278772378516624E-9</v>
      </c>
    </row>
    <row r="1395" spans="1:2" x14ac:dyDescent="0.2">
      <c r="A1395">
        <v>25072277.227722771</v>
      </c>
      <c r="B1395">
        <v>1.278772378516624E-9</v>
      </c>
    </row>
    <row r="1396" spans="1:2" x14ac:dyDescent="0.2">
      <c r="A1396">
        <v>25072277.227722771</v>
      </c>
      <c r="B1396">
        <v>0</v>
      </c>
    </row>
    <row r="1397" spans="1:2" x14ac:dyDescent="0.2">
      <c r="A1397">
        <v>25095049.504950494</v>
      </c>
      <c r="B1397">
        <v>0</v>
      </c>
    </row>
    <row r="1398" spans="1:2" x14ac:dyDescent="0.2">
      <c r="A1398">
        <v>25095049.504950494</v>
      </c>
      <c r="B1398">
        <v>1.278772378516624E-9</v>
      </c>
    </row>
    <row r="1399" spans="1:2" x14ac:dyDescent="0.2">
      <c r="A1399">
        <v>25117821.782178219</v>
      </c>
      <c r="B1399">
        <v>1.278772378516624E-9</v>
      </c>
    </row>
    <row r="1400" spans="1:2" x14ac:dyDescent="0.2">
      <c r="A1400">
        <v>25117821.782178219</v>
      </c>
      <c r="B1400">
        <v>0</v>
      </c>
    </row>
    <row r="1401" spans="1:2" x14ac:dyDescent="0.2">
      <c r="A1401">
        <v>25140594.059405942</v>
      </c>
      <c r="B1401">
        <v>0</v>
      </c>
    </row>
    <row r="1402" spans="1:2" x14ac:dyDescent="0.2">
      <c r="A1402">
        <v>25140594.059405942</v>
      </c>
      <c r="B1402">
        <v>1.278772378516624E-9</v>
      </c>
    </row>
    <row r="1403" spans="1:2" x14ac:dyDescent="0.2">
      <c r="A1403">
        <v>25163366.336633664</v>
      </c>
      <c r="B1403">
        <v>1.278772378516624E-9</v>
      </c>
    </row>
    <row r="1404" spans="1:2" x14ac:dyDescent="0.2">
      <c r="A1404">
        <v>25163366.336633664</v>
      </c>
      <c r="B1404">
        <v>0</v>
      </c>
    </row>
    <row r="1405" spans="1:2" x14ac:dyDescent="0.2">
      <c r="A1405">
        <v>25186138.613861386</v>
      </c>
      <c r="B1405">
        <v>0</v>
      </c>
    </row>
    <row r="1406" spans="1:2" x14ac:dyDescent="0.2">
      <c r="A1406">
        <v>25186138.613861386</v>
      </c>
      <c r="B1406">
        <v>1.278772378516624E-9</v>
      </c>
    </row>
    <row r="1407" spans="1:2" x14ac:dyDescent="0.2">
      <c r="A1407">
        <v>25208910.891089108</v>
      </c>
      <c r="B1407">
        <v>1.278772378516624E-9</v>
      </c>
    </row>
    <row r="1408" spans="1:2" x14ac:dyDescent="0.2">
      <c r="A1408">
        <v>25208910.891089108</v>
      </c>
      <c r="B1408">
        <v>0</v>
      </c>
    </row>
    <row r="1409" spans="1:2" x14ac:dyDescent="0.2">
      <c r="A1409">
        <v>25231683.168316834</v>
      </c>
      <c r="B1409">
        <v>0</v>
      </c>
    </row>
    <row r="1410" spans="1:2" x14ac:dyDescent="0.2">
      <c r="A1410">
        <v>25231683.168316834</v>
      </c>
      <c r="B1410">
        <v>1.278772378516624E-9</v>
      </c>
    </row>
    <row r="1411" spans="1:2" x14ac:dyDescent="0.2">
      <c r="A1411">
        <v>25254455.445544556</v>
      </c>
      <c r="B1411">
        <v>1.278772378516624E-9</v>
      </c>
    </row>
    <row r="1412" spans="1:2" x14ac:dyDescent="0.2">
      <c r="A1412">
        <v>25254455.445544556</v>
      </c>
      <c r="B1412">
        <v>0</v>
      </c>
    </row>
    <row r="1413" spans="1:2" x14ac:dyDescent="0.2">
      <c r="A1413">
        <v>25277227.722772278</v>
      </c>
      <c r="B1413">
        <v>0</v>
      </c>
    </row>
    <row r="1414" spans="1:2" x14ac:dyDescent="0.2">
      <c r="A1414">
        <v>25277227.722772278</v>
      </c>
      <c r="B1414">
        <v>1.278772378516624E-9</v>
      </c>
    </row>
    <row r="1415" spans="1:2" x14ac:dyDescent="0.2">
      <c r="A1415">
        <v>25300000</v>
      </c>
      <c r="B1415">
        <v>1.278772378516624E-9</v>
      </c>
    </row>
    <row r="1416" spans="1:2" x14ac:dyDescent="0.2">
      <c r="A1416">
        <v>25300000</v>
      </c>
      <c r="B1416">
        <v>0</v>
      </c>
    </row>
    <row r="1417" spans="1:2" x14ac:dyDescent="0.2">
      <c r="A1417">
        <v>25322772.277227722</v>
      </c>
      <c r="B1417">
        <v>0</v>
      </c>
    </row>
    <row r="1418" spans="1:2" x14ac:dyDescent="0.2">
      <c r="A1418">
        <v>25322772.277227722</v>
      </c>
      <c r="B1418">
        <v>1.278772378516624E-9</v>
      </c>
    </row>
    <row r="1419" spans="1:2" x14ac:dyDescent="0.2">
      <c r="A1419">
        <v>25345544.554455444</v>
      </c>
      <c r="B1419">
        <v>1.278772378516624E-9</v>
      </c>
    </row>
    <row r="1420" spans="1:2" x14ac:dyDescent="0.2">
      <c r="A1420">
        <v>25345544.554455444</v>
      </c>
      <c r="B1420">
        <v>0</v>
      </c>
    </row>
    <row r="1421" spans="1:2" x14ac:dyDescent="0.2">
      <c r="A1421">
        <v>25368316.831683166</v>
      </c>
      <c r="B1421">
        <v>0</v>
      </c>
    </row>
    <row r="1422" spans="1:2" x14ac:dyDescent="0.2">
      <c r="A1422">
        <v>25368316.831683166</v>
      </c>
      <c r="B1422">
        <v>1.278772378516624E-9</v>
      </c>
    </row>
    <row r="1423" spans="1:2" x14ac:dyDescent="0.2">
      <c r="A1423">
        <v>25391089.108910892</v>
      </c>
      <c r="B1423">
        <v>1.278772378516624E-9</v>
      </c>
    </row>
    <row r="1424" spans="1:2" x14ac:dyDescent="0.2">
      <c r="A1424">
        <v>25391089.108910892</v>
      </c>
      <c r="B1424">
        <v>0</v>
      </c>
    </row>
    <row r="1425" spans="1:2" x14ac:dyDescent="0.2">
      <c r="A1425">
        <v>25413861.386138614</v>
      </c>
      <c r="B1425">
        <v>0</v>
      </c>
    </row>
    <row r="1426" spans="1:2" x14ac:dyDescent="0.2">
      <c r="A1426">
        <v>25413861.386138614</v>
      </c>
      <c r="B1426">
        <v>1.278772378516624E-9</v>
      </c>
    </row>
    <row r="1427" spans="1:2" x14ac:dyDescent="0.2">
      <c r="A1427">
        <v>25436633.663366336</v>
      </c>
      <c r="B1427">
        <v>1.278772378516624E-9</v>
      </c>
    </row>
    <row r="1428" spans="1:2" x14ac:dyDescent="0.2">
      <c r="A1428">
        <v>25436633.663366336</v>
      </c>
      <c r="B1428">
        <v>0</v>
      </c>
    </row>
    <row r="1429" spans="1:2" x14ac:dyDescent="0.2">
      <c r="A1429">
        <v>25459405.940594058</v>
      </c>
      <c r="B1429">
        <v>0</v>
      </c>
    </row>
    <row r="1430" spans="1:2" x14ac:dyDescent="0.2">
      <c r="A1430">
        <v>25459405.940594058</v>
      </c>
      <c r="B1430">
        <v>1.278772378516624E-9</v>
      </c>
    </row>
    <row r="1431" spans="1:2" x14ac:dyDescent="0.2">
      <c r="A1431">
        <v>25482178.217821781</v>
      </c>
      <c r="B1431">
        <v>1.278772378516624E-9</v>
      </c>
    </row>
    <row r="1432" spans="1:2" x14ac:dyDescent="0.2">
      <c r="A1432">
        <v>25482178.217821781</v>
      </c>
      <c r="B1432">
        <v>0</v>
      </c>
    </row>
    <row r="1433" spans="1:2" x14ac:dyDescent="0.2">
      <c r="A1433">
        <v>25504950.495049506</v>
      </c>
      <c r="B1433">
        <v>0</v>
      </c>
    </row>
    <row r="1434" spans="1:2" x14ac:dyDescent="0.2">
      <c r="A1434">
        <v>25504950.495049506</v>
      </c>
      <c r="B1434">
        <v>1.278772378516624E-9</v>
      </c>
    </row>
    <row r="1435" spans="1:2" x14ac:dyDescent="0.2">
      <c r="A1435">
        <v>25527722.772277229</v>
      </c>
      <c r="B1435">
        <v>1.278772378516624E-9</v>
      </c>
    </row>
    <row r="1436" spans="1:2" x14ac:dyDescent="0.2">
      <c r="A1436">
        <v>25527722.772277229</v>
      </c>
      <c r="B1436">
        <v>0</v>
      </c>
    </row>
    <row r="1437" spans="1:2" x14ac:dyDescent="0.2">
      <c r="A1437">
        <v>25550495.049504951</v>
      </c>
      <c r="B1437">
        <v>0</v>
      </c>
    </row>
    <row r="1438" spans="1:2" x14ac:dyDescent="0.2">
      <c r="A1438">
        <v>25550495.049504951</v>
      </c>
      <c r="B1438">
        <v>1.278772378516624E-9</v>
      </c>
    </row>
    <row r="1439" spans="1:2" x14ac:dyDescent="0.2">
      <c r="A1439">
        <v>25573267.326732673</v>
      </c>
      <c r="B1439">
        <v>1.278772378516624E-9</v>
      </c>
    </row>
    <row r="1440" spans="1:2" x14ac:dyDescent="0.2">
      <c r="A1440">
        <v>25573267.326732673</v>
      </c>
      <c r="B1440">
        <v>0</v>
      </c>
    </row>
    <row r="1441" spans="1:2" x14ac:dyDescent="0.2">
      <c r="A1441">
        <v>25596039.603960395</v>
      </c>
      <c r="B1441">
        <v>0</v>
      </c>
    </row>
    <row r="1442" spans="1:2" x14ac:dyDescent="0.2">
      <c r="A1442">
        <v>25596039.603960395</v>
      </c>
      <c r="B1442">
        <v>1.278772378516624E-9</v>
      </c>
    </row>
    <row r="1443" spans="1:2" x14ac:dyDescent="0.2">
      <c r="A1443">
        <v>25618811.881188117</v>
      </c>
      <c r="B1443">
        <v>1.278772378516624E-9</v>
      </c>
    </row>
    <row r="1444" spans="1:2" x14ac:dyDescent="0.2">
      <c r="A1444">
        <v>25618811.881188117</v>
      </c>
      <c r="B1444">
        <v>0</v>
      </c>
    </row>
    <row r="1445" spans="1:2" x14ac:dyDescent="0.2">
      <c r="A1445">
        <v>25641584.158415843</v>
      </c>
      <c r="B1445">
        <v>0</v>
      </c>
    </row>
    <row r="1446" spans="1:2" x14ac:dyDescent="0.2">
      <c r="A1446">
        <v>25641584.158415843</v>
      </c>
      <c r="B1446">
        <v>1.278772378516624E-9</v>
      </c>
    </row>
    <row r="1447" spans="1:2" x14ac:dyDescent="0.2">
      <c r="A1447">
        <v>25664356.435643565</v>
      </c>
      <c r="B1447">
        <v>1.278772378516624E-9</v>
      </c>
    </row>
    <row r="1448" spans="1:2" x14ac:dyDescent="0.2">
      <c r="A1448">
        <v>25664356.435643565</v>
      </c>
      <c r="B1448">
        <v>0</v>
      </c>
    </row>
    <row r="1449" spans="1:2" x14ac:dyDescent="0.2">
      <c r="A1449">
        <v>25687128.712871287</v>
      </c>
      <c r="B1449">
        <v>0</v>
      </c>
    </row>
    <row r="1450" spans="1:2" x14ac:dyDescent="0.2">
      <c r="A1450">
        <v>25687128.712871287</v>
      </c>
      <c r="B1450">
        <v>1.278772378516624E-9</v>
      </c>
    </row>
    <row r="1451" spans="1:2" x14ac:dyDescent="0.2">
      <c r="A1451">
        <v>25709900.990099009</v>
      </c>
      <c r="B1451">
        <v>1.278772378516624E-9</v>
      </c>
    </row>
    <row r="1452" spans="1:2" x14ac:dyDescent="0.2">
      <c r="A1452">
        <v>25709900.990099009</v>
      </c>
      <c r="B1452">
        <v>0</v>
      </c>
    </row>
    <row r="1453" spans="1:2" x14ac:dyDescent="0.2">
      <c r="A1453">
        <v>25732673.267326731</v>
      </c>
      <c r="B1453">
        <v>0</v>
      </c>
    </row>
    <row r="1454" spans="1:2" x14ac:dyDescent="0.2">
      <c r="A1454">
        <v>25732673.267326731</v>
      </c>
      <c r="B1454">
        <v>1.278772378516624E-9</v>
      </c>
    </row>
    <row r="1455" spans="1:2" x14ac:dyDescent="0.2">
      <c r="A1455">
        <v>25755445.544554457</v>
      </c>
      <c r="B1455">
        <v>1.278772378516624E-9</v>
      </c>
    </row>
    <row r="1456" spans="1:2" x14ac:dyDescent="0.2">
      <c r="A1456">
        <v>25755445.544554457</v>
      </c>
      <c r="B1456">
        <v>0</v>
      </c>
    </row>
    <row r="1457" spans="1:2" x14ac:dyDescent="0.2">
      <c r="A1457">
        <v>25778217.821782179</v>
      </c>
      <c r="B1457">
        <v>0</v>
      </c>
    </row>
    <row r="1458" spans="1:2" x14ac:dyDescent="0.2">
      <c r="A1458">
        <v>25778217.821782179</v>
      </c>
      <c r="B1458">
        <v>1.278772378516624E-9</v>
      </c>
    </row>
    <row r="1459" spans="1:2" x14ac:dyDescent="0.2">
      <c r="A1459">
        <v>25800990.099009901</v>
      </c>
      <c r="B1459">
        <v>1.278772378516624E-9</v>
      </c>
    </row>
    <row r="1460" spans="1:2" x14ac:dyDescent="0.2">
      <c r="A1460">
        <v>25800990.099009901</v>
      </c>
      <c r="B1460">
        <v>0</v>
      </c>
    </row>
    <row r="1461" spans="1:2" x14ac:dyDescent="0.2">
      <c r="A1461">
        <v>25823762.376237623</v>
      </c>
      <c r="B1461">
        <v>0</v>
      </c>
    </row>
    <row r="1462" spans="1:2" x14ac:dyDescent="0.2">
      <c r="A1462">
        <v>25823762.376237623</v>
      </c>
      <c r="B1462">
        <v>1.278772378516624E-9</v>
      </c>
    </row>
    <row r="1463" spans="1:2" x14ac:dyDescent="0.2">
      <c r="A1463">
        <v>25846534.653465346</v>
      </c>
      <c r="B1463">
        <v>1.278772378516624E-9</v>
      </c>
    </row>
    <row r="1464" spans="1:2" x14ac:dyDescent="0.2">
      <c r="A1464">
        <v>25846534.653465346</v>
      </c>
      <c r="B1464">
        <v>0</v>
      </c>
    </row>
    <row r="1465" spans="1:2" x14ac:dyDescent="0.2">
      <c r="A1465">
        <v>25869306.930693068</v>
      </c>
      <c r="B1465">
        <v>0</v>
      </c>
    </row>
    <row r="1466" spans="1:2" x14ac:dyDescent="0.2">
      <c r="A1466">
        <v>25869306.930693068</v>
      </c>
      <c r="B1466">
        <v>1.278772378516624E-9</v>
      </c>
    </row>
    <row r="1467" spans="1:2" x14ac:dyDescent="0.2">
      <c r="A1467">
        <v>25892079.207920793</v>
      </c>
      <c r="B1467">
        <v>1.278772378516624E-9</v>
      </c>
    </row>
    <row r="1468" spans="1:2" x14ac:dyDescent="0.2">
      <c r="A1468">
        <v>25892079.207920793</v>
      </c>
      <c r="B1468">
        <v>0</v>
      </c>
    </row>
    <row r="1469" spans="1:2" x14ac:dyDescent="0.2">
      <c r="A1469">
        <v>25914851.485148516</v>
      </c>
      <c r="B1469">
        <v>0</v>
      </c>
    </row>
    <row r="1470" spans="1:2" x14ac:dyDescent="0.2">
      <c r="A1470">
        <v>25914851.485148516</v>
      </c>
      <c r="B1470">
        <v>1.278772378516624E-9</v>
      </c>
    </row>
    <row r="1471" spans="1:2" x14ac:dyDescent="0.2">
      <c r="A1471">
        <v>25937623.762376238</v>
      </c>
      <c r="B1471">
        <v>1.278772378516624E-9</v>
      </c>
    </row>
    <row r="1472" spans="1:2" x14ac:dyDescent="0.2">
      <c r="A1472">
        <v>25937623.762376238</v>
      </c>
      <c r="B1472">
        <v>0</v>
      </c>
    </row>
    <row r="1473" spans="1:2" x14ac:dyDescent="0.2">
      <c r="A1473">
        <v>25960396.03960396</v>
      </c>
      <c r="B1473">
        <v>0</v>
      </c>
    </row>
    <row r="1474" spans="1:2" x14ac:dyDescent="0.2">
      <c r="A1474">
        <v>25960396.03960396</v>
      </c>
      <c r="B1474">
        <v>1.278772378516624E-9</v>
      </c>
    </row>
    <row r="1475" spans="1:2" x14ac:dyDescent="0.2">
      <c r="A1475">
        <v>25983168.316831682</v>
      </c>
      <c r="B1475">
        <v>1.278772378516624E-9</v>
      </c>
    </row>
    <row r="1476" spans="1:2" x14ac:dyDescent="0.2">
      <c r="A1476">
        <v>25983168.316831682</v>
      </c>
      <c r="B1476">
        <v>0</v>
      </c>
    </row>
    <row r="1477" spans="1:2" x14ac:dyDescent="0.2">
      <c r="A1477">
        <v>26005940.594059408</v>
      </c>
      <c r="B1477">
        <v>0</v>
      </c>
    </row>
    <row r="1478" spans="1:2" x14ac:dyDescent="0.2">
      <c r="A1478">
        <v>26005940.594059408</v>
      </c>
      <c r="B1478">
        <v>1.278772378516624E-9</v>
      </c>
    </row>
    <row r="1479" spans="1:2" x14ac:dyDescent="0.2">
      <c r="A1479">
        <v>26028712.87128713</v>
      </c>
      <c r="B1479">
        <v>1.278772378516624E-9</v>
      </c>
    </row>
    <row r="1480" spans="1:2" x14ac:dyDescent="0.2">
      <c r="A1480">
        <v>26028712.87128713</v>
      </c>
      <c r="B1480">
        <v>0</v>
      </c>
    </row>
    <row r="1481" spans="1:2" x14ac:dyDescent="0.2">
      <c r="A1481">
        <v>26051485.148514852</v>
      </c>
      <c r="B1481">
        <v>0</v>
      </c>
    </row>
    <row r="1482" spans="1:2" x14ac:dyDescent="0.2">
      <c r="A1482">
        <v>26051485.148514852</v>
      </c>
      <c r="B1482">
        <v>1.278772378516624E-9</v>
      </c>
    </row>
    <row r="1483" spans="1:2" x14ac:dyDescent="0.2">
      <c r="A1483">
        <v>26074257.425742574</v>
      </c>
      <c r="B1483">
        <v>1.278772378516624E-9</v>
      </c>
    </row>
    <row r="1484" spans="1:2" x14ac:dyDescent="0.2">
      <c r="A1484">
        <v>26074257.425742574</v>
      </c>
      <c r="B1484">
        <v>0</v>
      </c>
    </row>
    <row r="1485" spans="1:2" x14ac:dyDescent="0.2">
      <c r="A1485">
        <v>26097029.702970296</v>
      </c>
      <c r="B1485">
        <v>0</v>
      </c>
    </row>
    <row r="1486" spans="1:2" x14ac:dyDescent="0.2">
      <c r="A1486">
        <v>26097029.702970296</v>
      </c>
      <c r="B1486">
        <v>1.278772378516624E-9</v>
      </c>
    </row>
    <row r="1487" spans="1:2" x14ac:dyDescent="0.2">
      <c r="A1487">
        <v>26119801.980198018</v>
      </c>
      <c r="B1487">
        <v>1.278772378516624E-9</v>
      </c>
    </row>
    <row r="1488" spans="1:2" x14ac:dyDescent="0.2">
      <c r="A1488">
        <v>26119801.980198018</v>
      </c>
      <c r="B1488">
        <v>0</v>
      </c>
    </row>
    <row r="1489" spans="1:2" x14ac:dyDescent="0.2">
      <c r="A1489">
        <v>26142574.257425744</v>
      </c>
      <c r="B1489">
        <v>0</v>
      </c>
    </row>
    <row r="1490" spans="1:2" x14ac:dyDescent="0.2">
      <c r="A1490">
        <v>26142574.257425744</v>
      </c>
      <c r="B1490">
        <v>1.278772378516624E-9</v>
      </c>
    </row>
    <row r="1491" spans="1:2" x14ac:dyDescent="0.2">
      <c r="A1491">
        <v>26165346.534653466</v>
      </c>
      <c r="B1491">
        <v>1.278772378516624E-9</v>
      </c>
    </row>
    <row r="1492" spans="1:2" x14ac:dyDescent="0.2">
      <c r="A1492">
        <v>26165346.534653466</v>
      </c>
      <c r="B1492">
        <v>0</v>
      </c>
    </row>
    <row r="1493" spans="1:2" x14ac:dyDescent="0.2">
      <c r="A1493">
        <v>26188118.811881188</v>
      </c>
      <c r="B1493">
        <v>0</v>
      </c>
    </row>
    <row r="1494" spans="1:2" x14ac:dyDescent="0.2">
      <c r="A1494">
        <v>26188118.811881188</v>
      </c>
      <c r="B1494">
        <v>1.278772378516624E-9</v>
      </c>
    </row>
    <row r="1495" spans="1:2" x14ac:dyDescent="0.2">
      <c r="A1495">
        <v>26210891.08910891</v>
      </c>
      <c r="B1495">
        <v>1.278772378516624E-9</v>
      </c>
    </row>
    <row r="1496" spans="1:2" x14ac:dyDescent="0.2">
      <c r="A1496">
        <v>26210891.08910891</v>
      </c>
      <c r="B1496">
        <v>0</v>
      </c>
    </row>
    <row r="1497" spans="1:2" x14ac:dyDescent="0.2">
      <c r="A1497">
        <v>26233663.366336633</v>
      </c>
      <c r="B1497">
        <v>0</v>
      </c>
    </row>
    <row r="1498" spans="1:2" x14ac:dyDescent="0.2">
      <c r="A1498">
        <v>26233663.366336633</v>
      </c>
      <c r="B1498">
        <v>1.278772378516624E-9</v>
      </c>
    </row>
    <row r="1499" spans="1:2" x14ac:dyDescent="0.2">
      <c r="A1499">
        <v>26256435.643564358</v>
      </c>
      <c r="B1499">
        <v>1.278772378516624E-9</v>
      </c>
    </row>
    <row r="1500" spans="1:2" x14ac:dyDescent="0.2">
      <c r="A1500">
        <v>26256435.643564358</v>
      </c>
      <c r="B1500">
        <v>0</v>
      </c>
    </row>
    <row r="1501" spans="1:2" x14ac:dyDescent="0.2">
      <c r="A1501">
        <v>26279207.92079208</v>
      </c>
      <c r="B1501">
        <v>0</v>
      </c>
    </row>
    <row r="1502" spans="1:2" x14ac:dyDescent="0.2">
      <c r="A1502">
        <v>26279207.92079208</v>
      </c>
      <c r="B1502">
        <v>1.278772378516624E-9</v>
      </c>
    </row>
    <row r="1503" spans="1:2" x14ac:dyDescent="0.2">
      <c r="A1503">
        <v>26301980.198019803</v>
      </c>
      <c r="B1503">
        <v>1.278772378516624E-9</v>
      </c>
    </row>
    <row r="1504" spans="1:2" x14ac:dyDescent="0.2">
      <c r="A1504">
        <v>26301980.198019803</v>
      </c>
      <c r="B1504">
        <v>0</v>
      </c>
    </row>
    <row r="1505" spans="1:2" x14ac:dyDescent="0.2">
      <c r="A1505">
        <v>26324752.475247525</v>
      </c>
      <c r="B1505">
        <v>0</v>
      </c>
    </row>
    <row r="1506" spans="1:2" x14ac:dyDescent="0.2">
      <c r="A1506">
        <v>26324752.475247525</v>
      </c>
      <c r="B1506">
        <v>1.278772378516624E-9</v>
      </c>
    </row>
    <row r="1507" spans="1:2" x14ac:dyDescent="0.2">
      <c r="A1507">
        <v>26347524.752475247</v>
      </c>
      <c r="B1507">
        <v>1.278772378516624E-9</v>
      </c>
    </row>
    <row r="1508" spans="1:2" x14ac:dyDescent="0.2">
      <c r="A1508">
        <v>26347524.752475247</v>
      </c>
      <c r="B1508">
        <v>0</v>
      </c>
    </row>
    <row r="1509" spans="1:2" x14ac:dyDescent="0.2">
      <c r="A1509">
        <v>26370297.029702969</v>
      </c>
      <c r="B1509">
        <v>0</v>
      </c>
    </row>
    <row r="1510" spans="1:2" x14ac:dyDescent="0.2">
      <c r="A1510">
        <v>26370297.029702969</v>
      </c>
      <c r="B1510">
        <v>1.278772378516624E-9</v>
      </c>
    </row>
    <row r="1511" spans="1:2" x14ac:dyDescent="0.2">
      <c r="A1511">
        <v>26393069.306930691</v>
      </c>
      <c r="B1511">
        <v>1.278772378516624E-9</v>
      </c>
    </row>
    <row r="1512" spans="1:2" x14ac:dyDescent="0.2">
      <c r="A1512">
        <v>26393069.306930691</v>
      </c>
      <c r="B1512">
        <v>0</v>
      </c>
    </row>
    <row r="1513" spans="1:2" x14ac:dyDescent="0.2">
      <c r="A1513">
        <v>26415841.584158417</v>
      </c>
      <c r="B1513">
        <v>0</v>
      </c>
    </row>
    <row r="1514" spans="1:2" x14ac:dyDescent="0.2">
      <c r="A1514">
        <v>26415841.584158417</v>
      </c>
      <c r="B1514">
        <v>1.278772378516624E-9</v>
      </c>
    </row>
    <row r="1515" spans="1:2" x14ac:dyDescent="0.2">
      <c r="A1515">
        <v>26438613.861386139</v>
      </c>
      <c r="B1515">
        <v>1.278772378516624E-9</v>
      </c>
    </row>
    <row r="1516" spans="1:2" x14ac:dyDescent="0.2">
      <c r="A1516">
        <v>26438613.861386139</v>
      </c>
      <c r="B1516">
        <v>0</v>
      </c>
    </row>
    <row r="1517" spans="1:2" x14ac:dyDescent="0.2">
      <c r="A1517">
        <v>26461386.138613861</v>
      </c>
      <c r="B1517">
        <v>0</v>
      </c>
    </row>
    <row r="1518" spans="1:2" x14ac:dyDescent="0.2">
      <c r="A1518">
        <v>26461386.138613861</v>
      </c>
      <c r="B1518">
        <v>1.278772378516624E-9</v>
      </c>
    </row>
    <row r="1519" spans="1:2" x14ac:dyDescent="0.2">
      <c r="A1519">
        <v>26484158.415841583</v>
      </c>
      <c r="B1519">
        <v>1.278772378516624E-9</v>
      </c>
    </row>
    <row r="1520" spans="1:2" x14ac:dyDescent="0.2">
      <c r="A1520">
        <v>26484158.415841583</v>
      </c>
      <c r="B1520">
        <v>0</v>
      </c>
    </row>
    <row r="1521" spans="1:2" x14ac:dyDescent="0.2">
      <c r="A1521">
        <v>26506930.693069309</v>
      </c>
      <c r="B1521">
        <v>0</v>
      </c>
    </row>
    <row r="1522" spans="1:2" x14ac:dyDescent="0.2">
      <c r="A1522">
        <v>26506930.693069309</v>
      </c>
      <c r="B1522">
        <v>1.278772378516624E-9</v>
      </c>
    </row>
    <row r="1523" spans="1:2" x14ac:dyDescent="0.2">
      <c r="A1523">
        <v>26529702.970297031</v>
      </c>
      <c r="B1523">
        <v>1.278772378516624E-9</v>
      </c>
    </row>
    <row r="1524" spans="1:2" x14ac:dyDescent="0.2">
      <c r="A1524">
        <v>26529702.970297031</v>
      </c>
      <c r="B1524">
        <v>0</v>
      </c>
    </row>
    <row r="1525" spans="1:2" x14ac:dyDescent="0.2">
      <c r="A1525">
        <v>26552475.247524753</v>
      </c>
      <c r="B1525">
        <v>0</v>
      </c>
    </row>
    <row r="1526" spans="1:2" x14ac:dyDescent="0.2">
      <c r="A1526">
        <v>26552475.247524753</v>
      </c>
      <c r="B1526">
        <v>1.278772378516624E-9</v>
      </c>
    </row>
    <row r="1527" spans="1:2" x14ac:dyDescent="0.2">
      <c r="A1527">
        <v>26575247.524752475</v>
      </c>
      <c r="B1527">
        <v>1.278772378516624E-9</v>
      </c>
    </row>
    <row r="1528" spans="1:2" x14ac:dyDescent="0.2">
      <c r="A1528">
        <v>26575247.524752475</v>
      </c>
      <c r="B1528">
        <v>0</v>
      </c>
    </row>
    <row r="1529" spans="1:2" x14ac:dyDescent="0.2">
      <c r="A1529">
        <v>26598019.801980197</v>
      </c>
      <c r="B1529">
        <v>0</v>
      </c>
    </row>
    <row r="1530" spans="1:2" x14ac:dyDescent="0.2">
      <c r="A1530">
        <v>26598019.801980197</v>
      </c>
      <c r="B1530">
        <v>1.278772378516624E-9</v>
      </c>
    </row>
    <row r="1531" spans="1:2" x14ac:dyDescent="0.2">
      <c r="A1531">
        <v>26620792.07920792</v>
      </c>
      <c r="B1531">
        <v>1.278772378516624E-9</v>
      </c>
    </row>
    <row r="1532" spans="1:2" x14ac:dyDescent="0.2">
      <c r="A1532">
        <v>26620792.07920792</v>
      </c>
      <c r="B1532">
        <v>0</v>
      </c>
    </row>
    <row r="1533" spans="1:2" x14ac:dyDescent="0.2">
      <c r="A1533">
        <v>26643564.356435642</v>
      </c>
      <c r="B1533">
        <v>0</v>
      </c>
    </row>
    <row r="1534" spans="1:2" x14ac:dyDescent="0.2">
      <c r="A1534">
        <v>26643564.356435642</v>
      </c>
      <c r="B1534">
        <v>1.278772378516624E-9</v>
      </c>
    </row>
    <row r="1535" spans="1:2" x14ac:dyDescent="0.2">
      <c r="A1535">
        <v>26666336.633663367</v>
      </c>
      <c r="B1535">
        <v>1.278772378516624E-9</v>
      </c>
    </row>
    <row r="1536" spans="1:2" x14ac:dyDescent="0.2">
      <c r="A1536">
        <v>26666336.633663367</v>
      </c>
      <c r="B1536">
        <v>0</v>
      </c>
    </row>
    <row r="1537" spans="1:2" x14ac:dyDescent="0.2">
      <c r="A1537">
        <v>26689108.91089109</v>
      </c>
      <c r="B1537">
        <v>0</v>
      </c>
    </row>
    <row r="1538" spans="1:2" x14ac:dyDescent="0.2">
      <c r="A1538">
        <v>26689108.91089109</v>
      </c>
      <c r="B1538">
        <v>1.278772378516624E-9</v>
      </c>
    </row>
    <row r="1539" spans="1:2" x14ac:dyDescent="0.2">
      <c r="A1539">
        <v>26711881.188118812</v>
      </c>
      <c r="B1539">
        <v>1.278772378516624E-9</v>
      </c>
    </row>
    <row r="1540" spans="1:2" x14ac:dyDescent="0.2">
      <c r="A1540">
        <v>26711881.188118812</v>
      </c>
      <c r="B1540">
        <v>0</v>
      </c>
    </row>
    <row r="1541" spans="1:2" x14ac:dyDescent="0.2">
      <c r="A1541">
        <v>26734653.465346534</v>
      </c>
      <c r="B1541">
        <v>0</v>
      </c>
    </row>
    <row r="1542" spans="1:2" x14ac:dyDescent="0.2">
      <c r="A1542">
        <v>26734653.465346534</v>
      </c>
      <c r="B1542">
        <v>1.278772378516624E-9</v>
      </c>
    </row>
    <row r="1543" spans="1:2" x14ac:dyDescent="0.2">
      <c r="A1543">
        <v>26757425.742574256</v>
      </c>
      <c r="B1543">
        <v>1.278772378516624E-9</v>
      </c>
    </row>
    <row r="1544" spans="1:2" x14ac:dyDescent="0.2">
      <c r="A1544">
        <v>26757425.742574256</v>
      </c>
      <c r="B1544">
        <v>0</v>
      </c>
    </row>
    <row r="1545" spans="1:2" x14ac:dyDescent="0.2">
      <c r="A1545">
        <v>26780198.019801982</v>
      </c>
      <c r="B1545">
        <v>0</v>
      </c>
    </row>
    <row r="1546" spans="1:2" x14ac:dyDescent="0.2">
      <c r="A1546">
        <v>26780198.019801982</v>
      </c>
      <c r="B1546">
        <v>1.278772378516624E-9</v>
      </c>
    </row>
    <row r="1547" spans="1:2" x14ac:dyDescent="0.2">
      <c r="A1547">
        <v>26802970.297029704</v>
      </c>
      <c r="B1547">
        <v>1.278772378516624E-9</v>
      </c>
    </row>
    <row r="1548" spans="1:2" x14ac:dyDescent="0.2">
      <c r="A1548">
        <v>26802970.297029704</v>
      </c>
      <c r="B1548">
        <v>0</v>
      </c>
    </row>
    <row r="1549" spans="1:2" x14ac:dyDescent="0.2">
      <c r="A1549">
        <v>26825742.574257426</v>
      </c>
      <c r="B1549">
        <v>0</v>
      </c>
    </row>
    <row r="1550" spans="1:2" x14ac:dyDescent="0.2">
      <c r="A1550">
        <v>26825742.574257426</v>
      </c>
      <c r="B1550">
        <v>1.278772378516624E-9</v>
      </c>
    </row>
    <row r="1551" spans="1:2" x14ac:dyDescent="0.2">
      <c r="A1551">
        <v>26848514.851485148</v>
      </c>
      <c r="B1551">
        <v>1.278772378516624E-9</v>
      </c>
    </row>
    <row r="1552" spans="1:2" x14ac:dyDescent="0.2">
      <c r="A1552">
        <v>26848514.851485148</v>
      </c>
      <c r="B1552">
        <v>0</v>
      </c>
    </row>
    <row r="1553" spans="1:2" x14ac:dyDescent="0.2">
      <c r="A1553">
        <v>26871287.12871287</v>
      </c>
      <c r="B1553">
        <v>0</v>
      </c>
    </row>
    <row r="1554" spans="1:2" x14ac:dyDescent="0.2">
      <c r="A1554">
        <v>26871287.12871287</v>
      </c>
      <c r="B1554">
        <v>1.278772378516624E-9</v>
      </c>
    </row>
    <row r="1555" spans="1:2" x14ac:dyDescent="0.2">
      <c r="A1555">
        <v>26894059.405940592</v>
      </c>
      <c r="B1555">
        <v>1.278772378516624E-9</v>
      </c>
    </row>
    <row r="1556" spans="1:2" x14ac:dyDescent="0.2">
      <c r="A1556">
        <v>26894059.405940592</v>
      </c>
      <c r="B1556">
        <v>0</v>
      </c>
    </row>
    <row r="1557" spans="1:2" x14ac:dyDescent="0.2">
      <c r="A1557">
        <v>26916831.683168318</v>
      </c>
      <c r="B1557">
        <v>0</v>
      </c>
    </row>
    <row r="1558" spans="1:2" x14ac:dyDescent="0.2">
      <c r="A1558">
        <v>26916831.683168318</v>
      </c>
      <c r="B1558">
        <v>1.278772378516624E-9</v>
      </c>
    </row>
    <row r="1559" spans="1:2" x14ac:dyDescent="0.2">
      <c r="A1559">
        <v>26939603.96039604</v>
      </c>
      <c r="B1559">
        <v>1.278772378516624E-9</v>
      </c>
    </row>
    <row r="1560" spans="1:2" x14ac:dyDescent="0.2">
      <c r="A1560">
        <v>26939603.96039604</v>
      </c>
      <c r="B1560">
        <v>0</v>
      </c>
    </row>
    <row r="1561" spans="1:2" x14ac:dyDescent="0.2">
      <c r="A1561">
        <v>26962376.237623762</v>
      </c>
      <c r="B1561">
        <v>0</v>
      </c>
    </row>
    <row r="1562" spans="1:2" x14ac:dyDescent="0.2">
      <c r="A1562">
        <v>26962376.237623762</v>
      </c>
      <c r="B1562">
        <v>1.278772378516624E-9</v>
      </c>
    </row>
    <row r="1563" spans="1:2" x14ac:dyDescent="0.2">
      <c r="A1563">
        <v>26985148.514851484</v>
      </c>
      <c r="B1563">
        <v>1.278772378516624E-9</v>
      </c>
    </row>
    <row r="1564" spans="1:2" x14ac:dyDescent="0.2">
      <c r="A1564">
        <v>26985148.514851484</v>
      </c>
      <c r="B1564">
        <v>0</v>
      </c>
    </row>
    <row r="1565" spans="1:2" x14ac:dyDescent="0.2">
      <c r="A1565">
        <v>27007920.792079207</v>
      </c>
      <c r="B1565">
        <v>0</v>
      </c>
    </row>
    <row r="1566" spans="1:2" x14ac:dyDescent="0.2">
      <c r="A1566">
        <v>27007920.792079207</v>
      </c>
      <c r="B1566">
        <v>1.278772378516624E-9</v>
      </c>
    </row>
    <row r="1567" spans="1:2" x14ac:dyDescent="0.2">
      <c r="A1567">
        <v>27030693.069306932</v>
      </c>
      <c r="B1567">
        <v>1.278772378516624E-9</v>
      </c>
    </row>
    <row r="1568" spans="1:2" x14ac:dyDescent="0.2">
      <c r="A1568">
        <v>27030693.069306932</v>
      </c>
      <c r="B1568">
        <v>0</v>
      </c>
    </row>
    <row r="1569" spans="1:2" x14ac:dyDescent="0.2">
      <c r="A1569">
        <v>27053465.346534654</v>
      </c>
      <c r="B1569">
        <v>0</v>
      </c>
    </row>
    <row r="1570" spans="1:2" x14ac:dyDescent="0.2">
      <c r="A1570">
        <v>27053465.346534654</v>
      </c>
      <c r="B1570">
        <v>1.278772378516624E-9</v>
      </c>
    </row>
    <row r="1571" spans="1:2" x14ac:dyDescent="0.2">
      <c r="A1571">
        <v>27076237.623762377</v>
      </c>
      <c r="B1571">
        <v>1.278772378516624E-9</v>
      </c>
    </row>
    <row r="1572" spans="1:2" x14ac:dyDescent="0.2">
      <c r="A1572">
        <v>27076237.623762377</v>
      </c>
      <c r="B1572">
        <v>0</v>
      </c>
    </row>
    <row r="1573" spans="1:2" x14ac:dyDescent="0.2">
      <c r="A1573">
        <v>27099009.900990099</v>
      </c>
      <c r="B1573">
        <v>0</v>
      </c>
    </row>
    <row r="1574" spans="1:2" x14ac:dyDescent="0.2">
      <c r="A1574">
        <v>27099009.900990099</v>
      </c>
      <c r="B1574">
        <v>1.278772378516624E-9</v>
      </c>
    </row>
    <row r="1575" spans="1:2" x14ac:dyDescent="0.2">
      <c r="A1575">
        <v>27121782.178217821</v>
      </c>
      <c r="B1575">
        <v>1.278772378516624E-9</v>
      </c>
    </row>
    <row r="1576" spans="1:2" x14ac:dyDescent="0.2">
      <c r="A1576">
        <v>27121782.178217821</v>
      </c>
      <c r="B1576">
        <v>0</v>
      </c>
    </row>
    <row r="1577" spans="1:2" x14ac:dyDescent="0.2">
      <c r="A1577">
        <v>27144554.455445543</v>
      </c>
      <c r="B1577">
        <v>0</v>
      </c>
    </row>
    <row r="1578" spans="1:2" x14ac:dyDescent="0.2">
      <c r="A1578">
        <v>27144554.455445543</v>
      </c>
      <c r="B1578">
        <v>1.278772378516624E-9</v>
      </c>
    </row>
    <row r="1579" spans="1:2" x14ac:dyDescent="0.2">
      <c r="A1579">
        <v>27167326.732673269</v>
      </c>
      <c r="B1579">
        <v>1.278772378516624E-9</v>
      </c>
    </row>
    <row r="1580" spans="1:2" x14ac:dyDescent="0.2">
      <c r="A1580">
        <v>27167326.732673269</v>
      </c>
      <c r="B1580">
        <v>0</v>
      </c>
    </row>
    <row r="1581" spans="1:2" x14ac:dyDescent="0.2">
      <c r="A1581">
        <v>27190099.009900991</v>
      </c>
      <c r="B1581">
        <v>0</v>
      </c>
    </row>
    <row r="1582" spans="1:2" x14ac:dyDescent="0.2">
      <c r="A1582">
        <v>27190099.009900991</v>
      </c>
      <c r="B1582">
        <v>1.278772378516624E-9</v>
      </c>
    </row>
    <row r="1583" spans="1:2" x14ac:dyDescent="0.2">
      <c r="A1583">
        <v>27212871.287128713</v>
      </c>
      <c r="B1583">
        <v>1.278772378516624E-9</v>
      </c>
    </row>
    <row r="1584" spans="1:2" x14ac:dyDescent="0.2">
      <c r="A1584">
        <v>27212871.287128713</v>
      </c>
      <c r="B1584">
        <v>0</v>
      </c>
    </row>
    <row r="1585" spans="1:2" x14ac:dyDescent="0.2">
      <c r="A1585">
        <v>27235643.564356435</v>
      </c>
      <c r="B1585">
        <v>0</v>
      </c>
    </row>
    <row r="1586" spans="1:2" x14ac:dyDescent="0.2">
      <c r="A1586">
        <v>27235643.564356435</v>
      </c>
      <c r="B1586">
        <v>1.278772378516624E-9</v>
      </c>
    </row>
    <row r="1587" spans="1:2" x14ac:dyDescent="0.2">
      <c r="A1587">
        <v>27258415.841584157</v>
      </c>
      <c r="B1587">
        <v>1.278772378516624E-9</v>
      </c>
    </row>
    <row r="1588" spans="1:2" x14ac:dyDescent="0.2">
      <c r="A1588">
        <v>27258415.841584157</v>
      </c>
      <c r="B1588">
        <v>0</v>
      </c>
    </row>
    <row r="1589" spans="1:2" x14ac:dyDescent="0.2">
      <c r="A1589">
        <v>27281188.118811883</v>
      </c>
      <c r="B1589">
        <v>0</v>
      </c>
    </row>
    <row r="1590" spans="1:2" x14ac:dyDescent="0.2">
      <c r="A1590">
        <v>27281188.118811883</v>
      </c>
      <c r="B1590">
        <v>1.278772378516624E-9</v>
      </c>
    </row>
    <row r="1591" spans="1:2" x14ac:dyDescent="0.2">
      <c r="A1591">
        <v>27303960.396039605</v>
      </c>
      <c r="B1591">
        <v>1.278772378516624E-9</v>
      </c>
    </row>
    <row r="1592" spans="1:2" x14ac:dyDescent="0.2">
      <c r="A1592">
        <v>27303960.396039605</v>
      </c>
      <c r="B1592">
        <v>0</v>
      </c>
    </row>
    <row r="1593" spans="1:2" x14ac:dyDescent="0.2">
      <c r="A1593">
        <v>27326732.673267327</v>
      </c>
      <c r="B1593">
        <v>0</v>
      </c>
    </row>
    <row r="1594" spans="1:2" x14ac:dyDescent="0.2">
      <c r="A1594">
        <v>27326732.673267327</v>
      </c>
      <c r="B1594">
        <v>1.278772378516624E-9</v>
      </c>
    </row>
    <row r="1595" spans="1:2" x14ac:dyDescent="0.2">
      <c r="A1595">
        <v>27349504.950495049</v>
      </c>
      <c r="B1595">
        <v>1.278772378516624E-9</v>
      </c>
    </row>
    <row r="1596" spans="1:2" x14ac:dyDescent="0.2">
      <c r="A1596">
        <v>27349504.950495049</v>
      </c>
      <c r="B1596">
        <v>0</v>
      </c>
    </row>
    <row r="1597" spans="1:2" x14ac:dyDescent="0.2">
      <c r="A1597">
        <v>27372277.227722771</v>
      </c>
      <c r="B1597">
        <v>0</v>
      </c>
    </row>
    <row r="1598" spans="1:2" x14ac:dyDescent="0.2">
      <c r="A1598">
        <v>27372277.227722771</v>
      </c>
      <c r="B1598">
        <v>1.278772378516624E-9</v>
      </c>
    </row>
    <row r="1599" spans="1:2" x14ac:dyDescent="0.2">
      <c r="A1599">
        <v>27395049.504950494</v>
      </c>
      <c r="B1599">
        <v>1.278772378516624E-9</v>
      </c>
    </row>
    <row r="1600" spans="1:2" x14ac:dyDescent="0.2">
      <c r="A1600">
        <v>27395049.504950494</v>
      </c>
      <c r="B1600">
        <v>0</v>
      </c>
    </row>
    <row r="1601" spans="1:2" x14ac:dyDescent="0.2">
      <c r="A1601">
        <v>27417821.782178216</v>
      </c>
      <c r="B1601">
        <v>0</v>
      </c>
    </row>
    <row r="1602" spans="1:2" x14ac:dyDescent="0.2">
      <c r="A1602">
        <v>27417821.782178216</v>
      </c>
      <c r="B1602">
        <v>1.278772378516624E-9</v>
      </c>
    </row>
    <row r="1603" spans="1:2" x14ac:dyDescent="0.2">
      <c r="A1603">
        <v>27440594.059405942</v>
      </c>
      <c r="B1603">
        <v>1.278772378516624E-9</v>
      </c>
    </row>
    <row r="1604" spans="1:2" x14ac:dyDescent="0.2">
      <c r="A1604">
        <v>27440594.059405942</v>
      </c>
      <c r="B1604">
        <v>0</v>
      </c>
    </row>
    <row r="1605" spans="1:2" x14ac:dyDescent="0.2">
      <c r="A1605">
        <v>27463366.336633664</v>
      </c>
      <c r="B1605">
        <v>0</v>
      </c>
    </row>
    <row r="1606" spans="1:2" x14ac:dyDescent="0.2">
      <c r="A1606">
        <v>27463366.336633664</v>
      </c>
      <c r="B1606">
        <v>1.278772378516624E-9</v>
      </c>
    </row>
    <row r="1607" spans="1:2" x14ac:dyDescent="0.2">
      <c r="A1607">
        <v>27486138.613861386</v>
      </c>
      <c r="B1607">
        <v>1.278772378516624E-9</v>
      </c>
    </row>
    <row r="1608" spans="1:2" x14ac:dyDescent="0.2">
      <c r="A1608">
        <v>27486138.613861386</v>
      </c>
      <c r="B1608">
        <v>0</v>
      </c>
    </row>
    <row r="1609" spans="1:2" x14ac:dyDescent="0.2">
      <c r="A1609">
        <v>27508910.891089108</v>
      </c>
      <c r="B1609">
        <v>0</v>
      </c>
    </row>
    <row r="1610" spans="1:2" x14ac:dyDescent="0.2">
      <c r="A1610">
        <v>27508910.891089108</v>
      </c>
      <c r="B1610">
        <v>1.278772378516624E-9</v>
      </c>
    </row>
    <row r="1611" spans="1:2" x14ac:dyDescent="0.2">
      <c r="A1611">
        <v>27531683.168316834</v>
      </c>
      <c r="B1611">
        <v>1.278772378516624E-9</v>
      </c>
    </row>
    <row r="1612" spans="1:2" x14ac:dyDescent="0.2">
      <c r="A1612">
        <v>27531683.168316834</v>
      </c>
      <c r="B1612">
        <v>0</v>
      </c>
    </row>
    <row r="1613" spans="1:2" x14ac:dyDescent="0.2">
      <c r="A1613">
        <v>27554455.445544556</v>
      </c>
      <c r="B1613">
        <v>0</v>
      </c>
    </row>
    <row r="1614" spans="1:2" x14ac:dyDescent="0.2">
      <c r="A1614">
        <v>27554455.445544556</v>
      </c>
      <c r="B1614">
        <v>1.278772378516624E-9</v>
      </c>
    </row>
    <row r="1615" spans="1:2" x14ac:dyDescent="0.2">
      <c r="A1615">
        <v>27577227.722772278</v>
      </c>
      <c r="B1615">
        <v>1.278772378516624E-9</v>
      </c>
    </row>
    <row r="1616" spans="1:2" x14ac:dyDescent="0.2">
      <c r="A1616">
        <v>27577227.722772278</v>
      </c>
      <c r="B1616">
        <v>0</v>
      </c>
    </row>
    <row r="1617" spans="1:2" x14ac:dyDescent="0.2">
      <c r="A1617">
        <v>32200000</v>
      </c>
      <c r="B1617">
        <v>0</v>
      </c>
    </row>
    <row r="1618" spans="1:2" x14ac:dyDescent="0.2">
      <c r="A1618">
        <v>32200000</v>
      </c>
      <c r="B1618">
        <v>1.278772378516624E-9</v>
      </c>
    </row>
    <row r="1619" spans="1:2" x14ac:dyDescent="0.2">
      <c r="A1619">
        <v>32222772.277227722</v>
      </c>
      <c r="B1619">
        <v>1.278772378516624E-9</v>
      </c>
    </row>
    <row r="1620" spans="1:2" x14ac:dyDescent="0.2">
      <c r="A1620">
        <v>32222772.277227722</v>
      </c>
      <c r="B1620">
        <v>0</v>
      </c>
    </row>
    <row r="1621" spans="1:2" x14ac:dyDescent="0.2">
      <c r="A1621">
        <v>32245544.554455444</v>
      </c>
      <c r="B1621">
        <v>0</v>
      </c>
    </row>
    <row r="1622" spans="1:2" x14ac:dyDescent="0.2">
      <c r="A1622">
        <v>32245544.554455444</v>
      </c>
      <c r="B1622">
        <v>1.278772378516624E-9</v>
      </c>
    </row>
    <row r="1623" spans="1:2" x14ac:dyDescent="0.2">
      <c r="A1623">
        <v>32268316.83168317</v>
      </c>
      <c r="B1623">
        <v>1.278772378516624E-9</v>
      </c>
    </row>
    <row r="1624" spans="1:2" x14ac:dyDescent="0.2">
      <c r="A1624">
        <v>32268316.83168317</v>
      </c>
      <c r="B1624">
        <v>0</v>
      </c>
    </row>
    <row r="1625" spans="1:2" x14ac:dyDescent="0.2">
      <c r="A1625">
        <v>32291089.108910892</v>
      </c>
      <c r="B1625">
        <v>0</v>
      </c>
    </row>
    <row r="1626" spans="1:2" x14ac:dyDescent="0.2">
      <c r="A1626">
        <v>32291089.108910892</v>
      </c>
      <c r="B1626">
        <v>1.278772378516624E-9</v>
      </c>
    </row>
    <row r="1627" spans="1:2" x14ac:dyDescent="0.2">
      <c r="A1627">
        <v>32313861.386138614</v>
      </c>
      <c r="B1627">
        <v>1.278772378516624E-9</v>
      </c>
    </row>
    <row r="1628" spans="1:2" x14ac:dyDescent="0.2">
      <c r="A1628">
        <v>32313861.386138614</v>
      </c>
      <c r="B1628">
        <v>0</v>
      </c>
    </row>
    <row r="1629" spans="1:2" x14ac:dyDescent="0.2">
      <c r="A1629">
        <v>32336633.663366336</v>
      </c>
      <c r="B1629">
        <v>0</v>
      </c>
    </row>
    <row r="1630" spans="1:2" x14ac:dyDescent="0.2">
      <c r="A1630">
        <v>32336633.663366336</v>
      </c>
      <c r="B1630">
        <v>1.278772378516624E-9</v>
      </c>
    </row>
    <row r="1631" spans="1:2" x14ac:dyDescent="0.2">
      <c r="A1631">
        <v>32359405.940594058</v>
      </c>
      <c r="B1631">
        <v>1.278772378516624E-9</v>
      </c>
    </row>
    <row r="1632" spans="1:2" x14ac:dyDescent="0.2">
      <c r="A1632">
        <v>32359405.940594058</v>
      </c>
      <c r="B1632">
        <v>0</v>
      </c>
    </row>
    <row r="1633" spans="1:2" x14ac:dyDescent="0.2">
      <c r="A1633">
        <v>32382178.217821781</v>
      </c>
      <c r="B1633">
        <v>0</v>
      </c>
    </row>
    <row r="1634" spans="1:2" x14ac:dyDescent="0.2">
      <c r="A1634">
        <v>32382178.217821781</v>
      </c>
      <c r="B1634">
        <v>1.278772378516624E-9</v>
      </c>
    </row>
    <row r="1635" spans="1:2" x14ac:dyDescent="0.2">
      <c r="A1635">
        <v>32404950.495049506</v>
      </c>
      <c r="B1635">
        <v>1.278772378516624E-9</v>
      </c>
    </row>
    <row r="1636" spans="1:2" x14ac:dyDescent="0.2">
      <c r="A1636">
        <v>32404950.495049506</v>
      </c>
      <c r="B1636">
        <v>0</v>
      </c>
    </row>
    <row r="1637" spans="1:2" x14ac:dyDescent="0.2">
      <c r="A1637">
        <v>32427722.772277229</v>
      </c>
      <c r="B1637">
        <v>0</v>
      </c>
    </row>
    <row r="1638" spans="1:2" x14ac:dyDescent="0.2">
      <c r="A1638">
        <v>32427722.772277229</v>
      </c>
      <c r="B1638">
        <v>1.278772378516624E-9</v>
      </c>
    </row>
    <row r="1639" spans="1:2" x14ac:dyDescent="0.2">
      <c r="A1639">
        <v>32450495.049504951</v>
      </c>
      <c r="B1639">
        <v>1.278772378516624E-9</v>
      </c>
    </row>
    <row r="1640" spans="1:2" x14ac:dyDescent="0.2">
      <c r="A1640">
        <v>32450495.049504951</v>
      </c>
      <c r="B1640">
        <v>0</v>
      </c>
    </row>
    <row r="1641" spans="1:2" x14ac:dyDescent="0.2">
      <c r="A1641">
        <v>32473267.326732673</v>
      </c>
      <c r="B1641">
        <v>0</v>
      </c>
    </row>
    <row r="1642" spans="1:2" x14ac:dyDescent="0.2">
      <c r="A1642">
        <v>32473267.326732673</v>
      </c>
      <c r="B1642">
        <v>1.278772378516624E-9</v>
      </c>
    </row>
    <row r="1643" spans="1:2" x14ac:dyDescent="0.2">
      <c r="A1643">
        <v>32496039.603960395</v>
      </c>
      <c r="B1643">
        <v>1.278772378516624E-9</v>
      </c>
    </row>
    <row r="1644" spans="1:2" x14ac:dyDescent="0.2">
      <c r="A1644">
        <v>32496039.603960395</v>
      </c>
      <c r="B1644">
        <v>0</v>
      </c>
    </row>
    <row r="1645" spans="1:2" x14ac:dyDescent="0.2">
      <c r="A1645">
        <v>32518811.881188117</v>
      </c>
      <c r="B1645">
        <v>0</v>
      </c>
    </row>
    <row r="1646" spans="1:2" x14ac:dyDescent="0.2">
      <c r="A1646">
        <v>32518811.881188117</v>
      </c>
      <c r="B1646">
        <v>1.278772378516624E-9</v>
      </c>
    </row>
    <row r="1647" spans="1:2" x14ac:dyDescent="0.2">
      <c r="A1647">
        <v>32541584.158415843</v>
      </c>
      <c r="B1647">
        <v>1.278772378516624E-9</v>
      </c>
    </row>
    <row r="1648" spans="1:2" x14ac:dyDescent="0.2">
      <c r="A1648">
        <v>32541584.158415843</v>
      </c>
      <c r="B1648">
        <v>0</v>
      </c>
    </row>
    <row r="1649" spans="1:2" x14ac:dyDescent="0.2">
      <c r="A1649">
        <v>32564356.435643565</v>
      </c>
      <c r="B1649">
        <v>0</v>
      </c>
    </row>
    <row r="1650" spans="1:2" x14ac:dyDescent="0.2">
      <c r="A1650">
        <v>32564356.435643565</v>
      </c>
      <c r="B1650">
        <v>1.278772378516624E-9</v>
      </c>
    </row>
    <row r="1651" spans="1:2" x14ac:dyDescent="0.2">
      <c r="A1651">
        <v>32587128.712871287</v>
      </c>
      <c r="B1651">
        <v>1.278772378516624E-9</v>
      </c>
    </row>
    <row r="1652" spans="1:2" x14ac:dyDescent="0.2">
      <c r="A1652">
        <v>32587128.712871287</v>
      </c>
      <c r="B1652">
        <v>0</v>
      </c>
    </row>
    <row r="1653" spans="1:2" x14ac:dyDescent="0.2">
      <c r="A1653">
        <v>32609900.990099009</v>
      </c>
      <c r="B1653">
        <v>0</v>
      </c>
    </row>
    <row r="1654" spans="1:2" x14ac:dyDescent="0.2">
      <c r="A1654">
        <v>32609900.990099009</v>
      </c>
      <c r="B1654">
        <v>1.278772378516624E-9</v>
      </c>
    </row>
    <row r="1655" spans="1:2" x14ac:dyDescent="0.2">
      <c r="A1655">
        <v>32632673.267326731</v>
      </c>
      <c r="B1655">
        <v>1.278772378516624E-9</v>
      </c>
    </row>
    <row r="1656" spans="1:2" x14ac:dyDescent="0.2">
      <c r="A1656">
        <v>32632673.267326731</v>
      </c>
      <c r="B1656">
        <v>0</v>
      </c>
    </row>
    <row r="1657" spans="1:2" x14ac:dyDescent="0.2">
      <c r="A1657">
        <v>32655445.544554457</v>
      </c>
      <c r="B1657">
        <v>0</v>
      </c>
    </row>
    <row r="1658" spans="1:2" x14ac:dyDescent="0.2">
      <c r="A1658">
        <v>32655445.544554457</v>
      </c>
      <c r="B1658">
        <v>1.278772378516624E-9</v>
      </c>
    </row>
    <row r="1659" spans="1:2" x14ac:dyDescent="0.2">
      <c r="A1659">
        <v>32678217.821782179</v>
      </c>
      <c r="B1659">
        <v>1.278772378516624E-9</v>
      </c>
    </row>
    <row r="1660" spans="1:2" x14ac:dyDescent="0.2">
      <c r="A1660">
        <v>32678217.821782179</v>
      </c>
      <c r="B1660">
        <v>0</v>
      </c>
    </row>
    <row r="1661" spans="1:2" x14ac:dyDescent="0.2">
      <c r="A1661">
        <v>32700990.099009901</v>
      </c>
      <c r="B1661">
        <v>0</v>
      </c>
    </row>
    <row r="1662" spans="1:2" x14ac:dyDescent="0.2">
      <c r="A1662">
        <v>32700990.099009901</v>
      </c>
      <c r="B1662">
        <v>1.278772378516624E-9</v>
      </c>
    </row>
    <row r="1663" spans="1:2" x14ac:dyDescent="0.2">
      <c r="A1663">
        <v>32723762.376237623</v>
      </c>
      <c r="B1663">
        <v>1.278772378516624E-9</v>
      </c>
    </row>
    <row r="1664" spans="1:2" x14ac:dyDescent="0.2">
      <c r="A1664">
        <v>32723762.376237623</v>
      </c>
      <c r="B1664">
        <v>0</v>
      </c>
    </row>
    <row r="1665" spans="1:2" x14ac:dyDescent="0.2">
      <c r="A1665">
        <v>32746534.653465346</v>
      </c>
      <c r="B1665">
        <v>0</v>
      </c>
    </row>
    <row r="1666" spans="1:2" x14ac:dyDescent="0.2">
      <c r="A1666">
        <v>32746534.653465346</v>
      </c>
      <c r="B1666">
        <v>1.278772378516624E-9</v>
      </c>
    </row>
    <row r="1667" spans="1:2" x14ac:dyDescent="0.2">
      <c r="A1667">
        <v>32769306.930693068</v>
      </c>
      <c r="B1667">
        <v>1.278772378516624E-9</v>
      </c>
    </row>
    <row r="1668" spans="1:2" x14ac:dyDescent="0.2">
      <c r="A1668">
        <v>32769306.930693068</v>
      </c>
      <c r="B1668">
        <v>0</v>
      </c>
    </row>
    <row r="1669" spans="1:2" x14ac:dyDescent="0.2">
      <c r="A1669">
        <v>32792079.207920793</v>
      </c>
      <c r="B1669">
        <v>0</v>
      </c>
    </row>
    <row r="1670" spans="1:2" x14ac:dyDescent="0.2">
      <c r="A1670">
        <v>32792079.207920793</v>
      </c>
      <c r="B1670">
        <v>1.278772378516624E-9</v>
      </c>
    </row>
    <row r="1671" spans="1:2" x14ac:dyDescent="0.2">
      <c r="A1671">
        <v>32814851.485148516</v>
      </c>
      <c r="B1671">
        <v>1.278772378516624E-9</v>
      </c>
    </row>
    <row r="1672" spans="1:2" x14ac:dyDescent="0.2">
      <c r="A1672">
        <v>32814851.485148516</v>
      </c>
      <c r="B1672">
        <v>0</v>
      </c>
    </row>
    <row r="1673" spans="1:2" x14ac:dyDescent="0.2">
      <c r="A1673">
        <v>32837623.762376238</v>
      </c>
      <c r="B1673">
        <v>0</v>
      </c>
    </row>
    <row r="1674" spans="1:2" x14ac:dyDescent="0.2">
      <c r="A1674">
        <v>32837623.762376238</v>
      </c>
      <c r="B1674">
        <v>1.278772378516624E-9</v>
      </c>
    </row>
    <row r="1675" spans="1:2" x14ac:dyDescent="0.2">
      <c r="A1675">
        <v>32860396.03960396</v>
      </c>
      <c r="B1675">
        <v>1.278772378516624E-9</v>
      </c>
    </row>
    <row r="1676" spans="1:2" x14ac:dyDescent="0.2">
      <c r="A1676">
        <v>32860396.03960396</v>
      </c>
      <c r="B1676">
        <v>0</v>
      </c>
    </row>
    <row r="1677" spans="1:2" x14ac:dyDescent="0.2">
      <c r="A1677">
        <v>32883168.316831682</v>
      </c>
      <c r="B1677">
        <v>0</v>
      </c>
    </row>
    <row r="1678" spans="1:2" x14ac:dyDescent="0.2">
      <c r="A1678">
        <v>32883168.316831682</v>
      </c>
      <c r="B1678">
        <v>1.278772378516624E-9</v>
      </c>
    </row>
    <row r="1679" spans="1:2" x14ac:dyDescent="0.2">
      <c r="A1679">
        <v>32905940.594059408</v>
      </c>
      <c r="B1679">
        <v>1.278772378516624E-9</v>
      </c>
    </row>
    <row r="1680" spans="1:2" x14ac:dyDescent="0.2">
      <c r="A1680">
        <v>32905940.594059408</v>
      </c>
      <c r="B1680">
        <v>0</v>
      </c>
    </row>
    <row r="1681" spans="1:2" x14ac:dyDescent="0.2">
      <c r="A1681">
        <v>32928712.87128713</v>
      </c>
      <c r="B1681">
        <v>0</v>
      </c>
    </row>
    <row r="1682" spans="1:2" x14ac:dyDescent="0.2">
      <c r="A1682">
        <v>32928712.87128713</v>
      </c>
      <c r="B1682">
        <v>1.278772378516624E-9</v>
      </c>
    </row>
    <row r="1683" spans="1:2" x14ac:dyDescent="0.2">
      <c r="A1683">
        <v>32951485.148514852</v>
      </c>
      <c r="B1683">
        <v>1.278772378516624E-9</v>
      </c>
    </row>
    <row r="1684" spans="1:2" x14ac:dyDescent="0.2">
      <c r="A1684">
        <v>32951485.148514852</v>
      </c>
      <c r="B1684">
        <v>0</v>
      </c>
    </row>
    <row r="1685" spans="1:2" x14ac:dyDescent="0.2">
      <c r="A1685">
        <v>32974257.425742574</v>
      </c>
      <c r="B1685">
        <v>0</v>
      </c>
    </row>
    <row r="1686" spans="1:2" x14ac:dyDescent="0.2">
      <c r="A1686">
        <v>32974257.425742574</v>
      </c>
      <c r="B1686">
        <v>1.278772378516624E-9</v>
      </c>
    </row>
    <row r="1687" spans="1:2" x14ac:dyDescent="0.2">
      <c r="A1687">
        <v>32997029.702970296</v>
      </c>
      <c r="B1687">
        <v>1.278772378516624E-9</v>
      </c>
    </row>
    <row r="1688" spans="1:2" x14ac:dyDescent="0.2">
      <c r="A1688">
        <v>32997029.702970296</v>
      </c>
      <c r="B1688">
        <v>0</v>
      </c>
    </row>
    <row r="1689" spans="1:2" x14ac:dyDescent="0.2">
      <c r="A1689">
        <v>33019801.980198018</v>
      </c>
      <c r="B1689">
        <v>0</v>
      </c>
    </row>
    <row r="1690" spans="1:2" x14ac:dyDescent="0.2">
      <c r="A1690">
        <v>33019801.980198018</v>
      </c>
      <c r="B1690">
        <v>1.278772378516624E-9</v>
      </c>
    </row>
    <row r="1691" spans="1:2" x14ac:dyDescent="0.2">
      <c r="A1691">
        <v>33042574.257425744</v>
      </c>
      <c r="B1691">
        <v>1.278772378516624E-9</v>
      </c>
    </row>
    <row r="1692" spans="1:2" x14ac:dyDescent="0.2">
      <c r="A1692">
        <v>33042574.257425744</v>
      </c>
      <c r="B1692">
        <v>0</v>
      </c>
    </row>
    <row r="1693" spans="1:2" x14ac:dyDescent="0.2">
      <c r="A1693">
        <v>33065346.534653466</v>
      </c>
      <c r="B1693">
        <v>0</v>
      </c>
    </row>
    <row r="1694" spans="1:2" x14ac:dyDescent="0.2">
      <c r="A1694">
        <v>33065346.534653466</v>
      </c>
      <c r="B1694">
        <v>1.278772378516624E-9</v>
      </c>
    </row>
    <row r="1695" spans="1:2" x14ac:dyDescent="0.2">
      <c r="A1695">
        <v>33088118.811881188</v>
      </c>
      <c r="B1695">
        <v>1.278772378516624E-9</v>
      </c>
    </row>
    <row r="1696" spans="1:2" x14ac:dyDescent="0.2">
      <c r="A1696">
        <v>33088118.811881188</v>
      </c>
      <c r="B1696">
        <v>0</v>
      </c>
    </row>
    <row r="1697" spans="1:2" x14ac:dyDescent="0.2">
      <c r="A1697">
        <v>33110891.08910891</v>
      </c>
      <c r="B1697">
        <v>0</v>
      </c>
    </row>
    <row r="1698" spans="1:2" x14ac:dyDescent="0.2">
      <c r="A1698">
        <v>33110891.08910891</v>
      </c>
      <c r="B1698">
        <v>1.278772378516624E-9</v>
      </c>
    </row>
    <row r="1699" spans="1:2" x14ac:dyDescent="0.2">
      <c r="A1699">
        <v>33133663.366336633</v>
      </c>
      <c r="B1699">
        <v>1.278772378516624E-9</v>
      </c>
    </row>
    <row r="1700" spans="1:2" x14ac:dyDescent="0.2">
      <c r="A1700">
        <v>33133663.366336633</v>
      </c>
      <c r="B1700">
        <v>0</v>
      </c>
    </row>
    <row r="1701" spans="1:2" x14ac:dyDescent="0.2">
      <c r="A1701">
        <v>33156435.643564358</v>
      </c>
      <c r="B1701">
        <v>0</v>
      </c>
    </row>
    <row r="1702" spans="1:2" x14ac:dyDescent="0.2">
      <c r="A1702">
        <v>33156435.643564358</v>
      </c>
      <c r="B1702">
        <v>1.278772378516624E-9</v>
      </c>
    </row>
    <row r="1703" spans="1:2" x14ac:dyDescent="0.2">
      <c r="A1703">
        <v>33179207.92079208</v>
      </c>
      <c r="B1703">
        <v>1.278772378516624E-9</v>
      </c>
    </row>
    <row r="1704" spans="1:2" x14ac:dyDescent="0.2">
      <c r="A1704">
        <v>33179207.92079208</v>
      </c>
      <c r="B1704">
        <v>0</v>
      </c>
    </row>
    <row r="1705" spans="1:2" x14ac:dyDescent="0.2">
      <c r="A1705">
        <v>33201980.198019803</v>
      </c>
      <c r="B1705">
        <v>0</v>
      </c>
    </row>
    <row r="1706" spans="1:2" x14ac:dyDescent="0.2">
      <c r="A1706">
        <v>33201980.198019803</v>
      </c>
      <c r="B1706">
        <v>1.278772378516624E-9</v>
      </c>
    </row>
    <row r="1707" spans="1:2" x14ac:dyDescent="0.2">
      <c r="A1707">
        <v>33224752.475247525</v>
      </c>
      <c r="B1707">
        <v>1.278772378516624E-9</v>
      </c>
    </row>
    <row r="1708" spans="1:2" x14ac:dyDescent="0.2">
      <c r="A1708">
        <v>33224752.475247525</v>
      </c>
      <c r="B1708">
        <v>0</v>
      </c>
    </row>
    <row r="1709" spans="1:2" x14ac:dyDescent="0.2">
      <c r="A1709">
        <v>33247524.752475247</v>
      </c>
      <c r="B1709">
        <v>0</v>
      </c>
    </row>
    <row r="1710" spans="1:2" x14ac:dyDescent="0.2">
      <c r="A1710">
        <v>33247524.752475247</v>
      </c>
      <c r="B1710">
        <v>1.278772378516624E-9</v>
      </c>
    </row>
    <row r="1711" spans="1:2" x14ac:dyDescent="0.2">
      <c r="A1711">
        <v>33270297.029702969</v>
      </c>
      <c r="B1711">
        <v>1.278772378516624E-9</v>
      </c>
    </row>
    <row r="1712" spans="1:2" x14ac:dyDescent="0.2">
      <c r="A1712">
        <v>33270297.029702969</v>
      </c>
      <c r="B1712">
        <v>0</v>
      </c>
    </row>
    <row r="1713" spans="1:2" x14ac:dyDescent="0.2">
      <c r="A1713">
        <v>33293069.306930695</v>
      </c>
      <c r="B1713">
        <v>0</v>
      </c>
    </row>
    <row r="1714" spans="1:2" x14ac:dyDescent="0.2">
      <c r="A1714">
        <v>33293069.306930695</v>
      </c>
      <c r="B1714">
        <v>1.278772378516624E-9</v>
      </c>
    </row>
    <row r="1715" spans="1:2" x14ac:dyDescent="0.2">
      <c r="A1715">
        <v>33315841.584158417</v>
      </c>
      <c r="B1715">
        <v>1.278772378516624E-9</v>
      </c>
    </row>
    <row r="1716" spans="1:2" x14ac:dyDescent="0.2">
      <c r="A1716">
        <v>33315841.584158417</v>
      </c>
      <c r="B1716">
        <v>0</v>
      </c>
    </row>
    <row r="1717" spans="1:2" x14ac:dyDescent="0.2">
      <c r="A1717">
        <v>33338613.861386139</v>
      </c>
      <c r="B1717">
        <v>0</v>
      </c>
    </row>
    <row r="1718" spans="1:2" x14ac:dyDescent="0.2">
      <c r="A1718">
        <v>33338613.861386139</v>
      </c>
      <c r="B1718">
        <v>1.278772378516624E-9</v>
      </c>
    </row>
    <row r="1719" spans="1:2" x14ac:dyDescent="0.2">
      <c r="A1719">
        <v>33361386.138613861</v>
      </c>
      <c r="B1719">
        <v>1.278772378516624E-9</v>
      </c>
    </row>
    <row r="1720" spans="1:2" x14ac:dyDescent="0.2">
      <c r="A1720">
        <v>33361386.138613861</v>
      </c>
      <c r="B1720">
        <v>0</v>
      </c>
    </row>
    <row r="1721" spans="1:2" x14ac:dyDescent="0.2">
      <c r="A1721">
        <v>33384158.415841583</v>
      </c>
      <c r="B1721">
        <v>0</v>
      </c>
    </row>
    <row r="1722" spans="1:2" x14ac:dyDescent="0.2">
      <c r="A1722">
        <v>33384158.415841583</v>
      </c>
      <c r="B1722">
        <v>1.278772378516624E-9</v>
      </c>
    </row>
    <row r="1723" spans="1:2" x14ac:dyDescent="0.2">
      <c r="A1723">
        <v>33406930.693069305</v>
      </c>
      <c r="B1723">
        <v>1.278772378516624E-9</v>
      </c>
    </row>
    <row r="1724" spans="1:2" x14ac:dyDescent="0.2">
      <c r="A1724">
        <v>33406930.693069305</v>
      </c>
      <c r="B1724">
        <v>0</v>
      </c>
    </row>
    <row r="1725" spans="1:2" x14ac:dyDescent="0.2">
      <c r="A1725">
        <v>33429702.970297031</v>
      </c>
      <c r="B1725">
        <v>0</v>
      </c>
    </row>
    <row r="1726" spans="1:2" x14ac:dyDescent="0.2">
      <c r="A1726">
        <v>33429702.970297031</v>
      </c>
      <c r="B1726">
        <v>1.278772378516624E-9</v>
      </c>
    </row>
    <row r="1727" spans="1:2" x14ac:dyDescent="0.2">
      <c r="A1727">
        <v>33452475.247524753</v>
      </c>
      <c r="B1727">
        <v>1.278772378516624E-9</v>
      </c>
    </row>
    <row r="1728" spans="1:2" x14ac:dyDescent="0.2">
      <c r="A1728">
        <v>33452475.247524753</v>
      </c>
      <c r="B1728">
        <v>0</v>
      </c>
    </row>
    <row r="1729" spans="1:2" x14ac:dyDescent="0.2">
      <c r="A1729">
        <v>33475247.524752475</v>
      </c>
      <c r="B1729">
        <v>0</v>
      </c>
    </row>
    <row r="1730" spans="1:2" x14ac:dyDescent="0.2">
      <c r="A1730">
        <v>33475247.524752475</v>
      </c>
      <c r="B1730">
        <v>1.278772378516624E-9</v>
      </c>
    </row>
    <row r="1731" spans="1:2" x14ac:dyDescent="0.2">
      <c r="A1731">
        <v>33498019.801980197</v>
      </c>
      <c r="B1731">
        <v>1.278772378516624E-9</v>
      </c>
    </row>
    <row r="1732" spans="1:2" x14ac:dyDescent="0.2">
      <c r="A1732">
        <v>33498019.801980197</v>
      </c>
      <c r="B1732">
        <v>0</v>
      </c>
    </row>
    <row r="1733" spans="1:2" x14ac:dyDescent="0.2">
      <c r="A1733">
        <v>33520792.07920792</v>
      </c>
      <c r="B1733">
        <v>0</v>
      </c>
    </row>
    <row r="1734" spans="1:2" x14ac:dyDescent="0.2">
      <c r="A1734">
        <v>33520792.07920792</v>
      </c>
      <c r="B1734">
        <v>1.278772378516624E-9</v>
      </c>
    </row>
    <row r="1735" spans="1:2" x14ac:dyDescent="0.2">
      <c r="A1735">
        <v>33543564.356435642</v>
      </c>
      <c r="B1735">
        <v>1.278772378516624E-9</v>
      </c>
    </row>
    <row r="1736" spans="1:2" x14ac:dyDescent="0.2">
      <c r="A1736">
        <v>33543564.356435642</v>
      </c>
      <c r="B1736">
        <v>0</v>
      </c>
    </row>
    <row r="1737" spans="1:2" x14ac:dyDescent="0.2">
      <c r="A1737">
        <v>33566336.633663364</v>
      </c>
      <c r="B1737">
        <v>0</v>
      </c>
    </row>
    <row r="1738" spans="1:2" x14ac:dyDescent="0.2">
      <c r="A1738">
        <v>33566336.633663364</v>
      </c>
      <c r="B1738">
        <v>1.278772378516624E-9</v>
      </c>
    </row>
    <row r="1739" spans="1:2" x14ac:dyDescent="0.2">
      <c r="A1739">
        <v>33589108.910891086</v>
      </c>
      <c r="B1739">
        <v>1.278772378516624E-9</v>
      </c>
    </row>
    <row r="1740" spans="1:2" x14ac:dyDescent="0.2">
      <c r="A1740">
        <v>33589108.910891086</v>
      </c>
      <c r="B1740">
        <v>0</v>
      </c>
    </row>
    <row r="1741" spans="1:2" x14ac:dyDescent="0.2">
      <c r="A1741">
        <v>33611881.188118815</v>
      </c>
      <c r="B1741">
        <v>0</v>
      </c>
    </row>
    <row r="1742" spans="1:2" x14ac:dyDescent="0.2">
      <c r="A1742">
        <v>33611881.188118815</v>
      </c>
      <c r="B1742">
        <v>1.278772378516624E-9</v>
      </c>
    </row>
    <row r="1743" spans="1:2" x14ac:dyDescent="0.2">
      <c r="A1743">
        <v>33634653.465346538</v>
      </c>
      <c r="B1743">
        <v>1.278772378516624E-9</v>
      </c>
    </row>
    <row r="1744" spans="1:2" x14ac:dyDescent="0.2">
      <c r="A1744">
        <v>33634653.465346538</v>
      </c>
      <c r="B1744">
        <v>0</v>
      </c>
    </row>
    <row r="1745" spans="1:2" x14ac:dyDescent="0.2">
      <c r="A1745">
        <v>33657425.74257426</v>
      </c>
      <c r="B1745">
        <v>0</v>
      </c>
    </row>
    <row r="1746" spans="1:2" x14ac:dyDescent="0.2">
      <c r="A1746">
        <v>33657425.74257426</v>
      </c>
      <c r="B1746">
        <v>1.278772378516624E-9</v>
      </c>
    </row>
    <row r="1747" spans="1:2" x14ac:dyDescent="0.2">
      <c r="A1747">
        <v>33680198.019801982</v>
      </c>
      <c r="B1747">
        <v>1.278772378516624E-9</v>
      </c>
    </row>
    <row r="1748" spans="1:2" x14ac:dyDescent="0.2">
      <c r="A1748">
        <v>33680198.019801982</v>
      </c>
      <c r="B1748">
        <v>0</v>
      </c>
    </row>
    <row r="1749" spans="1:2" x14ac:dyDescent="0.2">
      <c r="A1749">
        <v>33702970.297029704</v>
      </c>
      <c r="B1749">
        <v>0</v>
      </c>
    </row>
    <row r="1750" spans="1:2" x14ac:dyDescent="0.2">
      <c r="A1750">
        <v>33702970.297029704</v>
      </c>
      <c r="B1750">
        <v>1.278772378516624E-9</v>
      </c>
    </row>
    <row r="1751" spans="1:2" x14ac:dyDescent="0.2">
      <c r="A1751">
        <v>33725742.574257426</v>
      </c>
      <c r="B1751">
        <v>1.278772378516624E-9</v>
      </c>
    </row>
    <row r="1752" spans="1:2" x14ac:dyDescent="0.2">
      <c r="A1752">
        <v>33725742.574257426</v>
      </c>
      <c r="B1752">
        <v>0</v>
      </c>
    </row>
    <row r="1753" spans="1:2" x14ac:dyDescent="0.2">
      <c r="A1753">
        <v>33748514.851485148</v>
      </c>
      <c r="B1753">
        <v>0</v>
      </c>
    </row>
    <row r="1754" spans="1:2" x14ac:dyDescent="0.2">
      <c r="A1754">
        <v>33748514.851485148</v>
      </c>
      <c r="B1754">
        <v>1.278772378516624E-9</v>
      </c>
    </row>
    <row r="1755" spans="1:2" x14ac:dyDescent="0.2">
      <c r="A1755">
        <v>33771287.12871287</v>
      </c>
      <c r="B1755">
        <v>1.278772378516624E-9</v>
      </c>
    </row>
    <row r="1756" spans="1:2" x14ac:dyDescent="0.2">
      <c r="A1756">
        <v>33771287.12871287</v>
      </c>
      <c r="B1756">
        <v>0</v>
      </c>
    </row>
    <row r="1757" spans="1:2" x14ac:dyDescent="0.2">
      <c r="A1757">
        <v>33794059.405940592</v>
      </c>
      <c r="B1757">
        <v>0</v>
      </c>
    </row>
    <row r="1758" spans="1:2" x14ac:dyDescent="0.2">
      <c r="A1758">
        <v>33794059.405940592</v>
      </c>
      <c r="B1758">
        <v>1.278772378516624E-9</v>
      </c>
    </row>
    <row r="1759" spans="1:2" x14ac:dyDescent="0.2">
      <c r="A1759">
        <v>33816831.683168314</v>
      </c>
      <c r="B1759">
        <v>1.278772378516624E-9</v>
      </c>
    </row>
    <row r="1760" spans="1:2" x14ac:dyDescent="0.2">
      <c r="A1760">
        <v>33816831.683168314</v>
      </c>
      <c r="B1760">
        <v>0</v>
      </c>
    </row>
    <row r="1761" spans="1:2" x14ac:dyDescent="0.2">
      <c r="A1761">
        <v>33839603.960396037</v>
      </c>
      <c r="B1761">
        <v>0</v>
      </c>
    </row>
    <row r="1762" spans="1:2" x14ac:dyDescent="0.2">
      <c r="A1762">
        <v>33839603.960396037</v>
      </c>
      <c r="B1762">
        <v>1.278772378516624E-9</v>
      </c>
    </row>
    <row r="1763" spans="1:2" x14ac:dyDescent="0.2">
      <c r="A1763">
        <v>33862376.237623766</v>
      </c>
      <c r="B1763">
        <v>1.278772378516624E-9</v>
      </c>
    </row>
    <row r="1764" spans="1:2" x14ac:dyDescent="0.2">
      <c r="A1764">
        <v>33862376.237623766</v>
      </c>
      <c r="B1764">
        <v>0</v>
      </c>
    </row>
    <row r="1765" spans="1:2" x14ac:dyDescent="0.2">
      <c r="A1765">
        <v>33885148.514851488</v>
      </c>
      <c r="B1765">
        <v>0</v>
      </c>
    </row>
    <row r="1766" spans="1:2" x14ac:dyDescent="0.2">
      <c r="A1766">
        <v>33885148.514851488</v>
      </c>
      <c r="B1766">
        <v>1.278772378516624E-9</v>
      </c>
    </row>
    <row r="1767" spans="1:2" x14ac:dyDescent="0.2">
      <c r="A1767">
        <v>33907920.79207921</v>
      </c>
      <c r="B1767">
        <v>1.278772378516624E-9</v>
      </c>
    </row>
    <row r="1768" spans="1:2" x14ac:dyDescent="0.2">
      <c r="A1768">
        <v>33907920.79207921</v>
      </c>
      <c r="B1768">
        <v>0</v>
      </c>
    </row>
    <row r="1769" spans="1:2" x14ac:dyDescent="0.2">
      <c r="A1769">
        <v>33930693.069306932</v>
      </c>
      <c r="B1769">
        <v>0</v>
      </c>
    </row>
    <row r="1770" spans="1:2" x14ac:dyDescent="0.2">
      <c r="A1770">
        <v>33930693.069306932</v>
      </c>
      <c r="B1770">
        <v>1.278772378516624E-9</v>
      </c>
    </row>
    <row r="1771" spans="1:2" x14ac:dyDescent="0.2">
      <c r="A1771">
        <v>33953465.346534654</v>
      </c>
      <c r="B1771">
        <v>1.278772378516624E-9</v>
      </c>
    </row>
    <row r="1772" spans="1:2" x14ac:dyDescent="0.2">
      <c r="A1772">
        <v>33953465.346534654</v>
      </c>
      <c r="B1772">
        <v>0</v>
      </c>
    </row>
    <row r="1773" spans="1:2" x14ac:dyDescent="0.2">
      <c r="A1773">
        <v>33976237.623762377</v>
      </c>
      <c r="B1773">
        <v>0</v>
      </c>
    </row>
    <row r="1774" spans="1:2" x14ac:dyDescent="0.2">
      <c r="A1774">
        <v>33976237.623762377</v>
      </c>
      <c r="B1774">
        <v>1.278772378516624E-9</v>
      </c>
    </row>
    <row r="1775" spans="1:2" x14ac:dyDescent="0.2">
      <c r="A1775">
        <v>33999009.900990099</v>
      </c>
      <c r="B1775">
        <v>1.278772378516624E-9</v>
      </c>
    </row>
    <row r="1776" spans="1:2" x14ac:dyDescent="0.2">
      <c r="A1776">
        <v>33999009.900990099</v>
      </c>
      <c r="B1776">
        <v>0</v>
      </c>
    </row>
    <row r="1777" spans="1:2" x14ac:dyDescent="0.2">
      <c r="A1777">
        <v>34021782.178217821</v>
      </c>
      <c r="B1777">
        <v>0</v>
      </c>
    </row>
    <row r="1778" spans="1:2" x14ac:dyDescent="0.2">
      <c r="A1778">
        <v>34021782.178217821</v>
      </c>
      <c r="B1778">
        <v>1.278772378516624E-9</v>
      </c>
    </row>
    <row r="1779" spans="1:2" x14ac:dyDescent="0.2">
      <c r="A1779">
        <v>34044554.455445543</v>
      </c>
      <c r="B1779">
        <v>1.278772378516624E-9</v>
      </c>
    </row>
    <row r="1780" spans="1:2" x14ac:dyDescent="0.2">
      <c r="A1780">
        <v>34044554.455445543</v>
      </c>
      <c r="B1780">
        <v>0</v>
      </c>
    </row>
    <row r="1781" spans="1:2" x14ac:dyDescent="0.2">
      <c r="A1781">
        <v>34067326.732673265</v>
      </c>
      <c r="B1781">
        <v>0</v>
      </c>
    </row>
    <row r="1782" spans="1:2" x14ac:dyDescent="0.2">
      <c r="A1782">
        <v>34067326.732673265</v>
      </c>
      <c r="B1782">
        <v>1.278772378516624E-9</v>
      </c>
    </row>
    <row r="1783" spans="1:2" x14ac:dyDescent="0.2">
      <c r="A1783">
        <v>34090099.009900987</v>
      </c>
      <c r="B1783">
        <v>1.278772378516624E-9</v>
      </c>
    </row>
    <row r="1784" spans="1:2" x14ac:dyDescent="0.2">
      <c r="A1784">
        <v>34090099.009900987</v>
      </c>
      <c r="B1784">
        <v>0</v>
      </c>
    </row>
    <row r="1785" spans="1:2" x14ac:dyDescent="0.2">
      <c r="A1785">
        <v>34112871.287128717</v>
      </c>
      <c r="B1785">
        <v>0</v>
      </c>
    </row>
    <row r="1786" spans="1:2" x14ac:dyDescent="0.2">
      <c r="A1786">
        <v>34112871.287128717</v>
      </c>
      <c r="B1786">
        <v>1.278772378516624E-9</v>
      </c>
    </row>
    <row r="1787" spans="1:2" x14ac:dyDescent="0.2">
      <c r="A1787">
        <v>34135643.564356439</v>
      </c>
      <c r="B1787">
        <v>1.278772378516624E-9</v>
      </c>
    </row>
    <row r="1788" spans="1:2" x14ac:dyDescent="0.2">
      <c r="A1788">
        <v>34135643.564356439</v>
      </c>
      <c r="B1788">
        <v>0</v>
      </c>
    </row>
    <row r="1789" spans="1:2" x14ac:dyDescent="0.2">
      <c r="A1789">
        <v>34158415.841584161</v>
      </c>
      <c r="B1789">
        <v>0</v>
      </c>
    </row>
    <row r="1790" spans="1:2" x14ac:dyDescent="0.2">
      <c r="A1790">
        <v>34158415.841584161</v>
      </c>
      <c r="B1790">
        <v>1.278772378516624E-9</v>
      </c>
    </row>
    <row r="1791" spans="1:2" x14ac:dyDescent="0.2">
      <c r="A1791">
        <v>34181188.118811883</v>
      </c>
      <c r="B1791">
        <v>1.278772378516624E-9</v>
      </c>
    </row>
    <row r="1792" spans="1:2" x14ac:dyDescent="0.2">
      <c r="A1792">
        <v>34181188.118811883</v>
      </c>
      <c r="B1792">
        <v>0</v>
      </c>
    </row>
    <row r="1793" spans="1:2" x14ac:dyDescent="0.2">
      <c r="A1793">
        <v>34203960.396039605</v>
      </c>
      <c r="B1793">
        <v>0</v>
      </c>
    </row>
    <row r="1794" spans="1:2" x14ac:dyDescent="0.2">
      <c r="A1794">
        <v>34203960.396039605</v>
      </c>
      <c r="B1794">
        <v>1.278772378516624E-9</v>
      </c>
    </row>
    <row r="1795" spans="1:2" x14ac:dyDescent="0.2">
      <c r="A1795">
        <v>34226732.673267327</v>
      </c>
      <c r="B1795">
        <v>1.278772378516624E-9</v>
      </c>
    </row>
    <row r="1796" spans="1:2" x14ac:dyDescent="0.2">
      <c r="A1796">
        <v>34226732.673267327</v>
      </c>
      <c r="B1796">
        <v>0</v>
      </c>
    </row>
    <row r="1797" spans="1:2" x14ac:dyDescent="0.2">
      <c r="A1797">
        <v>34249504.950495049</v>
      </c>
      <c r="B1797">
        <v>0</v>
      </c>
    </row>
    <row r="1798" spans="1:2" x14ac:dyDescent="0.2">
      <c r="A1798">
        <v>34249504.950495049</v>
      </c>
      <c r="B1798">
        <v>1.278772378516624E-9</v>
      </c>
    </row>
    <row r="1799" spans="1:2" x14ac:dyDescent="0.2">
      <c r="A1799">
        <v>34272277.227722771</v>
      </c>
      <c r="B1799">
        <v>1.278772378516624E-9</v>
      </c>
    </row>
    <row r="1800" spans="1:2" x14ac:dyDescent="0.2">
      <c r="A1800">
        <v>34272277.227722771</v>
      </c>
      <c r="B1800">
        <v>0</v>
      </c>
    </row>
    <row r="1801" spans="1:2" x14ac:dyDescent="0.2">
      <c r="A1801">
        <v>34295049.504950494</v>
      </c>
      <c r="B1801">
        <v>0</v>
      </c>
    </row>
    <row r="1802" spans="1:2" x14ac:dyDescent="0.2">
      <c r="A1802">
        <v>34295049.504950494</v>
      </c>
      <c r="B1802">
        <v>1.278772378516624E-9</v>
      </c>
    </row>
    <row r="1803" spans="1:2" x14ac:dyDescent="0.2">
      <c r="A1803">
        <v>34317821.782178216</v>
      </c>
      <c r="B1803">
        <v>1.278772378516624E-9</v>
      </c>
    </row>
    <row r="1804" spans="1:2" x14ac:dyDescent="0.2">
      <c r="A1804">
        <v>34317821.782178216</v>
      </c>
      <c r="B1804">
        <v>0</v>
      </c>
    </row>
    <row r="1805" spans="1:2" x14ac:dyDescent="0.2">
      <c r="A1805">
        <v>34340594.059405938</v>
      </c>
      <c r="B1805">
        <v>0</v>
      </c>
    </row>
    <row r="1806" spans="1:2" x14ac:dyDescent="0.2">
      <c r="A1806">
        <v>34340594.059405938</v>
      </c>
      <c r="B1806">
        <v>1.278772378516624E-9</v>
      </c>
    </row>
    <row r="1807" spans="1:2" x14ac:dyDescent="0.2">
      <c r="A1807">
        <v>34363366.33663366</v>
      </c>
      <c r="B1807">
        <v>1.278772378516624E-9</v>
      </c>
    </row>
    <row r="1808" spans="1:2" x14ac:dyDescent="0.2">
      <c r="A1808">
        <v>34363366.33663366</v>
      </c>
      <c r="B1808">
        <v>0</v>
      </c>
    </row>
    <row r="1809" spans="1:2" x14ac:dyDescent="0.2">
      <c r="A1809">
        <v>34386138.613861389</v>
      </c>
      <c r="B1809">
        <v>0</v>
      </c>
    </row>
    <row r="1810" spans="1:2" x14ac:dyDescent="0.2">
      <c r="A1810">
        <v>34386138.613861389</v>
      </c>
      <c r="B1810">
        <v>1.278772378516624E-9</v>
      </c>
    </row>
    <row r="1811" spans="1:2" x14ac:dyDescent="0.2">
      <c r="A1811">
        <v>34408910.891089112</v>
      </c>
      <c r="B1811">
        <v>1.278772378516624E-9</v>
      </c>
    </row>
    <row r="1812" spans="1:2" x14ac:dyDescent="0.2">
      <c r="A1812">
        <v>34408910.891089112</v>
      </c>
      <c r="B1812">
        <v>0</v>
      </c>
    </row>
    <row r="1813" spans="1:2" x14ac:dyDescent="0.2">
      <c r="A1813">
        <v>34431683.168316834</v>
      </c>
      <c r="B1813">
        <v>0</v>
      </c>
    </row>
    <row r="1814" spans="1:2" x14ac:dyDescent="0.2">
      <c r="A1814">
        <v>34431683.168316834</v>
      </c>
      <c r="B1814">
        <v>1.278772378516624E-9</v>
      </c>
    </row>
    <row r="1815" spans="1:2" x14ac:dyDescent="0.2">
      <c r="A1815">
        <v>34454455.445544556</v>
      </c>
      <c r="B1815">
        <v>1.278772378516624E-9</v>
      </c>
    </row>
    <row r="1816" spans="1:2" x14ac:dyDescent="0.2">
      <c r="A1816">
        <v>34454455.445544556</v>
      </c>
      <c r="B1816">
        <v>0</v>
      </c>
    </row>
    <row r="1817" spans="1:2" x14ac:dyDescent="0.2">
      <c r="A1817">
        <v>34477227.722772278</v>
      </c>
      <c r="B1817">
        <v>0</v>
      </c>
    </row>
    <row r="1818" spans="1:2" x14ac:dyDescent="0.2">
      <c r="A1818">
        <v>34477227.722772278</v>
      </c>
      <c r="B1818">
        <v>1.278772378516624E-9</v>
      </c>
    </row>
    <row r="1819" spans="1:2" x14ac:dyDescent="0.2">
      <c r="A1819">
        <v>34500000</v>
      </c>
      <c r="B1819">
        <v>1.278772378516624E-9</v>
      </c>
    </row>
    <row r="1820" spans="1:2" x14ac:dyDescent="0.2">
      <c r="A1820">
        <v>34500000</v>
      </c>
      <c r="B1820">
        <v>0</v>
      </c>
    </row>
    <row r="1821" spans="1:2" x14ac:dyDescent="0.2">
      <c r="A1821">
        <v>34522772.277227722</v>
      </c>
      <c r="B1821">
        <v>0</v>
      </c>
    </row>
    <row r="1822" spans="1:2" x14ac:dyDescent="0.2">
      <c r="A1822">
        <v>34522772.277227722</v>
      </c>
      <c r="B1822">
        <v>1.278772378516624E-9</v>
      </c>
    </row>
    <row r="1823" spans="1:2" x14ac:dyDescent="0.2">
      <c r="A1823">
        <v>34545544.554455444</v>
      </c>
      <c r="B1823">
        <v>1.278772378516624E-9</v>
      </c>
    </row>
    <row r="1824" spans="1:2" x14ac:dyDescent="0.2">
      <c r="A1824">
        <v>34545544.554455444</v>
      </c>
      <c r="B1824">
        <v>0</v>
      </c>
    </row>
    <row r="1825" spans="1:2" x14ac:dyDescent="0.2">
      <c r="A1825">
        <v>34568316.831683166</v>
      </c>
      <c r="B1825">
        <v>0</v>
      </c>
    </row>
    <row r="1826" spans="1:2" x14ac:dyDescent="0.2">
      <c r="A1826">
        <v>34568316.831683166</v>
      </c>
      <c r="B1826">
        <v>1.278772378516624E-9</v>
      </c>
    </row>
    <row r="1827" spans="1:2" x14ac:dyDescent="0.2">
      <c r="A1827">
        <v>34591089.108910888</v>
      </c>
      <c r="B1827">
        <v>1.278772378516624E-9</v>
      </c>
    </row>
    <row r="1828" spans="1:2" x14ac:dyDescent="0.2">
      <c r="A1828">
        <v>34591089.108910888</v>
      </c>
      <c r="B1828">
        <v>0</v>
      </c>
    </row>
    <row r="1829" spans="1:2" x14ac:dyDescent="0.2">
      <c r="A1829">
        <v>34613861.386138611</v>
      </c>
      <c r="B1829">
        <v>0</v>
      </c>
    </row>
    <row r="1830" spans="1:2" x14ac:dyDescent="0.2">
      <c r="A1830">
        <v>34613861.386138611</v>
      </c>
      <c r="B1830">
        <v>1.278772378516624E-9</v>
      </c>
    </row>
    <row r="1831" spans="1:2" x14ac:dyDescent="0.2">
      <c r="A1831">
        <v>34636633.66336634</v>
      </c>
      <c r="B1831">
        <v>1.278772378516624E-9</v>
      </c>
    </row>
    <row r="1832" spans="1:2" x14ac:dyDescent="0.2">
      <c r="A1832">
        <v>34636633.66336634</v>
      </c>
      <c r="B1832">
        <v>0</v>
      </c>
    </row>
    <row r="1833" spans="1:2" x14ac:dyDescent="0.2">
      <c r="A1833">
        <v>34659405.940594062</v>
      </c>
      <c r="B1833">
        <v>0</v>
      </c>
    </row>
    <row r="1834" spans="1:2" x14ac:dyDescent="0.2">
      <c r="A1834">
        <v>34659405.940594062</v>
      </c>
      <c r="B1834">
        <v>1.278772378516624E-9</v>
      </c>
    </row>
    <row r="1835" spans="1:2" x14ac:dyDescent="0.2">
      <c r="A1835">
        <v>34682178.217821784</v>
      </c>
      <c r="B1835">
        <v>1.278772378516624E-9</v>
      </c>
    </row>
    <row r="1836" spans="1:2" x14ac:dyDescent="0.2">
      <c r="A1836">
        <v>34682178.217821784</v>
      </c>
      <c r="B1836">
        <v>0</v>
      </c>
    </row>
    <row r="1837" spans="1:2" x14ac:dyDescent="0.2">
      <c r="A1837">
        <v>34704950.495049506</v>
      </c>
      <c r="B1837">
        <v>0</v>
      </c>
    </row>
    <row r="1838" spans="1:2" x14ac:dyDescent="0.2">
      <c r="A1838">
        <v>34704950.495049506</v>
      </c>
      <c r="B1838">
        <v>1.278772378516624E-9</v>
      </c>
    </row>
    <row r="1839" spans="1:2" x14ac:dyDescent="0.2">
      <c r="A1839">
        <v>34727722.772277229</v>
      </c>
      <c r="B1839">
        <v>1.278772378516624E-9</v>
      </c>
    </row>
    <row r="1840" spans="1:2" x14ac:dyDescent="0.2">
      <c r="A1840">
        <v>34727722.772277229</v>
      </c>
      <c r="B1840">
        <v>0</v>
      </c>
    </row>
    <row r="1841" spans="1:2" x14ac:dyDescent="0.2">
      <c r="A1841">
        <v>34750495.049504951</v>
      </c>
      <c r="B1841">
        <v>0</v>
      </c>
    </row>
    <row r="1842" spans="1:2" x14ac:dyDescent="0.2">
      <c r="A1842">
        <v>34750495.049504951</v>
      </c>
      <c r="B1842">
        <v>1.278772378516624E-9</v>
      </c>
    </row>
    <row r="1843" spans="1:2" x14ac:dyDescent="0.2">
      <c r="A1843">
        <v>34773267.326732673</v>
      </c>
      <c r="B1843">
        <v>1.278772378516624E-9</v>
      </c>
    </row>
    <row r="1844" spans="1:2" x14ac:dyDescent="0.2">
      <c r="A1844">
        <v>34773267.326732673</v>
      </c>
      <c r="B1844">
        <v>0</v>
      </c>
    </row>
    <row r="1845" spans="1:2" x14ac:dyDescent="0.2">
      <c r="A1845">
        <v>34796039.603960395</v>
      </c>
      <c r="B1845">
        <v>0</v>
      </c>
    </row>
    <row r="1846" spans="1:2" x14ac:dyDescent="0.2">
      <c r="A1846">
        <v>34796039.603960395</v>
      </c>
      <c r="B1846">
        <v>1.278772378516624E-9</v>
      </c>
    </row>
    <row r="1847" spans="1:2" x14ac:dyDescent="0.2">
      <c r="A1847">
        <v>34818811.881188117</v>
      </c>
      <c r="B1847">
        <v>1.278772378516624E-9</v>
      </c>
    </row>
    <row r="1848" spans="1:2" x14ac:dyDescent="0.2">
      <c r="A1848">
        <v>34818811.881188117</v>
      </c>
      <c r="B1848">
        <v>0</v>
      </c>
    </row>
    <row r="1849" spans="1:2" x14ac:dyDescent="0.2">
      <c r="A1849">
        <v>34841584.158415839</v>
      </c>
      <c r="B1849">
        <v>0</v>
      </c>
    </row>
    <row r="1850" spans="1:2" x14ac:dyDescent="0.2">
      <c r="A1850">
        <v>34841584.158415839</v>
      </c>
      <c r="B1850">
        <v>1.278772378516624E-9</v>
      </c>
    </row>
    <row r="1851" spans="1:2" x14ac:dyDescent="0.2">
      <c r="A1851">
        <v>34864356.435643561</v>
      </c>
      <c r="B1851">
        <v>1.278772378516624E-9</v>
      </c>
    </row>
    <row r="1852" spans="1:2" x14ac:dyDescent="0.2">
      <c r="A1852">
        <v>34864356.435643561</v>
      </c>
      <c r="B1852">
        <v>0</v>
      </c>
    </row>
    <row r="1853" spans="1:2" x14ac:dyDescent="0.2">
      <c r="A1853">
        <v>34887128.712871283</v>
      </c>
      <c r="B1853">
        <v>0</v>
      </c>
    </row>
    <row r="1854" spans="1:2" x14ac:dyDescent="0.2">
      <c r="A1854">
        <v>34887128.712871283</v>
      </c>
      <c r="B1854">
        <v>1.278772378516624E-9</v>
      </c>
    </row>
    <row r="1855" spans="1:2" x14ac:dyDescent="0.2">
      <c r="A1855">
        <v>34909900.990099013</v>
      </c>
      <c r="B1855">
        <v>1.278772378516624E-9</v>
      </c>
    </row>
    <row r="1856" spans="1:2" x14ac:dyDescent="0.2">
      <c r="A1856">
        <v>34909900.990099013</v>
      </c>
      <c r="B1856">
        <v>0</v>
      </c>
    </row>
    <row r="1857" spans="1:2" x14ac:dyDescent="0.2">
      <c r="A1857">
        <v>34932673.267326735</v>
      </c>
      <c r="B1857">
        <v>0</v>
      </c>
    </row>
    <row r="1858" spans="1:2" x14ac:dyDescent="0.2">
      <c r="A1858">
        <v>34932673.267326735</v>
      </c>
      <c r="B1858">
        <v>1.278772378516624E-9</v>
      </c>
    </row>
    <row r="1859" spans="1:2" x14ac:dyDescent="0.2">
      <c r="A1859">
        <v>34955445.544554457</v>
      </c>
      <c r="B1859">
        <v>1.278772378516624E-9</v>
      </c>
    </row>
    <row r="1860" spans="1:2" x14ac:dyDescent="0.2">
      <c r="A1860">
        <v>34955445.544554457</v>
      </c>
      <c r="B1860">
        <v>0</v>
      </c>
    </row>
    <row r="1861" spans="1:2" x14ac:dyDescent="0.2">
      <c r="A1861">
        <v>34978217.821782179</v>
      </c>
      <c r="B1861">
        <v>0</v>
      </c>
    </row>
    <row r="1862" spans="1:2" x14ac:dyDescent="0.2">
      <c r="A1862">
        <v>34978217.821782179</v>
      </c>
      <c r="B1862">
        <v>1.278772378516624E-9</v>
      </c>
    </row>
    <row r="1863" spans="1:2" x14ac:dyDescent="0.2">
      <c r="A1863">
        <v>35000990.099009901</v>
      </c>
      <c r="B1863">
        <v>1.278772378516624E-9</v>
      </c>
    </row>
    <row r="1864" spans="1:2" x14ac:dyDescent="0.2">
      <c r="A1864">
        <v>35000990.099009901</v>
      </c>
      <c r="B1864">
        <v>0</v>
      </c>
    </row>
    <row r="1865" spans="1:2" x14ac:dyDescent="0.2">
      <c r="A1865">
        <v>35023762.376237623</v>
      </c>
      <c r="B1865">
        <v>0</v>
      </c>
    </row>
    <row r="1866" spans="1:2" x14ac:dyDescent="0.2">
      <c r="A1866">
        <v>35023762.376237623</v>
      </c>
      <c r="B1866">
        <v>1.278772378516624E-9</v>
      </c>
    </row>
    <row r="1867" spans="1:2" x14ac:dyDescent="0.2">
      <c r="A1867">
        <v>35046534.653465346</v>
      </c>
      <c r="B1867">
        <v>1.278772378516624E-9</v>
      </c>
    </row>
    <row r="1868" spans="1:2" x14ac:dyDescent="0.2">
      <c r="A1868">
        <v>35046534.653465346</v>
      </c>
      <c r="B1868">
        <v>0</v>
      </c>
    </row>
    <row r="1869" spans="1:2" x14ac:dyDescent="0.2">
      <c r="A1869">
        <v>35069306.930693068</v>
      </c>
      <c r="B1869">
        <v>0</v>
      </c>
    </row>
    <row r="1870" spans="1:2" x14ac:dyDescent="0.2">
      <c r="A1870">
        <v>35069306.930693068</v>
      </c>
      <c r="B1870">
        <v>1.278772378516624E-9</v>
      </c>
    </row>
    <row r="1871" spans="1:2" x14ac:dyDescent="0.2">
      <c r="A1871">
        <v>35092079.20792079</v>
      </c>
      <c r="B1871">
        <v>1.278772378516624E-9</v>
      </c>
    </row>
    <row r="1872" spans="1:2" x14ac:dyDescent="0.2">
      <c r="A1872">
        <v>35092079.20792079</v>
      </c>
      <c r="B1872">
        <v>0</v>
      </c>
    </row>
    <row r="1873" spans="1:2" x14ac:dyDescent="0.2">
      <c r="A1873">
        <v>35114851.485148512</v>
      </c>
      <c r="B1873">
        <v>0</v>
      </c>
    </row>
    <row r="1874" spans="1:2" x14ac:dyDescent="0.2">
      <c r="A1874">
        <v>35114851.485148512</v>
      </c>
      <c r="B1874">
        <v>1.278772378516624E-9</v>
      </c>
    </row>
    <row r="1875" spans="1:2" x14ac:dyDescent="0.2">
      <c r="A1875">
        <v>35137623.762376234</v>
      </c>
      <c r="B1875">
        <v>1.278772378516624E-9</v>
      </c>
    </row>
    <row r="1876" spans="1:2" x14ac:dyDescent="0.2">
      <c r="A1876">
        <v>35137623.762376234</v>
      </c>
      <c r="B1876">
        <v>0</v>
      </c>
    </row>
    <row r="1877" spans="1:2" x14ac:dyDescent="0.2">
      <c r="A1877">
        <v>35160396.039603963</v>
      </c>
      <c r="B1877">
        <v>0</v>
      </c>
    </row>
    <row r="1878" spans="1:2" x14ac:dyDescent="0.2">
      <c r="A1878">
        <v>35160396.039603963</v>
      </c>
      <c r="B1878">
        <v>1.278772378516624E-9</v>
      </c>
    </row>
    <row r="1879" spans="1:2" x14ac:dyDescent="0.2">
      <c r="A1879">
        <v>35183168.316831686</v>
      </c>
      <c r="B1879">
        <v>1.278772378516624E-9</v>
      </c>
    </row>
    <row r="1880" spans="1:2" x14ac:dyDescent="0.2">
      <c r="A1880">
        <v>35183168.316831686</v>
      </c>
      <c r="B1880">
        <v>0</v>
      </c>
    </row>
    <row r="1881" spans="1:2" x14ac:dyDescent="0.2">
      <c r="A1881">
        <v>35205940.594059408</v>
      </c>
      <c r="B1881">
        <v>0</v>
      </c>
    </row>
    <row r="1882" spans="1:2" x14ac:dyDescent="0.2">
      <c r="A1882">
        <v>35205940.594059408</v>
      </c>
      <c r="B1882">
        <v>1.278772378516624E-9</v>
      </c>
    </row>
    <row r="1883" spans="1:2" x14ac:dyDescent="0.2">
      <c r="A1883">
        <v>35228712.87128713</v>
      </c>
      <c r="B1883">
        <v>1.278772378516624E-9</v>
      </c>
    </row>
    <row r="1884" spans="1:2" x14ac:dyDescent="0.2">
      <c r="A1884">
        <v>35228712.87128713</v>
      </c>
      <c r="B1884">
        <v>0</v>
      </c>
    </row>
    <row r="1885" spans="1:2" x14ac:dyDescent="0.2">
      <c r="A1885">
        <v>35251485.148514852</v>
      </c>
      <c r="B1885">
        <v>0</v>
      </c>
    </row>
    <row r="1886" spans="1:2" x14ac:dyDescent="0.2">
      <c r="A1886">
        <v>35251485.148514852</v>
      </c>
      <c r="B1886">
        <v>1.278772378516624E-9</v>
      </c>
    </row>
    <row r="1887" spans="1:2" x14ac:dyDescent="0.2">
      <c r="A1887">
        <v>35274257.425742574</v>
      </c>
      <c r="B1887">
        <v>1.278772378516624E-9</v>
      </c>
    </row>
    <row r="1888" spans="1:2" x14ac:dyDescent="0.2">
      <c r="A1888">
        <v>35274257.425742574</v>
      </c>
      <c r="B1888">
        <v>0</v>
      </c>
    </row>
    <row r="1889" spans="1:2" x14ac:dyDescent="0.2">
      <c r="A1889">
        <v>35297029.702970296</v>
      </c>
      <c r="B1889">
        <v>0</v>
      </c>
    </row>
    <row r="1890" spans="1:2" x14ac:dyDescent="0.2">
      <c r="A1890">
        <v>35297029.702970296</v>
      </c>
      <c r="B1890">
        <v>1.278772378516624E-9</v>
      </c>
    </row>
    <row r="1891" spans="1:2" x14ac:dyDescent="0.2">
      <c r="A1891">
        <v>35319801.980198018</v>
      </c>
      <c r="B1891">
        <v>1.278772378516624E-9</v>
      </c>
    </row>
    <row r="1892" spans="1:2" x14ac:dyDescent="0.2">
      <c r="A1892">
        <v>35319801.980198018</v>
      </c>
      <c r="B1892">
        <v>0</v>
      </c>
    </row>
    <row r="1893" spans="1:2" x14ac:dyDescent="0.2">
      <c r="A1893">
        <v>35342574.25742574</v>
      </c>
      <c r="B1893">
        <v>0</v>
      </c>
    </row>
    <row r="1894" spans="1:2" x14ac:dyDescent="0.2">
      <c r="A1894">
        <v>35342574.25742574</v>
      </c>
      <c r="B1894">
        <v>1.278772378516624E-9</v>
      </c>
    </row>
    <row r="1895" spans="1:2" x14ac:dyDescent="0.2">
      <c r="A1895">
        <v>35365346.534653462</v>
      </c>
      <c r="B1895">
        <v>1.278772378516624E-9</v>
      </c>
    </row>
    <row r="1896" spans="1:2" x14ac:dyDescent="0.2">
      <c r="A1896">
        <v>35365346.534653462</v>
      </c>
      <c r="B1896">
        <v>0</v>
      </c>
    </row>
    <row r="1897" spans="1:2" x14ac:dyDescent="0.2">
      <c r="A1897">
        <v>35388118.811881185</v>
      </c>
      <c r="B1897">
        <v>0</v>
      </c>
    </row>
    <row r="1898" spans="1:2" x14ac:dyDescent="0.2">
      <c r="A1898">
        <v>35388118.811881185</v>
      </c>
      <c r="B1898">
        <v>1.278772378516624E-9</v>
      </c>
    </row>
    <row r="1899" spans="1:2" x14ac:dyDescent="0.2">
      <c r="A1899">
        <v>35410891.089108914</v>
      </c>
      <c r="B1899">
        <v>1.278772378516624E-9</v>
      </c>
    </row>
    <row r="1900" spans="1:2" x14ac:dyDescent="0.2">
      <c r="A1900">
        <v>35410891.089108914</v>
      </c>
      <c r="B1900">
        <v>0</v>
      </c>
    </row>
    <row r="1901" spans="1:2" x14ac:dyDescent="0.2">
      <c r="A1901">
        <v>35433663.366336636</v>
      </c>
      <c r="B1901">
        <v>0</v>
      </c>
    </row>
    <row r="1902" spans="1:2" x14ac:dyDescent="0.2">
      <c r="A1902">
        <v>35433663.366336636</v>
      </c>
      <c r="B1902">
        <v>1.278772378516624E-9</v>
      </c>
    </row>
    <row r="1903" spans="1:2" x14ac:dyDescent="0.2">
      <c r="A1903">
        <v>35456435.643564358</v>
      </c>
      <c r="B1903">
        <v>1.278772378516624E-9</v>
      </c>
    </row>
    <row r="1904" spans="1:2" x14ac:dyDescent="0.2">
      <c r="A1904">
        <v>35456435.643564358</v>
      </c>
      <c r="B1904">
        <v>0</v>
      </c>
    </row>
    <row r="1905" spans="1:2" x14ac:dyDescent="0.2">
      <c r="A1905">
        <v>35479207.92079208</v>
      </c>
      <c r="B1905">
        <v>0</v>
      </c>
    </row>
    <row r="1906" spans="1:2" x14ac:dyDescent="0.2">
      <c r="A1906">
        <v>35479207.92079208</v>
      </c>
      <c r="B1906">
        <v>1.278772378516624E-9</v>
      </c>
    </row>
    <row r="1907" spans="1:2" x14ac:dyDescent="0.2">
      <c r="A1907">
        <v>35501980.198019803</v>
      </c>
      <c r="B1907">
        <v>1.278772378516624E-9</v>
      </c>
    </row>
    <row r="1908" spans="1:2" x14ac:dyDescent="0.2">
      <c r="A1908">
        <v>35501980.198019803</v>
      </c>
      <c r="B1908">
        <v>0</v>
      </c>
    </row>
    <row r="1909" spans="1:2" x14ac:dyDescent="0.2">
      <c r="A1909">
        <v>35524752.475247525</v>
      </c>
      <c r="B1909">
        <v>0</v>
      </c>
    </row>
    <row r="1910" spans="1:2" x14ac:dyDescent="0.2">
      <c r="A1910">
        <v>35524752.475247525</v>
      </c>
      <c r="B1910">
        <v>1.278772378516624E-9</v>
      </c>
    </row>
    <row r="1911" spans="1:2" x14ac:dyDescent="0.2">
      <c r="A1911">
        <v>35547524.752475247</v>
      </c>
      <c r="B1911">
        <v>1.278772378516624E-9</v>
      </c>
    </row>
    <row r="1912" spans="1:2" x14ac:dyDescent="0.2">
      <c r="A1912">
        <v>35547524.752475247</v>
      </c>
      <c r="B1912">
        <v>0</v>
      </c>
    </row>
    <row r="1913" spans="1:2" x14ac:dyDescent="0.2">
      <c r="A1913">
        <v>35570297.029702969</v>
      </c>
      <c r="B1913">
        <v>0</v>
      </c>
    </row>
    <row r="1914" spans="1:2" x14ac:dyDescent="0.2">
      <c r="A1914">
        <v>35570297.029702969</v>
      </c>
      <c r="B1914">
        <v>1.278772378516624E-9</v>
      </c>
    </row>
    <row r="1915" spans="1:2" x14ac:dyDescent="0.2">
      <c r="A1915">
        <v>35593069.306930691</v>
      </c>
      <c r="B1915">
        <v>1.278772378516624E-9</v>
      </c>
    </row>
    <row r="1916" spans="1:2" x14ac:dyDescent="0.2">
      <c r="A1916">
        <v>35593069.306930691</v>
      </c>
      <c r="B1916">
        <v>0</v>
      </c>
    </row>
    <row r="1917" spans="1:2" x14ac:dyDescent="0.2">
      <c r="A1917">
        <v>35615841.584158413</v>
      </c>
      <c r="B1917">
        <v>0</v>
      </c>
    </row>
    <row r="1918" spans="1:2" x14ac:dyDescent="0.2">
      <c r="A1918">
        <v>35615841.584158413</v>
      </c>
      <c r="B1918">
        <v>1.278772378516624E-9</v>
      </c>
    </row>
    <row r="1919" spans="1:2" x14ac:dyDescent="0.2">
      <c r="A1919">
        <v>35638613.861386135</v>
      </c>
      <c r="B1919">
        <v>1.278772378516624E-9</v>
      </c>
    </row>
    <row r="1920" spans="1:2" x14ac:dyDescent="0.2">
      <c r="A1920">
        <v>35638613.861386135</v>
      </c>
      <c r="B1920">
        <v>0</v>
      </c>
    </row>
    <row r="1921" spans="1:2" x14ac:dyDescent="0.2">
      <c r="A1921">
        <v>35661386.138613865</v>
      </c>
      <c r="B1921">
        <v>0</v>
      </c>
    </row>
    <row r="1922" spans="1:2" x14ac:dyDescent="0.2">
      <c r="A1922">
        <v>35661386.138613865</v>
      </c>
      <c r="B1922">
        <v>1.278772378516624E-9</v>
      </c>
    </row>
    <row r="1923" spans="1:2" x14ac:dyDescent="0.2">
      <c r="A1923">
        <v>35684158.415841587</v>
      </c>
      <c r="B1923">
        <v>1.278772378516624E-9</v>
      </c>
    </row>
    <row r="1924" spans="1:2" x14ac:dyDescent="0.2">
      <c r="A1924">
        <v>35684158.415841587</v>
      </c>
      <c r="B1924">
        <v>0</v>
      </c>
    </row>
    <row r="1925" spans="1:2" x14ac:dyDescent="0.2">
      <c r="A1925">
        <v>35706930.693069309</v>
      </c>
      <c r="B1925">
        <v>0</v>
      </c>
    </row>
    <row r="1926" spans="1:2" x14ac:dyDescent="0.2">
      <c r="A1926">
        <v>35706930.693069309</v>
      </c>
      <c r="B1926">
        <v>1.278772378516624E-9</v>
      </c>
    </row>
    <row r="1927" spans="1:2" x14ac:dyDescent="0.2">
      <c r="A1927">
        <v>35729702.970297031</v>
      </c>
      <c r="B1927">
        <v>1.278772378516624E-9</v>
      </c>
    </row>
    <row r="1928" spans="1:2" x14ac:dyDescent="0.2">
      <c r="A1928">
        <v>35729702.970297031</v>
      </c>
      <c r="B1928">
        <v>0</v>
      </c>
    </row>
    <row r="1929" spans="1:2" x14ac:dyDescent="0.2">
      <c r="A1929">
        <v>35752475.247524753</v>
      </c>
      <c r="B1929">
        <v>0</v>
      </c>
    </row>
    <row r="1930" spans="1:2" x14ac:dyDescent="0.2">
      <c r="A1930">
        <v>35752475.247524753</v>
      </c>
      <c r="B1930">
        <v>1.278772378516624E-9</v>
      </c>
    </row>
    <row r="1931" spans="1:2" x14ac:dyDescent="0.2">
      <c r="A1931">
        <v>35775247.524752475</v>
      </c>
      <c r="B1931">
        <v>1.278772378516624E-9</v>
      </c>
    </row>
    <row r="1932" spans="1:2" x14ac:dyDescent="0.2">
      <c r="A1932">
        <v>35775247.524752475</v>
      </c>
      <c r="B1932">
        <v>0</v>
      </c>
    </row>
    <row r="1933" spans="1:2" x14ac:dyDescent="0.2">
      <c r="A1933">
        <v>35798019.801980197</v>
      </c>
      <c r="B1933">
        <v>0</v>
      </c>
    </row>
    <row r="1934" spans="1:2" x14ac:dyDescent="0.2">
      <c r="A1934">
        <v>35798019.801980197</v>
      </c>
      <c r="B1934">
        <v>1.278772378516624E-9</v>
      </c>
    </row>
    <row r="1935" spans="1:2" x14ac:dyDescent="0.2">
      <c r="A1935">
        <v>35820792.07920792</v>
      </c>
      <c r="B1935">
        <v>1.278772378516624E-9</v>
      </c>
    </row>
    <row r="1936" spans="1:2" x14ac:dyDescent="0.2">
      <c r="A1936">
        <v>35820792.07920792</v>
      </c>
      <c r="B1936">
        <v>0</v>
      </c>
    </row>
    <row r="1937" spans="1:2" x14ac:dyDescent="0.2">
      <c r="A1937">
        <v>35843564.356435642</v>
      </c>
      <c r="B1937">
        <v>0</v>
      </c>
    </row>
    <row r="1938" spans="1:2" x14ac:dyDescent="0.2">
      <c r="A1938">
        <v>35843564.356435642</v>
      </c>
      <c r="B1938">
        <v>1.278772378516624E-9</v>
      </c>
    </row>
    <row r="1939" spans="1:2" x14ac:dyDescent="0.2">
      <c r="A1939">
        <v>35866336.633663364</v>
      </c>
      <c r="B1939">
        <v>1.278772378516624E-9</v>
      </c>
    </row>
    <row r="1940" spans="1:2" x14ac:dyDescent="0.2">
      <c r="A1940">
        <v>35866336.633663364</v>
      </c>
      <c r="B1940">
        <v>0</v>
      </c>
    </row>
    <row r="1941" spans="1:2" x14ac:dyDescent="0.2">
      <c r="A1941">
        <v>35889108.910891086</v>
      </c>
      <c r="B1941">
        <v>0</v>
      </c>
    </row>
    <row r="1942" spans="1:2" x14ac:dyDescent="0.2">
      <c r="A1942">
        <v>35889108.910891086</v>
      </c>
      <c r="B1942">
        <v>1.278772378516624E-9</v>
      </c>
    </row>
    <row r="1943" spans="1:2" x14ac:dyDescent="0.2">
      <c r="A1943">
        <v>35911881.188118815</v>
      </c>
      <c r="B1943">
        <v>1.278772378516624E-9</v>
      </c>
    </row>
    <row r="1944" spans="1:2" x14ac:dyDescent="0.2">
      <c r="A1944">
        <v>35911881.188118815</v>
      </c>
      <c r="B1944">
        <v>0</v>
      </c>
    </row>
    <row r="1945" spans="1:2" x14ac:dyDescent="0.2">
      <c r="A1945">
        <v>35934653.465346538</v>
      </c>
      <c r="B1945">
        <v>0</v>
      </c>
    </row>
    <row r="1946" spans="1:2" x14ac:dyDescent="0.2">
      <c r="A1946">
        <v>35934653.465346538</v>
      </c>
      <c r="B1946">
        <v>1.278772378516624E-9</v>
      </c>
    </row>
    <row r="1947" spans="1:2" x14ac:dyDescent="0.2">
      <c r="A1947">
        <v>35957425.74257426</v>
      </c>
      <c r="B1947">
        <v>1.278772378516624E-9</v>
      </c>
    </row>
    <row r="1948" spans="1:2" x14ac:dyDescent="0.2">
      <c r="A1948">
        <v>35957425.74257426</v>
      </c>
      <c r="B1948">
        <v>0</v>
      </c>
    </row>
    <row r="1949" spans="1:2" x14ac:dyDescent="0.2">
      <c r="A1949">
        <v>35980198.019801982</v>
      </c>
      <c r="B1949">
        <v>0</v>
      </c>
    </row>
    <row r="1950" spans="1:2" x14ac:dyDescent="0.2">
      <c r="A1950">
        <v>35980198.019801982</v>
      </c>
      <c r="B1950">
        <v>1.278772378516624E-9</v>
      </c>
    </row>
    <row r="1951" spans="1:2" x14ac:dyDescent="0.2">
      <c r="A1951">
        <v>36002970.297029704</v>
      </c>
      <c r="B1951">
        <v>1.278772378516624E-9</v>
      </c>
    </row>
    <row r="1952" spans="1:2" x14ac:dyDescent="0.2">
      <c r="A1952">
        <v>36002970.297029704</v>
      </c>
      <c r="B1952">
        <v>0</v>
      </c>
    </row>
    <row r="1953" spans="1:2" x14ac:dyDescent="0.2">
      <c r="A1953">
        <v>36025742.574257426</v>
      </c>
      <c r="B1953">
        <v>0</v>
      </c>
    </row>
    <row r="1954" spans="1:2" x14ac:dyDescent="0.2">
      <c r="A1954">
        <v>36025742.574257426</v>
      </c>
      <c r="B1954">
        <v>1.278772378516624E-9</v>
      </c>
    </row>
    <row r="1955" spans="1:2" x14ac:dyDescent="0.2">
      <c r="A1955">
        <v>36048514.851485148</v>
      </c>
      <c r="B1955">
        <v>1.278772378516624E-9</v>
      </c>
    </row>
    <row r="1956" spans="1:2" x14ac:dyDescent="0.2">
      <c r="A1956">
        <v>36048514.851485148</v>
      </c>
      <c r="B1956">
        <v>0</v>
      </c>
    </row>
    <row r="1957" spans="1:2" x14ac:dyDescent="0.2">
      <c r="A1957">
        <v>36071287.12871287</v>
      </c>
      <c r="B1957">
        <v>0</v>
      </c>
    </row>
    <row r="1958" spans="1:2" x14ac:dyDescent="0.2">
      <c r="A1958">
        <v>36071287.12871287</v>
      </c>
      <c r="B1958">
        <v>1.278772378516624E-9</v>
      </c>
    </row>
    <row r="1959" spans="1:2" x14ac:dyDescent="0.2">
      <c r="A1959">
        <v>36094059.405940592</v>
      </c>
      <c r="B1959">
        <v>1.278772378516624E-9</v>
      </c>
    </row>
    <row r="1960" spans="1:2" x14ac:dyDescent="0.2">
      <c r="A1960">
        <v>36094059.405940592</v>
      </c>
      <c r="B1960">
        <v>0</v>
      </c>
    </row>
    <row r="1961" spans="1:2" x14ac:dyDescent="0.2">
      <c r="A1961">
        <v>36116831.683168314</v>
      </c>
      <c r="B1961">
        <v>0</v>
      </c>
    </row>
    <row r="1962" spans="1:2" x14ac:dyDescent="0.2">
      <c r="A1962">
        <v>36116831.683168314</v>
      </c>
      <c r="B1962">
        <v>1.278772378516624E-9</v>
      </c>
    </row>
    <row r="1963" spans="1:2" x14ac:dyDescent="0.2">
      <c r="A1963">
        <v>36139603.960396037</v>
      </c>
      <c r="B1963">
        <v>1.278772378516624E-9</v>
      </c>
    </row>
    <row r="1964" spans="1:2" x14ac:dyDescent="0.2">
      <c r="A1964">
        <v>36139603.960396037</v>
      </c>
      <c r="B1964">
        <v>0</v>
      </c>
    </row>
    <row r="1965" spans="1:2" x14ac:dyDescent="0.2">
      <c r="A1965">
        <v>36162376.237623766</v>
      </c>
      <c r="B1965">
        <v>0</v>
      </c>
    </row>
    <row r="1966" spans="1:2" x14ac:dyDescent="0.2">
      <c r="A1966">
        <v>36162376.237623766</v>
      </c>
      <c r="B1966">
        <v>1.278772378516624E-9</v>
      </c>
    </row>
    <row r="1967" spans="1:2" x14ac:dyDescent="0.2">
      <c r="A1967">
        <v>36185148.514851488</v>
      </c>
      <c r="B1967">
        <v>1.278772378516624E-9</v>
      </c>
    </row>
    <row r="1968" spans="1:2" x14ac:dyDescent="0.2">
      <c r="A1968">
        <v>36185148.514851488</v>
      </c>
      <c r="B1968">
        <v>0</v>
      </c>
    </row>
    <row r="1969" spans="1:2" x14ac:dyDescent="0.2">
      <c r="A1969">
        <v>36207920.79207921</v>
      </c>
      <c r="B1969">
        <v>0</v>
      </c>
    </row>
    <row r="1970" spans="1:2" x14ac:dyDescent="0.2">
      <c r="A1970">
        <v>36207920.79207921</v>
      </c>
      <c r="B1970">
        <v>1.278772378516624E-9</v>
      </c>
    </row>
    <row r="1971" spans="1:2" x14ac:dyDescent="0.2">
      <c r="A1971">
        <v>36230693.069306932</v>
      </c>
      <c r="B1971">
        <v>1.278772378516624E-9</v>
      </c>
    </row>
    <row r="1972" spans="1:2" x14ac:dyDescent="0.2">
      <c r="A1972">
        <v>36230693.069306932</v>
      </c>
      <c r="B1972">
        <v>0</v>
      </c>
    </row>
    <row r="1973" spans="1:2" x14ac:dyDescent="0.2">
      <c r="A1973">
        <v>36253465.346534654</v>
      </c>
      <c r="B1973">
        <v>0</v>
      </c>
    </row>
    <row r="1974" spans="1:2" x14ac:dyDescent="0.2">
      <c r="A1974">
        <v>36253465.346534654</v>
      </c>
      <c r="B1974">
        <v>1.278772378516624E-9</v>
      </c>
    </row>
    <row r="1975" spans="1:2" x14ac:dyDescent="0.2">
      <c r="A1975">
        <v>36276237.623762377</v>
      </c>
      <c r="B1975">
        <v>1.278772378516624E-9</v>
      </c>
    </row>
    <row r="1976" spans="1:2" x14ac:dyDescent="0.2">
      <c r="A1976">
        <v>36276237.623762377</v>
      </c>
      <c r="B1976">
        <v>0</v>
      </c>
    </row>
    <row r="1977" spans="1:2" x14ac:dyDescent="0.2">
      <c r="A1977">
        <v>36299009.900990099</v>
      </c>
      <c r="B1977">
        <v>0</v>
      </c>
    </row>
    <row r="1978" spans="1:2" x14ac:dyDescent="0.2">
      <c r="A1978">
        <v>36299009.900990099</v>
      </c>
      <c r="B1978">
        <v>1.278772378516624E-9</v>
      </c>
    </row>
    <row r="1979" spans="1:2" x14ac:dyDescent="0.2">
      <c r="A1979">
        <v>36321782.178217821</v>
      </c>
      <c r="B1979">
        <v>1.278772378516624E-9</v>
      </c>
    </row>
    <row r="1980" spans="1:2" x14ac:dyDescent="0.2">
      <c r="A1980">
        <v>36321782.178217821</v>
      </c>
      <c r="B1980">
        <v>0</v>
      </c>
    </row>
    <row r="1981" spans="1:2" x14ac:dyDescent="0.2">
      <c r="A1981">
        <v>36344554.455445543</v>
      </c>
      <c r="B1981">
        <v>0</v>
      </c>
    </row>
    <row r="1982" spans="1:2" x14ac:dyDescent="0.2">
      <c r="A1982">
        <v>36344554.455445543</v>
      </c>
      <c r="B1982">
        <v>1.278772378516624E-9</v>
      </c>
    </row>
    <row r="1983" spans="1:2" x14ac:dyDescent="0.2">
      <c r="A1983">
        <v>36367326.732673265</v>
      </c>
      <c r="B1983">
        <v>1.278772378516624E-9</v>
      </c>
    </row>
    <row r="1984" spans="1:2" x14ac:dyDescent="0.2">
      <c r="A1984">
        <v>36367326.732673265</v>
      </c>
      <c r="B1984">
        <v>0</v>
      </c>
    </row>
    <row r="1985" spans="1:2" x14ac:dyDescent="0.2">
      <c r="A1985">
        <v>36390099.009900987</v>
      </c>
      <c r="B1985">
        <v>0</v>
      </c>
    </row>
    <row r="1986" spans="1:2" x14ac:dyDescent="0.2">
      <c r="A1986">
        <v>36390099.009900987</v>
      </c>
      <c r="B1986">
        <v>1.278772378516624E-9</v>
      </c>
    </row>
    <row r="1987" spans="1:2" x14ac:dyDescent="0.2">
      <c r="A1987">
        <v>36412871.287128717</v>
      </c>
      <c r="B1987">
        <v>1.278772378516624E-9</v>
      </c>
    </row>
    <row r="1988" spans="1:2" x14ac:dyDescent="0.2">
      <c r="A1988">
        <v>36412871.287128717</v>
      </c>
      <c r="B1988">
        <v>0</v>
      </c>
    </row>
    <row r="1989" spans="1:2" x14ac:dyDescent="0.2">
      <c r="A1989">
        <v>36435643.564356439</v>
      </c>
      <c r="B1989">
        <v>0</v>
      </c>
    </row>
    <row r="1990" spans="1:2" x14ac:dyDescent="0.2">
      <c r="A1990">
        <v>36435643.564356439</v>
      </c>
      <c r="B1990">
        <v>1.278772378516624E-9</v>
      </c>
    </row>
    <row r="1991" spans="1:2" x14ac:dyDescent="0.2">
      <c r="A1991">
        <v>36458415.841584161</v>
      </c>
      <c r="B1991">
        <v>1.278772378516624E-9</v>
      </c>
    </row>
    <row r="1992" spans="1:2" x14ac:dyDescent="0.2">
      <c r="A1992">
        <v>36458415.841584161</v>
      </c>
      <c r="B1992">
        <v>0</v>
      </c>
    </row>
    <row r="1993" spans="1:2" x14ac:dyDescent="0.2">
      <c r="A1993">
        <v>36481188.118811883</v>
      </c>
      <c r="B1993">
        <v>0</v>
      </c>
    </row>
    <row r="1994" spans="1:2" x14ac:dyDescent="0.2">
      <c r="A1994">
        <v>36481188.118811883</v>
      </c>
      <c r="B1994">
        <v>1.278772378516624E-9</v>
      </c>
    </row>
    <row r="1995" spans="1:2" x14ac:dyDescent="0.2">
      <c r="A1995">
        <v>36503960.396039605</v>
      </c>
      <c r="B1995">
        <v>1.278772378516624E-9</v>
      </c>
    </row>
    <row r="1996" spans="1:2" x14ac:dyDescent="0.2">
      <c r="A1996">
        <v>36503960.396039605</v>
      </c>
      <c r="B1996">
        <v>0</v>
      </c>
    </row>
    <row r="1997" spans="1:2" x14ac:dyDescent="0.2">
      <c r="A1997">
        <v>36526732.673267327</v>
      </c>
      <c r="B1997">
        <v>0</v>
      </c>
    </row>
    <row r="1998" spans="1:2" x14ac:dyDescent="0.2">
      <c r="A1998">
        <v>36526732.673267327</v>
      </c>
      <c r="B1998">
        <v>1.278772378516624E-9</v>
      </c>
    </row>
    <row r="1999" spans="1:2" x14ac:dyDescent="0.2">
      <c r="A1999">
        <v>36549504.950495049</v>
      </c>
      <c r="B1999">
        <v>1.278772378516624E-9</v>
      </c>
    </row>
    <row r="2000" spans="1:2" x14ac:dyDescent="0.2">
      <c r="A2000">
        <v>36549504.950495049</v>
      </c>
      <c r="B2000">
        <v>0</v>
      </c>
    </row>
    <row r="2001" spans="1:2" x14ac:dyDescent="0.2">
      <c r="A2001">
        <v>36572277.227722771</v>
      </c>
      <c r="B2001">
        <v>0</v>
      </c>
    </row>
    <row r="2002" spans="1:2" x14ac:dyDescent="0.2">
      <c r="A2002">
        <v>36572277.227722771</v>
      </c>
      <c r="B2002">
        <v>1.278772378516624E-9</v>
      </c>
    </row>
    <row r="2003" spans="1:2" x14ac:dyDescent="0.2">
      <c r="A2003">
        <v>36595049.504950494</v>
      </c>
      <c r="B2003">
        <v>1.278772378516624E-9</v>
      </c>
    </row>
    <row r="2004" spans="1:2" x14ac:dyDescent="0.2">
      <c r="A2004">
        <v>36595049.504950494</v>
      </c>
      <c r="B2004">
        <v>0</v>
      </c>
    </row>
    <row r="2005" spans="1:2" x14ac:dyDescent="0.2">
      <c r="A2005">
        <v>36617821.782178216</v>
      </c>
      <c r="B2005">
        <v>0</v>
      </c>
    </row>
    <row r="2006" spans="1:2" x14ac:dyDescent="0.2">
      <c r="A2006">
        <v>36617821.782178216</v>
      </c>
      <c r="B2006">
        <v>1.278772378516624E-9</v>
      </c>
    </row>
    <row r="2007" spans="1:2" x14ac:dyDescent="0.2">
      <c r="A2007">
        <v>36640594.059405938</v>
      </c>
      <c r="B2007">
        <v>1.278772378516624E-9</v>
      </c>
    </row>
    <row r="2008" spans="1:2" x14ac:dyDescent="0.2">
      <c r="A2008">
        <v>36640594.059405938</v>
      </c>
      <c r="B2008">
        <v>0</v>
      </c>
    </row>
    <row r="2009" spans="1:2" x14ac:dyDescent="0.2">
      <c r="A2009">
        <v>36663366.336633667</v>
      </c>
      <c r="B2009">
        <v>0</v>
      </c>
    </row>
    <row r="2010" spans="1:2" x14ac:dyDescent="0.2">
      <c r="A2010">
        <v>36663366.336633667</v>
      </c>
      <c r="B2010">
        <v>1.278772378516624E-9</v>
      </c>
    </row>
    <row r="2011" spans="1:2" x14ac:dyDescent="0.2">
      <c r="A2011">
        <v>36686138.613861382</v>
      </c>
      <c r="B2011">
        <v>1.278772378516624E-9</v>
      </c>
    </row>
    <row r="2012" spans="1:2" x14ac:dyDescent="0.2">
      <c r="A2012">
        <v>36686138.613861382</v>
      </c>
      <c r="B2012">
        <v>0</v>
      </c>
    </row>
    <row r="2013" spans="1:2" x14ac:dyDescent="0.2">
      <c r="A2013">
        <v>36708910.891089112</v>
      </c>
      <c r="B2013">
        <v>0</v>
      </c>
    </row>
    <row r="2014" spans="1:2" x14ac:dyDescent="0.2">
      <c r="A2014">
        <v>36708910.891089112</v>
      </c>
      <c r="B2014">
        <v>1.278772378516624E-9</v>
      </c>
    </row>
    <row r="2015" spans="1:2" x14ac:dyDescent="0.2">
      <c r="A2015">
        <v>36731683.168316834</v>
      </c>
      <c r="B2015">
        <v>1.278772378516624E-9</v>
      </c>
    </row>
    <row r="2016" spans="1:2" x14ac:dyDescent="0.2">
      <c r="A2016">
        <v>36731683.168316834</v>
      </c>
      <c r="B2016">
        <v>0</v>
      </c>
    </row>
    <row r="2017" spans="1:2" x14ac:dyDescent="0.2">
      <c r="A2017">
        <v>36754455.445544556</v>
      </c>
      <c r="B2017">
        <v>0</v>
      </c>
    </row>
    <row r="2018" spans="1:2" x14ac:dyDescent="0.2">
      <c r="A2018">
        <v>36754455.445544556</v>
      </c>
      <c r="B2018">
        <v>1.278772378516624E-9</v>
      </c>
    </row>
    <row r="2019" spans="1:2" x14ac:dyDescent="0.2">
      <c r="A2019">
        <v>36777227.722772278</v>
      </c>
      <c r="B2019">
        <v>1.278772378516624E-9</v>
      </c>
    </row>
    <row r="2020" spans="1:2" x14ac:dyDescent="0.2">
      <c r="A2020">
        <v>36777227.722772278</v>
      </c>
      <c r="B2020">
        <v>0</v>
      </c>
    </row>
    <row r="2021" spans="1:2" x14ac:dyDescent="0.2">
      <c r="A2021">
        <v>41400000</v>
      </c>
      <c r="B2021">
        <v>0</v>
      </c>
    </row>
    <row r="2022" spans="1:2" x14ac:dyDescent="0.2">
      <c r="A2022">
        <v>41400000</v>
      </c>
      <c r="B2022">
        <v>1.278772378516624E-9</v>
      </c>
    </row>
    <row r="2023" spans="1:2" x14ac:dyDescent="0.2">
      <c r="A2023">
        <v>41422772.277227722</v>
      </c>
      <c r="B2023">
        <v>1.278772378516624E-9</v>
      </c>
    </row>
    <row r="2024" spans="1:2" x14ac:dyDescent="0.2">
      <c r="A2024">
        <v>41422772.277227722</v>
      </c>
      <c r="B2024">
        <v>0</v>
      </c>
    </row>
    <row r="2025" spans="1:2" x14ac:dyDescent="0.2">
      <c r="A2025">
        <v>41445544.554455444</v>
      </c>
      <c r="B2025">
        <v>0</v>
      </c>
    </row>
    <row r="2026" spans="1:2" x14ac:dyDescent="0.2">
      <c r="A2026">
        <v>41445544.554455444</v>
      </c>
      <c r="B2026">
        <v>1.278772378516624E-9</v>
      </c>
    </row>
    <row r="2027" spans="1:2" x14ac:dyDescent="0.2">
      <c r="A2027">
        <v>41468316.831683166</v>
      </c>
      <c r="B2027">
        <v>1.278772378516624E-9</v>
      </c>
    </row>
    <row r="2028" spans="1:2" x14ac:dyDescent="0.2">
      <c r="A2028">
        <v>41468316.831683166</v>
      </c>
      <c r="B2028">
        <v>0</v>
      </c>
    </row>
    <row r="2029" spans="1:2" x14ac:dyDescent="0.2">
      <c r="A2029">
        <v>41491089.108910888</v>
      </c>
      <c r="B2029">
        <v>0</v>
      </c>
    </row>
    <row r="2030" spans="1:2" x14ac:dyDescent="0.2">
      <c r="A2030">
        <v>41491089.108910888</v>
      </c>
      <c r="B2030">
        <v>1.278772378516624E-9</v>
      </c>
    </row>
    <row r="2031" spans="1:2" x14ac:dyDescent="0.2">
      <c r="A2031">
        <v>41513861.386138611</v>
      </c>
      <c r="B2031">
        <v>1.278772378516624E-9</v>
      </c>
    </row>
    <row r="2032" spans="1:2" x14ac:dyDescent="0.2">
      <c r="A2032">
        <v>41513861.386138611</v>
      </c>
      <c r="B2032">
        <v>0</v>
      </c>
    </row>
    <row r="2033" spans="1:2" x14ac:dyDescent="0.2">
      <c r="A2033">
        <v>41536633.66336634</v>
      </c>
      <c r="B2033">
        <v>0</v>
      </c>
    </row>
    <row r="2034" spans="1:2" x14ac:dyDescent="0.2">
      <c r="A2034">
        <v>41536633.66336634</v>
      </c>
      <c r="B2034">
        <v>1.278772378516624E-9</v>
      </c>
    </row>
    <row r="2035" spans="1:2" x14ac:dyDescent="0.2">
      <c r="A2035">
        <v>41559405.940594062</v>
      </c>
      <c r="B2035">
        <v>1.278772378516624E-9</v>
      </c>
    </row>
    <row r="2036" spans="1:2" x14ac:dyDescent="0.2">
      <c r="A2036">
        <v>41559405.940594062</v>
      </c>
      <c r="B2036">
        <v>0</v>
      </c>
    </row>
    <row r="2037" spans="1:2" x14ac:dyDescent="0.2">
      <c r="A2037">
        <v>41582178.217821784</v>
      </c>
      <c r="B2037">
        <v>0</v>
      </c>
    </row>
    <row r="2038" spans="1:2" x14ac:dyDescent="0.2">
      <c r="A2038">
        <v>41582178.217821784</v>
      </c>
      <c r="B2038">
        <v>1.278772378516624E-9</v>
      </c>
    </row>
    <row r="2039" spans="1:2" x14ac:dyDescent="0.2">
      <c r="A2039">
        <v>41604950.495049506</v>
      </c>
      <c r="B2039">
        <v>1.278772378516624E-9</v>
      </c>
    </row>
    <row r="2040" spans="1:2" x14ac:dyDescent="0.2">
      <c r="A2040">
        <v>41604950.495049506</v>
      </c>
      <c r="B2040">
        <v>0</v>
      </c>
    </row>
    <row r="2041" spans="1:2" x14ac:dyDescent="0.2">
      <c r="A2041">
        <v>41627722.772277229</v>
      </c>
      <c r="B2041">
        <v>0</v>
      </c>
    </row>
    <row r="2042" spans="1:2" x14ac:dyDescent="0.2">
      <c r="A2042">
        <v>41627722.772277229</v>
      </c>
      <c r="B2042">
        <v>1.278772378516624E-9</v>
      </c>
    </row>
    <row r="2043" spans="1:2" x14ac:dyDescent="0.2">
      <c r="A2043">
        <v>41650495.049504951</v>
      </c>
      <c r="B2043">
        <v>1.278772378516624E-9</v>
      </c>
    </row>
    <row r="2044" spans="1:2" x14ac:dyDescent="0.2">
      <c r="A2044">
        <v>41650495.049504951</v>
      </c>
      <c r="B2044">
        <v>0</v>
      </c>
    </row>
    <row r="2045" spans="1:2" x14ac:dyDescent="0.2">
      <c r="A2045">
        <v>41673267.326732673</v>
      </c>
      <c r="B2045">
        <v>0</v>
      </c>
    </row>
    <row r="2046" spans="1:2" x14ac:dyDescent="0.2">
      <c r="A2046">
        <v>41673267.326732673</v>
      </c>
      <c r="B2046">
        <v>1.278772378516624E-9</v>
      </c>
    </row>
    <row r="2047" spans="1:2" x14ac:dyDescent="0.2">
      <c r="A2047">
        <v>41696039.603960395</v>
      </c>
      <c r="B2047">
        <v>1.278772378516624E-9</v>
      </c>
    </row>
    <row r="2048" spans="1:2" x14ac:dyDescent="0.2">
      <c r="A2048">
        <v>41696039.603960395</v>
      </c>
      <c r="B2048">
        <v>0</v>
      </c>
    </row>
    <row r="2049" spans="1:2" x14ac:dyDescent="0.2">
      <c r="A2049">
        <v>41718811.881188117</v>
      </c>
      <c r="B2049">
        <v>0</v>
      </c>
    </row>
    <row r="2050" spans="1:2" x14ac:dyDescent="0.2">
      <c r="A2050">
        <v>41718811.881188117</v>
      </c>
      <c r="B2050">
        <v>1.278772378516624E-9</v>
      </c>
    </row>
    <row r="2051" spans="1:2" x14ac:dyDescent="0.2">
      <c r="A2051">
        <v>41741584.158415839</v>
      </c>
      <c r="B2051">
        <v>1.278772378516624E-9</v>
      </c>
    </row>
    <row r="2052" spans="1:2" x14ac:dyDescent="0.2">
      <c r="A2052">
        <v>41741584.158415839</v>
      </c>
      <c r="B2052">
        <v>0</v>
      </c>
    </row>
    <row r="2053" spans="1:2" x14ac:dyDescent="0.2">
      <c r="A2053">
        <v>41764356.435643561</v>
      </c>
      <c r="B2053">
        <v>0</v>
      </c>
    </row>
    <row r="2054" spans="1:2" x14ac:dyDescent="0.2">
      <c r="A2054">
        <v>41764356.435643561</v>
      </c>
      <c r="B2054">
        <v>1.278772378516624E-9</v>
      </c>
    </row>
    <row r="2055" spans="1:2" x14ac:dyDescent="0.2">
      <c r="A2055">
        <v>41787128.712871291</v>
      </c>
      <c r="B2055">
        <v>1.278772378516624E-9</v>
      </c>
    </row>
    <row r="2056" spans="1:2" x14ac:dyDescent="0.2">
      <c r="A2056">
        <v>41787128.712871291</v>
      </c>
      <c r="B2056">
        <v>0</v>
      </c>
    </row>
    <row r="2057" spans="1:2" x14ac:dyDescent="0.2">
      <c r="A2057">
        <v>41809900.990099013</v>
      </c>
      <c r="B2057">
        <v>0</v>
      </c>
    </row>
    <row r="2058" spans="1:2" x14ac:dyDescent="0.2">
      <c r="A2058">
        <v>41809900.990099013</v>
      </c>
      <c r="B2058">
        <v>1.278772378516624E-9</v>
      </c>
    </row>
    <row r="2059" spans="1:2" x14ac:dyDescent="0.2">
      <c r="A2059">
        <v>41832673.267326735</v>
      </c>
      <c r="B2059">
        <v>1.278772378516624E-9</v>
      </c>
    </row>
    <row r="2060" spans="1:2" x14ac:dyDescent="0.2">
      <c r="A2060">
        <v>41832673.267326735</v>
      </c>
      <c r="B2060">
        <v>0</v>
      </c>
    </row>
    <row r="2061" spans="1:2" x14ac:dyDescent="0.2">
      <c r="A2061">
        <v>41855445.544554457</v>
      </c>
      <c r="B2061">
        <v>0</v>
      </c>
    </row>
    <row r="2062" spans="1:2" x14ac:dyDescent="0.2">
      <c r="A2062">
        <v>41855445.544554457</v>
      </c>
      <c r="B2062">
        <v>1.278772378516624E-9</v>
      </c>
    </row>
    <row r="2063" spans="1:2" x14ac:dyDescent="0.2">
      <c r="A2063">
        <v>41878217.821782179</v>
      </c>
      <c r="B2063">
        <v>1.278772378516624E-9</v>
      </c>
    </row>
    <row r="2064" spans="1:2" x14ac:dyDescent="0.2">
      <c r="A2064">
        <v>41878217.821782179</v>
      </c>
      <c r="B2064">
        <v>0</v>
      </c>
    </row>
    <row r="2065" spans="1:2" x14ac:dyDescent="0.2">
      <c r="A2065">
        <v>41900990.099009901</v>
      </c>
      <c r="B2065">
        <v>0</v>
      </c>
    </row>
    <row r="2066" spans="1:2" x14ac:dyDescent="0.2">
      <c r="A2066">
        <v>41900990.099009901</v>
      </c>
      <c r="B2066">
        <v>1.278772378516624E-9</v>
      </c>
    </row>
    <row r="2067" spans="1:2" x14ac:dyDescent="0.2">
      <c r="A2067">
        <v>41923762.376237623</v>
      </c>
      <c r="B2067">
        <v>1.278772378516624E-9</v>
      </c>
    </row>
    <row r="2068" spans="1:2" x14ac:dyDescent="0.2">
      <c r="A2068">
        <v>41923762.376237623</v>
      </c>
      <c r="B2068">
        <v>0</v>
      </c>
    </row>
    <row r="2069" spans="1:2" x14ac:dyDescent="0.2">
      <c r="A2069">
        <v>41946534.653465346</v>
      </c>
      <c r="B2069">
        <v>0</v>
      </c>
    </row>
    <row r="2070" spans="1:2" x14ac:dyDescent="0.2">
      <c r="A2070">
        <v>41946534.653465346</v>
      </c>
      <c r="B2070">
        <v>1.278772378516624E-9</v>
      </c>
    </row>
    <row r="2071" spans="1:2" x14ac:dyDescent="0.2">
      <c r="A2071">
        <v>41969306.930693068</v>
      </c>
      <c r="B2071">
        <v>1.278772378516624E-9</v>
      </c>
    </row>
    <row r="2072" spans="1:2" x14ac:dyDescent="0.2">
      <c r="A2072">
        <v>41969306.930693068</v>
      </c>
      <c r="B2072">
        <v>0</v>
      </c>
    </row>
    <row r="2073" spans="1:2" x14ac:dyDescent="0.2">
      <c r="A2073">
        <v>41992079.20792079</v>
      </c>
      <c r="B2073">
        <v>0</v>
      </c>
    </row>
    <row r="2074" spans="1:2" x14ac:dyDescent="0.2">
      <c r="A2074">
        <v>41992079.20792079</v>
      </c>
      <c r="B2074">
        <v>1.278772378516624E-9</v>
      </c>
    </row>
    <row r="2075" spans="1:2" x14ac:dyDescent="0.2">
      <c r="A2075">
        <v>42014851.485148512</v>
      </c>
      <c r="B2075">
        <v>1.278772378516624E-9</v>
      </c>
    </row>
    <row r="2076" spans="1:2" x14ac:dyDescent="0.2">
      <c r="A2076">
        <v>42014851.485148512</v>
      </c>
      <c r="B2076">
        <v>0</v>
      </c>
    </row>
    <row r="2077" spans="1:2" x14ac:dyDescent="0.2">
      <c r="A2077">
        <v>42037623.762376234</v>
      </c>
      <c r="B2077">
        <v>0</v>
      </c>
    </row>
    <row r="2078" spans="1:2" x14ac:dyDescent="0.2">
      <c r="A2078">
        <v>42037623.762376234</v>
      </c>
      <c r="B2078">
        <v>1.278772378516624E-9</v>
      </c>
    </row>
    <row r="2079" spans="1:2" x14ac:dyDescent="0.2">
      <c r="A2079">
        <v>42060396.039603963</v>
      </c>
      <c r="B2079">
        <v>1.278772378516624E-9</v>
      </c>
    </row>
    <row r="2080" spans="1:2" x14ac:dyDescent="0.2">
      <c r="A2080">
        <v>42060396.039603963</v>
      </c>
      <c r="B2080">
        <v>0</v>
      </c>
    </row>
    <row r="2081" spans="1:2" x14ac:dyDescent="0.2">
      <c r="A2081">
        <v>42083168.316831686</v>
      </c>
      <c r="B2081">
        <v>0</v>
      </c>
    </row>
    <row r="2082" spans="1:2" x14ac:dyDescent="0.2">
      <c r="A2082">
        <v>42083168.316831686</v>
      </c>
      <c r="B2082">
        <v>1.278772378516624E-9</v>
      </c>
    </row>
    <row r="2083" spans="1:2" x14ac:dyDescent="0.2">
      <c r="A2083">
        <v>42105940.594059408</v>
      </c>
      <c r="B2083">
        <v>1.278772378516624E-9</v>
      </c>
    </row>
    <row r="2084" spans="1:2" x14ac:dyDescent="0.2">
      <c r="A2084">
        <v>42105940.594059408</v>
      </c>
      <c r="B2084">
        <v>0</v>
      </c>
    </row>
    <row r="2085" spans="1:2" x14ac:dyDescent="0.2">
      <c r="A2085">
        <v>42128712.87128713</v>
      </c>
      <c r="B2085">
        <v>0</v>
      </c>
    </row>
    <row r="2086" spans="1:2" x14ac:dyDescent="0.2">
      <c r="A2086">
        <v>42128712.87128713</v>
      </c>
      <c r="B2086">
        <v>1.278772378516624E-9</v>
      </c>
    </row>
    <row r="2087" spans="1:2" x14ac:dyDescent="0.2">
      <c r="A2087">
        <v>42151485.148514852</v>
      </c>
      <c r="B2087">
        <v>1.278772378516624E-9</v>
      </c>
    </row>
    <row r="2088" spans="1:2" x14ac:dyDescent="0.2">
      <c r="A2088">
        <v>42151485.148514852</v>
      </c>
      <c r="B2088">
        <v>0</v>
      </c>
    </row>
    <row r="2089" spans="1:2" x14ac:dyDescent="0.2">
      <c r="A2089">
        <v>42174257.425742574</v>
      </c>
      <c r="B2089">
        <v>0</v>
      </c>
    </row>
    <row r="2090" spans="1:2" x14ac:dyDescent="0.2">
      <c r="A2090">
        <v>42174257.425742574</v>
      </c>
      <c r="B2090">
        <v>1.278772378516624E-9</v>
      </c>
    </row>
    <row r="2091" spans="1:2" x14ac:dyDescent="0.2">
      <c r="A2091">
        <v>42197029.702970296</v>
      </c>
      <c r="B2091">
        <v>1.278772378516624E-9</v>
      </c>
    </row>
    <row r="2092" spans="1:2" x14ac:dyDescent="0.2">
      <c r="A2092">
        <v>42197029.702970296</v>
      </c>
      <c r="B2092">
        <v>0</v>
      </c>
    </row>
    <row r="2093" spans="1:2" x14ac:dyDescent="0.2">
      <c r="A2093">
        <v>42219801.980198018</v>
      </c>
      <c r="B2093">
        <v>0</v>
      </c>
    </row>
    <row r="2094" spans="1:2" x14ac:dyDescent="0.2">
      <c r="A2094">
        <v>42219801.980198018</v>
      </c>
      <c r="B2094">
        <v>1.278772378516624E-9</v>
      </c>
    </row>
    <row r="2095" spans="1:2" x14ac:dyDescent="0.2">
      <c r="A2095">
        <v>42242574.25742574</v>
      </c>
      <c r="B2095">
        <v>1.278772378516624E-9</v>
      </c>
    </row>
    <row r="2096" spans="1:2" x14ac:dyDescent="0.2">
      <c r="A2096">
        <v>42242574.25742574</v>
      </c>
      <c r="B2096">
        <v>0</v>
      </c>
    </row>
    <row r="2097" spans="1:2" x14ac:dyDescent="0.2">
      <c r="A2097">
        <v>42265346.534653462</v>
      </c>
      <c r="B2097">
        <v>0</v>
      </c>
    </row>
    <row r="2098" spans="1:2" x14ac:dyDescent="0.2">
      <c r="A2098">
        <v>42265346.534653462</v>
      </c>
      <c r="B2098">
        <v>1.278772378516624E-9</v>
      </c>
    </row>
    <row r="2099" spans="1:2" x14ac:dyDescent="0.2">
      <c r="A2099">
        <v>42288118.811881185</v>
      </c>
      <c r="B2099">
        <v>1.278772378516624E-9</v>
      </c>
    </row>
    <row r="2100" spans="1:2" x14ac:dyDescent="0.2">
      <c r="A2100">
        <v>42288118.811881185</v>
      </c>
      <c r="B2100">
        <v>0</v>
      </c>
    </row>
    <row r="2101" spans="1:2" x14ac:dyDescent="0.2">
      <c r="A2101">
        <v>42310891.089108914</v>
      </c>
      <c r="B2101">
        <v>0</v>
      </c>
    </row>
    <row r="2102" spans="1:2" x14ac:dyDescent="0.2">
      <c r="A2102">
        <v>42310891.089108914</v>
      </c>
      <c r="B2102">
        <v>1.278772378516624E-9</v>
      </c>
    </row>
    <row r="2103" spans="1:2" x14ac:dyDescent="0.2">
      <c r="A2103">
        <v>42333663.366336636</v>
      </c>
      <c r="B2103">
        <v>1.278772378516624E-9</v>
      </c>
    </row>
    <row r="2104" spans="1:2" x14ac:dyDescent="0.2">
      <c r="A2104">
        <v>42333663.366336636</v>
      </c>
      <c r="B2104">
        <v>0</v>
      </c>
    </row>
    <row r="2105" spans="1:2" x14ac:dyDescent="0.2">
      <c r="A2105">
        <v>42356435.643564358</v>
      </c>
      <c r="B2105">
        <v>0</v>
      </c>
    </row>
    <row r="2106" spans="1:2" x14ac:dyDescent="0.2">
      <c r="A2106">
        <v>42356435.643564358</v>
      </c>
      <c r="B2106">
        <v>1.278772378516624E-9</v>
      </c>
    </row>
    <row r="2107" spans="1:2" x14ac:dyDescent="0.2">
      <c r="A2107">
        <v>42379207.92079208</v>
      </c>
      <c r="B2107">
        <v>1.278772378516624E-9</v>
      </c>
    </row>
    <row r="2108" spans="1:2" x14ac:dyDescent="0.2">
      <c r="A2108">
        <v>42379207.92079208</v>
      </c>
      <c r="B2108">
        <v>0</v>
      </c>
    </row>
    <row r="2109" spans="1:2" x14ac:dyDescent="0.2">
      <c r="A2109">
        <v>42401980.198019803</v>
      </c>
      <c r="B2109">
        <v>0</v>
      </c>
    </row>
    <row r="2110" spans="1:2" x14ac:dyDescent="0.2">
      <c r="A2110">
        <v>42401980.198019803</v>
      </c>
      <c r="B2110">
        <v>1.278772378516624E-9</v>
      </c>
    </row>
    <row r="2111" spans="1:2" x14ac:dyDescent="0.2">
      <c r="A2111">
        <v>42424752.475247525</v>
      </c>
      <c r="B2111">
        <v>1.278772378516624E-9</v>
      </c>
    </row>
    <row r="2112" spans="1:2" x14ac:dyDescent="0.2">
      <c r="A2112">
        <v>42424752.475247525</v>
      </c>
      <c r="B2112">
        <v>0</v>
      </c>
    </row>
    <row r="2113" spans="1:2" x14ac:dyDescent="0.2">
      <c r="A2113">
        <v>42447524.752475247</v>
      </c>
      <c r="B2113">
        <v>0</v>
      </c>
    </row>
    <row r="2114" spans="1:2" x14ac:dyDescent="0.2">
      <c r="A2114">
        <v>42447524.752475247</v>
      </c>
      <c r="B2114">
        <v>1.278772378516624E-9</v>
      </c>
    </row>
    <row r="2115" spans="1:2" x14ac:dyDescent="0.2">
      <c r="A2115">
        <v>42470297.029702969</v>
      </c>
      <c r="B2115">
        <v>1.278772378516624E-9</v>
      </c>
    </row>
    <row r="2116" spans="1:2" x14ac:dyDescent="0.2">
      <c r="A2116">
        <v>42470297.029702969</v>
      </c>
      <c r="B2116">
        <v>0</v>
      </c>
    </row>
    <row r="2117" spans="1:2" x14ac:dyDescent="0.2">
      <c r="A2117">
        <v>42493069.306930691</v>
      </c>
      <c r="B2117">
        <v>0</v>
      </c>
    </row>
    <row r="2118" spans="1:2" x14ac:dyDescent="0.2">
      <c r="A2118">
        <v>42493069.306930691</v>
      </c>
      <c r="B2118">
        <v>1.278772378516624E-9</v>
      </c>
    </row>
    <row r="2119" spans="1:2" x14ac:dyDescent="0.2">
      <c r="A2119">
        <v>42515841.584158413</v>
      </c>
      <c r="B2119">
        <v>1.278772378516624E-9</v>
      </c>
    </row>
    <row r="2120" spans="1:2" x14ac:dyDescent="0.2">
      <c r="A2120">
        <v>42515841.584158413</v>
      </c>
      <c r="B2120">
        <v>0</v>
      </c>
    </row>
    <row r="2121" spans="1:2" x14ac:dyDescent="0.2">
      <c r="A2121">
        <v>42538613.861386135</v>
      </c>
      <c r="B2121">
        <v>0</v>
      </c>
    </row>
    <row r="2122" spans="1:2" x14ac:dyDescent="0.2">
      <c r="A2122">
        <v>42538613.861386135</v>
      </c>
      <c r="B2122">
        <v>1.278772378516624E-9</v>
      </c>
    </row>
    <row r="2123" spans="1:2" x14ac:dyDescent="0.2">
      <c r="A2123">
        <v>42561386.138613865</v>
      </c>
      <c r="B2123">
        <v>1.278772378516624E-9</v>
      </c>
    </row>
    <row r="2124" spans="1:2" x14ac:dyDescent="0.2">
      <c r="A2124">
        <v>42561386.138613865</v>
      </c>
      <c r="B2124">
        <v>0</v>
      </c>
    </row>
    <row r="2125" spans="1:2" x14ac:dyDescent="0.2">
      <c r="A2125">
        <v>42584158.415841587</v>
      </c>
      <c r="B2125">
        <v>0</v>
      </c>
    </row>
    <row r="2126" spans="1:2" x14ac:dyDescent="0.2">
      <c r="A2126">
        <v>42584158.415841587</v>
      </c>
      <c r="B2126">
        <v>1.278772378516624E-9</v>
      </c>
    </row>
    <row r="2127" spans="1:2" x14ac:dyDescent="0.2">
      <c r="A2127">
        <v>42606930.693069309</v>
      </c>
      <c r="B2127">
        <v>1.278772378516624E-9</v>
      </c>
    </row>
    <row r="2128" spans="1:2" x14ac:dyDescent="0.2">
      <c r="A2128">
        <v>42606930.693069309</v>
      </c>
      <c r="B2128">
        <v>0</v>
      </c>
    </row>
    <row r="2129" spans="1:2" x14ac:dyDescent="0.2">
      <c r="A2129">
        <v>42629702.970297031</v>
      </c>
      <c r="B2129">
        <v>0</v>
      </c>
    </row>
    <row r="2130" spans="1:2" x14ac:dyDescent="0.2">
      <c r="A2130">
        <v>42629702.970297031</v>
      </c>
      <c r="B2130">
        <v>1.278772378516624E-9</v>
      </c>
    </row>
    <row r="2131" spans="1:2" x14ac:dyDescent="0.2">
      <c r="A2131">
        <v>42652475.247524753</v>
      </c>
      <c r="B2131">
        <v>1.278772378516624E-9</v>
      </c>
    </row>
    <row r="2132" spans="1:2" x14ac:dyDescent="0.2">
      <c r="A2132">
        <v>42652475.247524753</v>
      </c>
      <c r="B2132">
        <v>0</v>
      </c>
    </row>
    <row r="2133" spans="1:2" x14ac:dyDescent="0.2">
      <c r="A2133">
        <v>42675247.524752475</v>
      </c>
      <c r="B2133">
        <v>0</v>
      </c>
    </row>
    <row r="2134" spans="1:2" x14ac:dyDescent="0.2">
      <c r="A2134">
        <v>42675247.524752475</v>
      </c>
      <c r="B2134">
        <v>1.278772378516624E-9</v>
      </c>
    </row>
    <row r="2135" spans="1:2" x14ac:dyDescent="0.2">
      <c r="A2135">
        <v>42698019.801980197</v>
      </c>
      <c r="B2135">
        <v>1.278772378516624E-9</v>
      </c>
    </row>
    <row r="2136" spans="1:2" x14ac:dyDescent="0.2">
      <c r="A2136">
        <v>42698019.801980197</v>
      </c>
      <c r="B2136">
        <v>0</v>
      </c>
    </row>
    <row r="2137" spans="1:2" x14ac:dyDescent="0.2">
      <c r="A2137">
        <v>42720792.07920792</v>
      </c>
      <c r="B2137">
        <v>0</v>
      </c>
    </row>
    <row r="2138" spans="1:2" x14ac:dyDescent="0.2">
      <c r="A2138">
        <v>42720792.07920792</v>
      </c>
      <c r="B2138">
        <v>1.278772378516624E-9</v>
      </c>
    </row>
    <row r="2139" spans="1:2" x14ac:dyDescent="0.2">
      <c r="A2139">
        <v>42743564.356435642</v>
      </c>
      <c r="B2139">
        <v>1.278772378516624E-9</v>
      </c>
    </row>
    <row r="2140" spans="1:2" x14ac:dyDescent="0.2">
      <c r="A2140">
        <v>42743564.356435642</v>
      </c>
      <c r="B2140">
        <v>0</v>
      </c>
    </row>
    <row r="2141" spans="1:2" x14ac:dyDescent="0.2">
      <c r="A2141">
        <v>42766336.633663364</v>
      </c>
      <c r="B2141">
        <v>0</v>
      </c>
    </row>
    <row r="2142" spans="1:2" x14ac:dyDescent="0.2">
      <c r="A2142">
        <v>42766336.633663364</v>
      </c>
      <c r="B2142">
        <v>1.278772378516624E-9</v>
      </c>
    </row>
    <row r="2143" spans="1:2" x14ac:dyDescent="0.2">
      <c r="A2143">
        <v>42789108.910891086</v>
      </c>
      <c r="B2143">
        <v>1.278772378516624E-9</v>
      </c>
    </row>
    <row r="2144" spans="1:2" x14ac:dyDescent="0.2">
      <c r="A2144">
        <v>42789108.910891086</v>
      </c>
      <c r="B2144">
        <v>0</v>
      </c>
    </row>
    <row r="2145" spans="1:2" x14ac:dyDescent="0.2">
      <c r="A2145">
        <v>42811881.188118815</v>
      </c>
      <c r="B2145">
        <v>0</v>
      </c>
    </row>
    <row r="2146" spans="1:2" x14ac:dyDescent="0.2">
      <c r="A2146">
        <v>42811881.188118815</v>
      </c>
      <c r="B2146">
        <v>1.278772378516624E-9</v>
      </c>
    </row>
    <row r="2147" spans="1:2" x14ac:dyDescent="0.2">
      <c r="A2147">
        <v>42834653.465346538</v>
      </c>
      <c r="B2147">
        <v>1.278772378516624E-9</v>
      </c>
    </row>
    <row r="2148" spans="1:2" x14ac:dyDescent="0.2">
      <c r="A2148">
        <v>42834653.465346538</v>
      </c>
      <c r="B2148">
        <v>0</v>
      </c>
    </row>
    <row r="2149" spans="1:2" x14ac:dyDescent="0.2">
      <c r="A2149">
        <v>42857425.74257426</v>
      </c>
      <c r="B2149">
        <v>0</v>
      </c>
    </row>
    <row r="2150" spans="1:2" x14ac:dyDescent="0.2">
      <c r="A2150">
        <v>42857425.74257426</v>
      </c>
      <c r="B2150">
        <v>1.278772378516624E-9</v>
      </c>
    </row>
    <row r="2151" spans="1:2" x14ac:dyDescent="0.2">
      <c r="A2151">
        <v>42880198.019801982</v>
      </c>
      <c r="B2151">
        <v>1.278772378516624E-9</v>
      </c>
    </row>
    <row r="2152" spans="1:2" x14ac:dyDescent="0.2">
      <c r="A2152">
        <v>42880198.019801982</v>
      </c>
      <c r="B2152">
        <v>0</v>
      </c>
    </row>
    <row r="2153" spans="1:2" x14ac:dyDescent="0.2">
      <c r="A2153">
        <v>42902970.297029704</v>
      </c>
      <c r="B2153">
        <v>0</v>
      </c>
    </row>
    <row r="2154" spans="1:2" x14ac:dyDescent="0.2">
      <c r="A2154">
        <v>42902970.297029704</v>
      </c>
      <c r="B2154">
        <v>1.278772378516624E-9</v>
      </c>
    </row>
    <row r="2155" spans="1:2" x14ac:dyDescent="0.2">
      <c r="A2155">
        <v>42925742.574257426</v>
      </c>
      <c r="B2155">
        <v>1.278772378516624E-9</v>
      </c>
    </row>
    <row r="2156" spans="1:2" x14ac:dyDescent="0.2">
      <c r="A2156">
        <v>42925742.574257426</v>
      </c>
      <c r="B2156">
        <v>0</v>
      </c>
    </row>
    <row r="2157" spans="1:2" x14ac:dyDescent="0.2">
      <c r="A2157">
        <v>42948514.851485148</v>
      </c>
      <c r="B2157">
        <v>0</v>
      </c>
    </row>
    <row r="2158" spans="1:2" x14ac:dyDescent="0.2">
      <c r="A2158">
        <v>42948514.851485148</v>
      </c>
      <c r="B2158">
        <v>1.278772378516624E-9</v>
      </c>
    </row>
    <row r="2159" spans="1:2" x14ac:dyDescent="0.2">
      <c r="A2159">
        <v>42971287.12871287</v>
      </c>
      <c r="B2159">
        <v>1.278772378516624E-9</v>
      </c>
    </row>
    <row r="2160" spans="1:2" x14ac:dyDescent="0.2">
      <c r="A2160">
        <v>42971287.12871287</v>
      </c>
      <c r="B2160">
        <v>0</v>
      </c>
    </row>
    <row r="2161" spans="1:2" x14ac:dyDescent="0.2">
      <c r="A2161">
        <v>42994059.405940592</v>
      </c>
      <c r="B2161">
        <v>0</v>
      </c>
    </row>
    <row r="2162" spans="1:2" x14ac:dyDescent="0.2">
      <c r="A2162">
        <v>42994059.405940592</v>
      </c>
      <c r="B2162">
        <v>1.278772378516624E-9</v>
      </c>
    </row>
    <row r="2163" spans="1:2" x14ac:dyDescent="0.2">
      <c r="A2163">
        <v>43016831.683168314</v>
      </c>
      <c r="B2163">
        <v>1.278772378516624E-9</v>
      </c>
    </row>
    <row r="2164" spans="1:2" x14ac:dyDescent="0.2">
      <c r="A2164">
        <v>43016831.683168314</v>
      </c>
      <c r="B2164">
        <v>0</v>
      </c>
    </row>
    <row r="2165" spans="1:2" x14ac:dyDescent="0.2">
      <c r="A2165">
        <v>43039603.960396037</v>
      </c>
      <c r="B2165">
        <v>0</v>
      </c>
    </row>
    <row r="2166" spans="1:2" x14ac:dyDescent="0.2">
      <c r="A2166">
        <v>43039603.960396037</v>
      </c>
      <c r="B2166">
        <v>1.278772378516624E-9</v>
      </c>
    </row>
    <row r="2167" spans="1:2" x14ac:dyDescent="0.2">
      <c r="A2167">
        <v>43062376.237623766</v>
      </c>
      <c r="B2167">
        <v>1.278772378516624E-9</v>
      </c>
    </row>
    <row r="2168" spans="1:2" x14ac:dyDescent="0.2">
      <c r="A2168">
        <v>43062376.237623766</v>
      </c>
      <c r="B2168">
        <v>0</v>
      </c>
    </row>
    <row r="2169" spans="1:2" x14ac:dyDescent="0.2">
      <c r="A2169">
        <v>43085148.514851488</v>
      </c>
      <c r="B2169">
        <v>0</v>
      </c>
    </row>
    <row r="2170" spans="1:2" x14ac:dyDescent="0.2">
      <c r="A2170">
        <v>43085148.514851488</v>
      </c>
      <c r="B2170">
        <v>1.278772378516624E-9</v>
      </c>
    </row>
    <row r="2171" spans="1:2" x14ac:dyDescent="0.2">
      <c r="A2171">
        <v>43107920.79207921</v>
      </c>
      <c r="B2171">
        <v>1.278772378516624E-9</v>
      </c>
    </row>
    <row r="2172" spans="1:2" x14ac:dyDescent="0.2">
      <c r="A2172">
        <v>43107920.79207921</v>
      </c>
      <c r="B2172">
        <v>0</v>
      </c>
    </row>
    <row r="2173" spans="1:2" x14ac:dyDescent="0.2">
      <c r="A2173">
        <v>43130693.069306932</v>
      </c>
      <c r="B2173">
        <v>0</v>
      </c>
    </row>
    <row r="2174" spans="1:2" x14ac:dyDescent="0.2">
      <c r="A2174">
        <v>43130693.069306932</v>
      </c>
      <c r="B2174">
        <v>1.278772378516624E-9</v>
      </c>
    </row>
    <row r="2175" spans="1:2" x14ac:dyDescent="0.2">
      <c r="A2175">
        <v>43153465.346534654</v>
      </c>
      <c r="B2175">
        <v>1.278772378516624E-9</v>
      </c>
    </row>
    <row r="2176" spans="1:2" x14ac:dyDescent="0.2">
      <c r="A2176">
        <v>43153465.346534654</v>
      </c>
      <c r="B2176">
        <v>0</v>
      </c>
    </row>
    <row r="2177" spans="1:2" x14ac:dyDescent="0.2">
      <c r="A2177">
        <v>43176237.623762377</v>
      </c>
      <c r="B2177">
        <v>0</v>
      </c>
    </row>
    <row r="2178" spans="1:2" x14ac:dyDescent="0.2">
      <c r="A2178">
        <v>43176237.623762377</v>
      </c>
      <c r="B2178">
        <v>1.278772378516624E-9</v>
      </c>
    </row>
    <row r="2179" spans="1:2" x14ac:dyDescent="0.2">
      <c r="A2179">
        <v>43199009.900990099</v>
      </c>
      <c r="B2179">
        <v>1.278772378516624E-9</v>
      </c>
    </row>
    <row r="2180" spans="1:2" x14ac:dyDescent="0.2">
      <c r="A2180">
        <v>43199009.900990099</v>
      </c>
      <c r="B2180">
        <v>0</v>
      </c>
    </row>
    <row r="2181" spans="1:2" x14ac:dyDescent="0.2">
      <c r="A2181">
        <v>43221782.178217821</v>
      </c>
      <c r="B2181">
        <v>0</v>
      </c>
    </row>
    <row r="2182" spans="1:2" x14ac:dyDescent="0.2">
      <c r="A2182">
        <v>43221782.178217821</v>
      </c>
      <c r="B2182">
        <v>1.278772378516624E-9</v>
      </c>
    </row>
    <row r="2183" spans="1:2" x14ac:dyDescent="0.2">
      <c r="A2183">
        <v>43244554.455445543</v>
      </c>
      <c r="B2183">
        <v>1.278772378516624E-9</v>
      </c>
    </row>
    <row r="2184" spans="1:2" x14ac:dyDescent="0.2">
      <c r="A2184">
        <v>43244554.455445543</v>
      </c>
      <c r="B2184">
        <v>0</v>
      </c>
    </row>
    <row r="2185" spans="1:2" x14ac:dyDescent="0.2">
      <c r="A2185">
        <v>43267326.732673265</v>
      </c>
      <c r="B2185">
        <v>0</v>
      </c>
    </row>
    <row r="2186" spans="1:2" x14ac:dyDescent="0.2">
      <c r="A2186">
        <v>43267326.732673265</v>
      </c>
      <c r="B2186">
        <v>1.278772378516624E-9</v>
      </c>
    </row>
    <row r="2187" spans="1:2" x14ac:dyDescent="0.2">
      <c r="A2187">
        <v>43290099.009900987</v>
      </c>
      <c r="B2187">
        <v>1.278772378516624E-9</v>
      </c>
    </row>
    <row r="2188" spans="1:2" x14ac:dyDescent="0.2">
      <c r="A2188">
        <v>43290099.009900987</v>
      </c>
      <c r="B2188">
        <v>0</v>
      </c>
    </row>
    <row r="2189" spans="1:2" x14ac:dyDescent="0.2">
      <c r="A2189">
        <v>43312871.287128717</v>
      </c>
      <c r="B2189">
        <v>0</v>
      </c>
    </row>
    <row r="2190" spans="1:2" x14ac:dyDescent="0.2">
      <c r="A2190">
        <v>43312871.287128717</v>
      </c>
      <c r="B2190">
        <v>1.278772378516624E-9</v>
      </c>
    </row>
    <row r="2191" spans="1:2" x14ac:dyDescent="0.2">
      <c r="A2191">
        <v>43335643.564356439</v>
      </c>
      <c r="B2191">
        <v>1.278772378516624E-9</v>
      </c>
    </row>
    <row r="2192" spans="1:2" x14ac:dyDescent="0.2">
      <c r="A2192">
        <v>43335643.564356439</v>
      </c>
      <c r="B2192">
        <v>0</v>
      </c>
    </row>
    <row r="2193" spans="1:2" x14ac:dyDescent="0.2">
      <c r="A2193">
        <v>43358415.841584161</v>
      </c>
      <c r="B2193">
        <v>0</v>
      </c>
    </row>
    <row r="2194" spans="1:2" x14ac:dyDescent="0.2">
      <c r="A2194">
        <v>43358415.841584161</v>
      </c>
      <c r="B2194">
        <v>1.278772378516624E-9</v>
      </c>
    </row>
    <row r="2195" spans="1:2" x14ac:dyDescent="0.2">
      <c r="A2195">
        <v>43381188.118811883</v>
      </c>
      <c r="B2195">
        <v>1.278772378516624E-9</v>
      </c>
    </row>
    <row r="2196" spans="1:2" x14ac:dyDescent="0.2">
      <c r="A2196">
        <v>43381188.118811883</v>
      </c>
      <c r="B2196">
        <v>0</v>
      </c>
    </row>
    <row r="2197" spans="1:2" x14ac:dyDescent="0.2">
      <c r="A2197">
        <v>43403960.396039605</v>
      </c>
      <c r="B2197">
        <v>0</v>
      </c>
    </row>
    <row r="2198" spans="1:2" x14ac:dyDescent="0.2">
      <c r="A2198">
        <v>43403960.396039605</v>
      </c>
      <c r="B2198">
        <v>1.278772378516624E-9</v>
      </c>
    </row>
    <row r="2199" spans="1:2" x14ac:dyDescent="0.2">
      <c r="A2199">
        <v>43426732.673267327</v>
      </c>
      <c r="B2199">
        <v>1.278772378516624E-9</v>
      </c>
    </row>
    <row r="2200" spans="1:2" x14ac:dyDescent="0.2">
      <c r="A2200">
        <v>43426732.673267327</v>
      </c>
      <c r="B2200">
        <v>0</v>
      </c>
    </row>
    <row r="2201" spans="1:2" x14ac:dyDescent="0.2">
      <c r="A2201">
        <v>43449504.950495049</v>
      </c>
      <c r="B2201">
        <v>0</v>
      </c>
    </row>
    <row r="2202" spans="1:2" x14ac:dyDescent="0.2">
      <c r="A2202">
        <v>43449504.950495049</v>
      </c>
      <c r="B2202">
        <v>1.278772378516624E-9</v>
      </c>
    </row>
    <row r="2203" spans="1:2" x14ac:dyDescent="0.2">
      <c r="A2203">
        <v>43472277.227722771</v>
      </c>
      <c r="B2203">
        <v>1.278772378516624E-9</v>
      </c>
    </row>
    <row r="2204" spans="1:2" x14ac:dyDescent="0.2">
      <c r="A2204">
        <v>43472277.227722771</v>
      </c>
      <c r="B2204">
        <v>0</v>
      </c>
    </row>
    <row r="2205" spans="1:2" x14ac:dyDescent="0.2">
      <c r="A2205">
        <v>43495049.504950494</v>
      </c>
      <c r="B2205">
        <v>0</v>
      </c>
    </row>
    <row r="2206" spans="1:2" x14ac:dyDescent="0.2">
      <c r="A2206">
        <v>43495049.504950494</v>
      </c>
      <c r="B2206">
        <v>1.278772378516624E-9</v>
      </c>
    </row>
    <row r="2207" spans="1:2" x14ac:dyDescent="0.2">
      <c r="A2207">
        <v>43517821.782178216</v>
      </c>
      <c r="B2207">
        <v>1.278772378516624E-9</v>
      </c>
    </row>
    <row r="2208" spans="1:2" x14ac:dyDescent="0.2">
      <c r="A2208">
        <v>43517821.782178216</v>
      </c>
      <c r="B2208">
        <v>0</v>
      </c>
    </row>
    <row r="2209" spans="1:2" x14ac:dyDescent="0.2">
      <c r="A2209">
        <v>43540594.059405938</v>
      </c>
      <c r="B2209">
        <v>0</v>
      </c>
    </row>
    <row r="2210" spans="1:2" x14ac:dyDescent="0.2">
      <c r="A2210">
        <v>43540594.059405938</v>
      </c>
      <c r="B2210">
        <v>1.278772378516624E-9</v>
      </c>
    </row>
    <row r="2211" spans="1:2" x14ac:dyDescent="0.2">
      <c r="A2211">
        <v>43563366.33663366</v>
      </c>
      <c r="B2211">
        <v>1.278772378516624E-9</v>
      </c>
    </row>
    <row r="2212" spans="1:2" x14ac:dyDescent="0.2">
      <c r="A2212">
        <v>43563366.33663366</v>
      </c>
      <c r="B2212">
        <v>0</v>
      </c>
    </row>
    <row r="2213" spans="1:2" x14ac:dyDescent="0.2">
      <c r="A2213">
        <v>43586138.613861389</v>
      </c>
      <c r="B2213">
        <v>0</v>
      </c>
    </row>
    <row r="2214" spans="1:2" x14ac:dyDescent="0.2">
      <c r="A2214">
        <v>43586138.613861389</v>
      </c>
      <c r="B2214">
        <v>1.278772378516624E-9</v>
      </c>
    </row>
    <row r="2215" spans="1:2" x14ac:dyDescent="0.2">
      <c r="A2215">
        <v>43608910.891089112</v>
      </c>
      <c r="B2215">
        <v>1.278772378516624E-9</v>
      </c>
    </row>
    <row r="2216" spans="1:2" x14ac:dyDescent="0.2">
      <c r="A2216">
        <v>43608910.891089112</v>
      </c>
      <c r="B2216">
        <v>0</v>
      </c>
    </row>
    <row r="2217" spans="1:2" x14ac:dyDescent="0.2">
      <c r="A2217">
        <v>43631683.168316834</v>
      </c>
      <c r="B2217">
        <v>0</v>
      </c>
    </row>
    <row r="2218" spans="1:2" x14ac:dyDescent="0.2">
      <c r="A2218">
        <v>43631683.168316834</v>
      </c>
      <c r="B2218">
        <v>1.278772378516624E-9</v>
      </c>
    </row>
    <row r="2219" spans="1:2" x14ac:dyDescent="0.2">
      <c r="A2219">
        <v>43654455.445544556</v>
      </c>
      <c r="B2219">
        <v>1.278772378516624E-9</v>
      </c>
    </row>
    <row r="2220" spans="1:2" x14ac:dyDescent="0.2">
      <c r="A2220">
        <v>43654455.445544556</v>
      </c>
      <c r="B2220">
        <v>0</v>
      </c>
    </row>
    <row r="2221" spans="1:2" x14ac:dyDescent="0.2">
      <c r="A2221">
        <v>43677227.722772278</v>
      </c>
      <c r="B2221">
        <v>0</v>
      </c>
    </row>
    <row r="2222" spans="1:2" x14ac:dyDescent="0.2">
      <c r="A2222">
        <v>43677227.722772278</v>
      </c>
      <c r="B2222">
        <v>1.278772378516624E-9</v>
      </c>
    </row>
    <row r="2223" spans="1:2" x14ac:dyDescent="0.2">
      <c r="A2223">
        <v>43700000</v>
      </c>
      <c r="B2223">
        <v>1.278772378516624E-9</v>
      </c>
    </row>
    <row r="2224" spans="1:2" x14ac:dyDescent="0.2">
      <c r="A2224">
        <v>43700000</v>
      </c>
      <c r="B2224">
        <v>0</v>
      </c>
    </row>
    <row r="2225" spans="1:2" x14ac:dyDescent="0.2">
      <c r="A2225">
        <v>43722772.277227722</v>
      </c>
      <c r="B2225">
        <v>0</v>
      </c>
    </row>
    <row r="2226" spans="1:2" x14ac:dyDescent="0.2">
      <c r="A2226">
        <v>43722772.277227722</v>
      </c>
      <c r="B2226">
        <v>1.278772378516624E-9</v>
      </c>
    </row>
    <row r="2227" spans="1:2" x14ac:dyDescent="0.2">
      <c r="A2227">
        <v>43745544.554455444</v>
      </c>
      <c r="B2227">
        <v>1.278772378516624E-9</v>
      </c>
    </row>
    <row r="2228" spans="1:2" x14ac:dyDescent="0.2">
      <c r="A2228">
        <v>43745544.554455444</v>
      </c>
      <c r="B2228">
        <v>0</v>
      </c>
    </row>
    <row r="2229" spans="1:2" x14ac:dyDescent="0.2">
      <c r="A2229">
        <v>43768316.831683166</v>
      </c>
      <c r="B2229">
        <v>0</v>
      </c>
    </row>
    <row r="2230" spans="1:2" x14ac:dyDescent="0.2">
      <c r="A2230">
        <v>43768316.831683166</v>
      </c>
      <c r="B2230">
        <v>1.278772378516624E-9</v>
      </c>
    </row>
    <row r="2231" spans="1:2" x14ac:dyDescent="0.2">
      <c r="A2231">
        <v>43791089.108910888</v>
      </c>
      <c r="B2231">
        <v>1.278772378516624E-9</v>
      </c>
    </row>
    <row r="2232" spans="1:2" x14ac:dyDescent="0.2">
      <c r="A2232">
        <v>43791089.108910888</v>
      </c>
      <c r="B2232">
        <v>0</v>
      </c>
    </row>
    <row r="2233" spans="1:2" x14ac:dyDescent="0.2">
      <c r="A2233">
        <v>43813861.386138611</v>
      </c>
      <c r="B2233">
        <v>0</v>
      </c>
    </row>
    <row r="2234" spans="1:2" x14ac:dyDescent="0.2">
      <c r="A2234">
        <v>43813861.386138611</v>
      </c>
      <c r="B2234">
        <v>1.278772378516624E-9</v>
      </c>
    </row>
    <row r="2235" spans="1:2" x14ac:dyDescent="0.2">
      <c r="A2235">
        <v>43836633.66336634</v>
      </c>
      <c r="B2235">
        <v>1.278772378516624E-9</v>
      </c>
    </row>
    <row r="2236" spans="1:2" x14ac:dyDescent="0.2">
      <c r="A2236">
        <v>43836633.66336634</v>
      </c>
      <c r="B2236">
        <v>0</v>
      </c>
    </row>
    <row r="2237" spans="1:2" x14ac:dyDescent="0.2">
      <c r="A2237">
        <v>43859405.940594062</v>
      </c>
      <c r="B2237">
        <v>0</v>
      </c>
    </row>
    <row r="2238" spans="1:2" x14ac:dyDescent="0.2">
      <c r="A2238">
        <v>43859405.940594062</v>
      </c>
      <c r="B2238">
        <v>1.278772378516624E-9</v>
      </c>
    </row>
    <row r="2239" spans="1:2" x14ac:dyDescent="0.2">
      <c r="A2239">
        <v>43882178.217821784</v>
      </c>
      <c r="B2239">
        <v>1.278772378516624E-9</v>
      </c>
    </row>
    <row r="2240" spans="1:2" x14ac:dyDescent="0.2">
      <c r="A2240">
        <v>43882178.217821784</v>
      </c>
      <c r="B2240">
        <v>0</v>
      </c>
    </row>
    <row r="2241" spans="1:2" x14ac:dyDescent="0.2">
      <c r="A2241">
        <v>43904950.495049506</v>
      </c>
      <c r="B2241">
        <v>0</v>
      </c>
    </row>
    <row r="2242" spans="1:2" x14ac:dyDescent="0.2">
      <c r="A2242">
        <v>43904950.495049506</v>
      </c>
      <c r="B2242">
        <v>1.278772378516624E-9</v>
      </c>
    </row>
    <row r="2243" spans="1:2" x14ac:dyDescent="0.2">
      <c r="A2243">
        <v>43927722.772277229</v>
      </c>
      <c r="B2243">
        <v>1.278772378516624E-9</v>
      </c>
    </row>
    <row r="2244" spans="1:2" x14ac:dyDescent="0.2">
      <c r="A2244">
        <v>43927722.772277229</v>
      </c>
      <c r="B2244">
        <v>0</v>
      </c>
    </row>
    <row r="2245" spans="1:2" x14ac:dyDescent="0.2">
      <c r="A2245">
        <v>43950495.049504951</v>
      </c>
      <c r="B2245">
        <v>0</v>
      </c>
    </row>
    <row r="2246" spans="1:2" x14ac:dyDescent="0.2">
      <c r="A2246">
        <v>43950495.049504951</v>
      </c>
      <c r="B2246">
        <v>1.278772378516624E-9</v>
      </c>
    </row>
    <row r="2247" spans="1:2" x14ac:dyDescent="0.2">
      <c r="A2247">
        <v>43973267.326732673</v>
      </c>
      <c r="B2247">
        <v>1.278772378516624E-9</v>
      </c>
    </row>
    <row r="2248" spans="1:2" x14ac:dyDescent="0.2">
      <c r="A2248">
        <v>43973267.326732673</v>
      </c>
      <c r="B2248">
        <v>0</v>
      </c>
    </row>
    <row r="2249" spans="1:2" x14ac:dyDescent="0.2">
      <c r="A2249">
        <v>43996039.603960395</v>
      </c>
      <c r="B2249">
        <v>0</v>
      </c>
    </row>
    <row r="2250" spans="1:2" x14ac:dyDescent="0.2">
      <c r="A2250">
        <v>43996039.603960395</v>
      </c>
      <c r="B2250">
        <v>1.278772378516624E-9</v>
      </c>
    </row>
    <row r="2251" spans="1:2" x14ac:dyDescent="0.2">
      <c r="A2251">
        <v>44018811.881188117</v>
      </c>
      <c r="B2251">
        <v>1.278772378516624E-9</v>
      </c>
    </row>
    <row r="2252" spans="1:2" x14ac:dyDescent="0.2">
      <c r="A2252">
        <v>44018811.881188117</v>
      </c>
      <c r="B2252">
        <v>0</v>
      </c>
    </row>
    <row r="2253" spans="1:2" x14ac:dyDescent="0.2">
      <c r="A2253">
        <v>44041584.158415839</v>
      </c>
      <c r="B2253">
        <v>0</v>
      </c>
    </row>
    <row r="2254" spans="1:2" x14ac:dyDescent="0.2">
      <c r="A2254">
        <v>44041584.158415839</v>
      </c>
      <c r="B2254">
        <v>1.278772378516624E-9</v>
      </c>
    </row>
    <row r="2255" spans="1:2" x14ac:dyDescent="0.2">
      <c r="A2255">
        <v>44064356.435643561</v>
      </c>
      <c r="B2255">
        <v>1.278772378516624E-9</v>
      </c>
    </row>
    <row r="2256" spans="1:2" x14ac:dyDescent="0.2">
      <c r="A2256">
        <v>44064356.435643561</v>
      </c>
      <c r="B2256">
        <v>0</v>
      </c>
    </row>
    <row r="2257" spans="1:2" x14ac:dyDescent="0.2">
      <c r="A2257">
        <v>44087128.712871283</v>
      </c>
      <c r="B2257">
        <v>0</v>
      </c>
    </row>
    <row r="2258" spans="1:2" x14ac:dyDescent="0.2">
      <c r="A2258">
        <v>44087128.712871283</v>
      </c>
      <c r="B2258">
        <v>1.278772378516624E-9</v>
      </c>
    </row>
    <row r="2259" spans="1:2" x14ac:dyDescent="0.2">
      <c r="A2259">
        <v>44109900.990099013</v>
      </c>
      <c r="B2259">
        <v>1.278772378516624E-9</v>
      </c>
    </row>
    <row r="2260" spans="1:2" x14ac:dyDescent="0.2">
      <c r="A2260">
        <v>44109900.990099013</v>
      </c>
      <c r="B2260">
        <v>0</v>
      </c>
    </row>
    <row r="2261" spans="1:2" x14ac:dyDescent="0.2">
      <c r="A2261">
        <v>44132673.267326735</v>
      </c>
      <c r="B2261">
        <v>0</v>
      </c>
    </row>
    <row r="2262" spans="1:2" x14ac:dyDescent="0.2">
      <c r="A2262">
        <v>44132673.267326735</v>
      </c>
      <c r="B2262">
        <v>1.278772378516624E-9</v>
      </c>
    </row>
    <row r="2263" spans="1:2" x14ac:dyDescent="0.2">
      <c r="A2263">
        <v>44155445.544554457</v>
      </c>
      <c r="B2263">
        <v>1.278772378516624E-9</v>
      </c>
    </row>
    <row r="2264" spans="1:2" x14ac:dyDescent="0.2">
      <c r="A2264">
        <v>44155445.544554457</v>
      </c>
      <c r="B2264">
        <v>0</v>
      </c>
    </row>
    <row r="2265" spans="1:2" x14ac:dyDescent="0.2">
      <c r="A2265">
        <v>44178217.821782179</v>
      </c>
      <c r="B2265">
        <v>0</v>
      </c>
    </row>
    <row r="2266" spans="1:2" x14ac:dyDescent="0.2">
      <c r="A2266">
        <v>44178217.821782179</v>
      </c>
      <c r="B2266">
        <v>1.278772378516624E-9</v>
      </c>
    </row>
    <row r="2267" spans="1:2" x14ac:dyDescent="0.2">
      <c r="A2267">
        <v>44200990.099009901</v>
      </c>
      <c r="B2267">
        <v>1.278772378516624E-9</v>
      </c>
    </row>
    <row r="2268" spans="1:2" x14ac:dyDescent="0.2">
      <c r="A2268">
        <v>44200990.099009901</v>
      </c>
      <c r="B2268">
        <v>0</v>
      </c>
    </row>
    <row r="2269" spans="1:2" x14ac:dyDescent="0.2">
      <c r="A2269">
        <v>44223762.376237623</v>
      </c>
      <c r="B2269">
        <v>0</v>
      </c>
    </row>
    <row r="2270" spans="1:2" x14ac:dyDescent="0.2">
      <c r="A2270">
        <v>44223762.376237623</v>
      </c>
      <c r="B2270">
        <v>1.278772378516624E-9</v>
      </c>
    </row>
    <row r="2271" spans="1:2" x14ac:dyDescent="0.2">
      <c r="A2271">
        <v>44246534.653465346</v>
      </c>
      <c r="B2271">
        <v>1.278772378516624E-9</v>
      </c>
    </row>
    <row r="2272" spans="1:2" x14ac:dyDescent="0.2">
      <c r="A2272">
        <v>44246534.653465346</v>
      </c>
      <c r="B2272">
        <v>0</v>
      </c>
    </row>
    <row r="2273" spans="1:2" x14ac:dyDescent="0.2">
      <c r="A2273">
        <v>44269306.930693068</v>
      </c>
      <c r="B2273">
        <v>0</v>
      </c>
    </row>
    <row r="2274" spans="1:2" x14ac:dyDescent="0.2">
      <c r="A2274">
        <v>44269306.930693068</v>
      </c>
      <c r="B2274">
        <v>1.278772378516624E-9</v>
      </c>
    </row>
    <row r="2275" spans="1:2" x14ac:dyDescent="0.2">
      <c r="A2275">
        <v>44292079.20792079</v>
      </c>
      <c r="B2275">
        <v>1.278772378516624E-9</v>
      </c>
    </row>
    <row r="2276" spans="1:2" x14ac:dyDescent="0.2">
      <c r="A2276">
        <v>44292079.20792079</v>
      </c>
      <c r="B2276">
        <v>0</v>
      </c>
    </row>
    <row r="2277" spans="1:2" x14ac:dyDescent="0.2">
      <c r="A2277">
        <v>44314851.485148512</v>
      </c>
      <c r="B2277">
        <v>0</v>
      </c>
    </row>
    <row r="2278" spans="1:2" x14ac:dyDescent="0.2">
      <c r="A2278">
        <v>44314851.485148512</v>
      </c>
      <c r="B2278">
        <v>1.278772378516624E-9</v>
      </c>
    </row>
    <row r="2279" spans="1:2" x14ac:dyDescent="0.2">
      <c r="A2279">
        <v>44337623.762376234</v>
      </c>
      <c r="B2279">
        <v>1.278772378516624E-9</v>
      </c>
    </row>
    <row r="2280" spans="1:2" x14ac:dyDescent="0.2">
      <c r="A2280">
        <v>44337623.762376234</v>
      </c>
      <c r="B2280">
        <v>0</v>
      </c>
    </row>
    <row r="2281" spans="1:2" x14ac:dyDescent="0.2">
      <c r="A2281">
        <v>44360396.039603963</v>
      </c>
      <c r="B2281">
        <v>0</v>
      </c>
    </row>
    <row r="2282" spans="1:2" x14ac:dyDescent="0.2">
      <c r="A2282">
        <v>44360396.039603963</v>
      </c>
      <c r="B2282">
        <v>1.278772378516624E-9</v>
      </c>
    </row>
    <row r="2283" spans="1:2" x14ac:dyDescent="0.2">
      <c r="A2283">
        <v>44383168.316831686</v>
      </c>
      <c r="B2283">
        <v>1.278772378516624E-9</v>
      </c>
    </row>
    <row r="2284" spans="1:2" x14ac:dyDescent="0.2">
      <c r="A2284">
        <v>44383168.316831686</v>
      </c>
      <c r="B2284">
        <v>0</v>
      </c>
    </row>
    <row r="2285" spans="1:2" x14ac:dyDescent="0.2">
      <c r="A2285">
        <v>44405940.594059408</v>
      </c>
      <c r="B2285">
        <v>0</v>
      </c>
    </row>
    <row r="2286" spans="1:2" x14ac:dyDescent="0.2">
      <c r="A2286">
        <v>44405940.594059408</v>
      </c>
      <c r="B2286">
        <v>1.278772378516624E-9</v>
      </c>
    </row>
    <row r="2287" spans="1:2" x14ac:dyDescent="0.2">
      <c r="A2287">
        <v>44428712.87128713</v>
      </c>
      <c r="B2287">
        <v>1.278772378516624E-9</v>
      </c>
    </row>
    <row r="2288" spans="1:2" x14ac:dyDescent="0.2">
      <c r="A2288">
        <v>44428712.87128713</v>
      </c>
      <c r="B2288">
        <v>0</v>
      </c>
    </row>
    <row r="2289" spans="1:2" x14ac:dyDescent="0.2">
      <c r="A2289">
        <v>44451485.148514852</v>
      </c>
      <c r="B2289">
        <v>0</v>
      </c>
    </row>
    <row r="2290" spans="1:2" x14ac:dyDescent="0.2">
      <c r="A2290">
        <v>44451485.148514852</v>
      </c>
      <c r="B2290">
        <v>1.278772378516624E-9</v>
      </c>
    </row>
    <row r="2291" spans="1:2" x14ac:dyDescent="0.2">
      <c r="A2291">
        <v>44474257.425742574</v>
      </c>
      <c r="B2291">
        <v>1.278772378516624E-9</v>
      </c>
    </row>
    <row r="2292" spans="1:2" x14ac:dyDescent="0.2">
      <c r="A2292">
        <v>44474257.425742574</v>
      </c>
      <c r="B2292">
        <v>0</v>
      </c>
    </row>
    <row r="2293" spans="1:2" x14ac:dyDescent="0.2">
      <c r="A2293">
        <v>44497029.702970296</v>
      </c>
      <c r="B2293">
        <v>0</v>
      </c>
    </row>
    <row r="2294" spans="1:2" x14ac:dyDescent="0.2">
      <c r="A2294">
        <v>44497029.702970296</v>
      </c>
      <c r="B2294">
        <v>1.278772378516624E-9</v>
      </c>
    </row>
    <row r="2295" spans="1:2" x14ac:dyDescent="0.2">
      <c r="A2295">
        <v>44519801.980198018</v>
      </c>
      <c r="B2295">
        <v>1.278772378516624E-9</v>
      </c>
    </row>
    <row r="2296" spans="1:2" x14ac:dyDescent="0.2">
      <c r="A2296">
        <v>44519801.980198018</v>
      </c>
      <c r="B2296">
        <v>0</v>
      </c>
    </row>
    <row r="2297" spans="1:2" x14ac:dyDescent="0.2">
      <c r="A2297">
        <v>44542574.25742574</v>
      </c>
      <c r="B2297">
        <v>0</v>
      </c>
    </row>
    <row r="2298" spans="1:2" x14ac:dyDescent="0.2">
      <c r="A2298">
        <v>44542574.25742574</v>
      </c>
      <c r="B2298">
        <v>1.278772378516624E-9</v>
      </c>
    </row>
    <row r="2299" spans="1:2" x14ac:dyDescent="0.2">
      <c r="A2299">
        <v>44565346.534653462</v>
      </c>
      <c r="B2299">
        <v>1.278772378516624E-9</v>
      </c>
    </row>
    <row r="2300" spans="1:2" x14ac:dyDescent="0.2">
      <c r="A2300">
        <v>44565346.534653462</v>
      </c>
      <c r="B2300">
        <v>0</v>
      </c>
    </row>
    <row r="2301" spans="1:2" x14ac:dyDescent="0.2">
      <c r="A2301">
        <v>44588118.811881185</v>
      </c>
      <c r="B2301">
        <v>0</v>
      </c>
    </row>
    <row r="2302" spans="1:2" x14ac:dyDescent="0.2">
      <c r="A2302">
        <v>44588118.811881185</v>
      </c>
      <c r="B2302">
        <v>1.278772378516624E-9</v>
      </c>
    </row>
    <row r="2303" spans="1:2" x14ac:dyDescent="0.2">
      <c r="A2303">
        <v>44610891.089108914</v>
      </c>
      <c r="B2303">
        <v>1.278772378516624E-9</v>
      </c>
    </row>
    <row r="2304" spans="1:2" x14ac:dyDescent="0.2">
      <c r="A2304">
        <v>44610891.089108914</v>
      </c>
      <c r="B2304">
        <v>0</v>
      </c>
    </row>
    <row r="2305" spans="1:2" x14ac:dyDescent="0.2">
      <c r="A2305">
        <v>44633663.366336636</v>
      </c>
      <c r="B2305">
        <v>0</v>
      </c>
    </row>
    <row r="2306" spans="1:2" x14ac:dyDescent="0.2">
      <c r="A2306">
        <v>44633663.366336636</v>
      </c>
      <c r="B2306">
        <v>1.278772378516624E-9</v>
      </c>
    </row>
    <row r="2307" spans="1:2" x14ac:dyDescent="0.2">
      <c r="A2307">
        <v>44656435.643564358</v>
      </c>
      <c r="B2307">
        <v>1.278772378516624E-9</v>
      </c>
    </row>
    <row r="2308" spans="1:2" x14ac:dyDescent="0.2">
      <c r="A2308">
        <v>44656435.643564358</v>
      </c>
      <c r="B2308">
        <v>0</v>
      </c>
    </row>
    <row r="2309" spans="1:2" x14ac:dyDescent="0.2">
      <c r="A2309">
        <v>44679207.92079208</v>
      </c>
      <c r="B2309">
        <v>0</v>
      </c>
    </row>
    <row r="2310" spans="1:2" x14ac:dyDescent="0.2">
      <c r="A2310">
        <v>44679207.92079208</v>
      </c>
      <c r="B2310">
        <v>1.278772378516624E-9</v>
      </c>
    </row>
    <row r="2311" spans="1:2" x14ac:dyDescent="0.2">
      <c r="A2311">
        <v>44701980.198019803</v>
      </c>
      <c r="B2311">
        <v>1.278772378516624E-9</v>
      </c>
    </row>
    <row r="2312" spans="1:2" x14ac:dyDescent="0.2">
      <c r="A2312">
        <v>44701980.198019803</v>
      </c>
      <c r="B2312">
        <v>0</v>
      </c>
    </row>
    <row r="2313" spans="1:2" x14ac:dyDescent="0.2">
      <c r="A2313">
        <v>44724752.475247525</v>
      </c>
      <c r="B2313">
        <v>0</v>
      </c>
    </row>
    <row r="2314" spans="1:2" x14ac:dyDescent="0.2">
      <c r="A2314">
        <v>44724752.475247525</v>
      </c>
      <c r="B2314">
        <v>1.278772378516624E-9</v>
      </c>
    </row>
    <row r="2315" spans="1:2" x14ac:dyDescent="0.2">
      <c r="A2315">
        <v>44747524.752475247</v>
      </c>
      <c r="B2315">
        <v>1.278772378516624E-9</v>
      </c>
    </row>
    <row r="2316" spans="1:2" x14ac:dyDescent="0.2">
      <c r="A2316">
        <v>44747524.752475247</v>
      </c>
      <c r="B2316">
        <v>0</v>
      </c>
    </row>
    <row r="2317" spans="1:2" x14ac:dyDescent="0.2">
      <c r="A2317">
        <v>44770297.029702969</v>
      </c>
      <c r="B2317">
        <v>0</v>
      </c>
    </row>
    <row r="2318" spans="1:2" x14ac:dyDescent="0.2">
      <c r="A2318">
        <v>44770297.029702969</v>
      </c>
      <c r="B2318">
        <v>1.278772378516624E-9</v>
      </c>
    </row>
    <row r="2319" spans="1:2" x14ac:dyDescent="0.2">
      <c r="A2319">
        <v>44793069.306930691</v>
      </c>
      <c r="B2319">
        <v>1.278772378516624E-9</v>
      </c>
    </row>
    <row r="2320" spans="1:2" x14ac:dyDescent="0.2">
      <c r="A2320">
        <v>44793069.306930691</v>
      </c>
      <c r="B2320">
        <v>0</v>
      </c>
    </row>
    <row r="2321" spans="1:2" x14ac:dyDescent="0.2">
      <c r="A2321">
        <v>44815841.584158413</v>
      </c>
      <c r="B2321">
        <v>0</v>
      </c>
    </row>
    <row r="2322" spans="1:2" x14ac:dyDescent="0.2">
      <c r="A2322">
        <v>44815841.584158413</v>
      </c>
      <c r="B2322">
        <v>1.278772378516624E-9</v>
      </c>
    </row>
    <row r="2323" spans="1:2" x14ac:dyDescent="0.2">
      <c r="A2323">
        <v>44838613.861386135</v>
      </c>
      <c r="B2323">
        <v>1.278772378516624E-9</v>
      </c>
    </row>
    <row r="2324" spans="1:2" x14ac:dyDescent="0.2">
      <c r="A2324">
        <v>44838613.861386135</v>
      </c>
      <c r="B2324">
        <v>0</v>
      </c>
    </row>
    <row r="2325" spans="1:2" x14ac:dyDescent="0.2">
      <c r="A2325">
        <v>44861386.138613865</v>
      </c>
      <c r="B2325">
        <v>0</v>
      </c>
    </row>
    <row r="2326" spans="1:2" x14ac:dyDescent="0.2">
      <c r="A2326">
        <v>44861386.138613865</v>
      </c>
      <c r="B2326">
        <v>1.278772378516624E-9</v>
      </c>
    </row>
    <row r="2327" spans="1:2" x14ac:dyDescent="0.2">
      <c r="A2327">
        <v>44884158.415841587</v>
      </c>
      <c r="B2327">
        <v>1.278772378516624E-9</v>
      </c>
    </row>
    <row r="2328" spans="1:2" x14ac:dyDescent="0.2">
      <c r="A2328">
        <v>44884158.415841587</v>
      </c>
      <c r="B2328">
        <v>0</v>
      </c>
    </row>
    <row r="2329" spans="1:2" x14ac:dyDescent="0.2">
      <c r="A2329">
        <v>44906930.693069309</v>
      </c>
      <c r="B2329">
        <v>0</v>
      </c>
    </row>
    <row r="2330" spans="1:2" x14ac:dyDescent="0.2">
      <c r="A2330">
        <v>44906930.693069309</v>
      </c>
      <c r="B2330">
        <v>1.278772378516624E-9</v>
      </c>
    </row>
    <row r="2331" spans="1:2" x14ac:dyDescent="0.2">
      <c r="A2331">
        <v>44929702.970297031</v>
      </c>
      <c r="B2331">
        <v>1.278772378516624E-9</v>
      </c>
    </row>
    <row r="2332" spans="1:2" x14ac:dyDescent="0.2">
      <c r="A2332">
        <v>44929702.970297031</v>
      </c>
      <c r="B2332">
        <v>0</v>
      </c>
    </row>
    <row r="2333" spans="1:2" x14ac:dyDescent="0.2">
      <c r="A2333">
        <v>44952475.247524753</v>
      </c>
      <c r="B2333">
        <v>0</v>
      </c>
    </row>
    <row r="2334" spans="1:2" x14ac:dyDescent="0.2">
      <c r="A2334">
        <v>44952475.247524753</v>
      </c>
      <c r="B2334">
        <v>1.278772378516624E-9</v>
      </c>
    </row>
    <row r="2335" spans="1:2" x14ac:dyDescent="0.2">
      <c r="A2335">
        <v>44975247.524752475</v>
      </c>
      <c r="B2335">
        <v>1.278772378516624E-9</v>
      </c>
    </row>
    <row r="2336" spans="1:2" x14ac:dyDescent="0.2">
      <c r="A2336">
        <v>44975247.524752475</v>
      </c>
      <c r="B2336">
        <v>0</v>
      </c>
    </row>
    <row r="2337" spans="1:2" x14ac:dyDescent="0.2">
      <c r="A2337">
        <v>44998019.801980197</v>
      </c>
      <c r="B2337">
        <v>0</v>
      </c>
    </row>
    <row r="2338" spans="1:2" x14ac:dyDescent="0.2">
      <c r="A2338">
        <v>44998019.801980197</v>
      </c>
      <c r="B2338">
        <v>1.278772378516624E-9</v>
      </c>
    </row>
    <row r="2339" spans="1:2" x14ac:dyDescent="0.2">
      <c r="A2339">
        <v>45020792.07920792</v>
      </c>
      <c r="B2339">
        <v>1.278772378516624E-9</v>
      </c>
    </row>
    <row r="2340" spans="1:2" x14ac:dyDescent="0.2">
      <c r="A2340">
        <v>45020792.07920792</v>
      </c>
      <c r="B2340">
        <v>0</v>
      </c>
    </row>
    <row r="2341" spans="1:2" x14ac:dyDescent="0.2">
      <c r="A2341">
        <v>45043564.356435642</v>
      </c>
      <c r="B2341">
        <v>0</v>
      </c>
    </row>
    <row r="2342" spans="1:2" x14ac:dyDescent="0.2">
      <c r="A2342">
        <v>45043564.356435642</v>
      </c>
      <c r="B2342">
        <v>1.278772378516624E-9</v>
      </c>
    </row>
    <row r="2343" spans="1:2" x14ac:dyDescent="0.2">
      <c r="A2343">
        <v>45066336.633663364</v>
      </c>
      <c r="B2343">
        <v>1.278772378516624E-9</v>
      </c>
    </row>
    <row r="2344" spans="1:2" x14ac:dyDescent="0.2">
      <c r="A2344">
        <v>45066336.633663364</v>
      </c>
      <c r="B2344">
        <v>0</v>
      </c>
    </row>
    <row r="2345" spans="1:2" x14ac:dyDescent="0.2">
      <c r="A2345">
        <v>45089108.910891086</v>
      </c>
      <c r="B2345">
        <v>0</v>
      </c>
    </row>
    <row r="2346" spans="1:2" x14ac:dyDescent="0.2">
      <c r="A2346">
        <v>45089108.910891086</v>
      </c>
      <c r="B2346">
        <v>1.278772378516624E-9</v>
      </c>
    </row>
    <row r="2347" spans="1:2" x14ac:dyDescent="0.2">
      <c r="A2347">
        <v>45111881.188118815</v>
      </c>
      <c r="B2347">
        <v>1.278772378516624E-9</v>
      </c>
    </row>
    <row r="2348" spans="1:2" x14ac:dyDescent="0.2">
      <c r="A2348">
        <v>45111881.188118815</v>
      </c>
      <c r="B2348">
        <v>0</v>
      </c>
    </row>
    <row r="2349" spans="1:2" x14ac:dyDescent="0.2">
      <c r="A2349">
        <v>45134653.465346538</v>
      </c>
      <c r="B2349">
        <v>0</v>
      </c>
    </row>
    <row r="2350" spans="1:2" x14ac:dyDescent="0.2">
      <c r="A2350">
        <v>45134653.465346538</v>
      </c>
      <c r="B2350">
        <v>1.278772378516624E-9</v>
      </c>
    </row>
    <row r="2351" spans="1:2" x14ac:dyDescent="0.2">
      <c r="A2351">
        <v>45157425.74257426</v>
      </c>
      <c r="B2351">
        <v>1.278772378516624E-9</v>
      </c>
    </row>
    <row r="2352" spans="1:2" x14ac:dyDescent="0.2">
      <c r="A2352">
        <v>45157425.74257426</v>
      </c>
      <c r="B2352">
        <v>0</v>
      </c>
    </row>
    <row r="2353" spans="1:2" x14ac:dyDescent="0.2">
      <c r="A2353">
        <v>45180198.019801982</v>
      </c>
      <c r="B2353">
        <v>0</v>
      </c>
    </row>
    <row r="2354" spans="1:2" x14ac:dyDescent="0.2">
      <c r="A2354">
        <v>45180198.019801982</v>
      </c>
      <c r="B2354">
        <v>1.278772378516624E-9</v>
      </c>
    </row>
    <row r="2355" spans="1:2" x14ac:dyDescent="0.2">
      <c r="A2355">
        <v>45202970.297029704</v>
      </c>
      <c r="B2355">
        <v>1.278772378516624E-9</v>
      </c>
    </row>
    <row r="2356" spans="1:2" x14ac:dyDescent="0.2">
      <c r="A2356">
        <v>45202970.297029704</v>
      </c>
      <c r="B2356">
        <v>0</v>
      </c>
    </row>
    <row r="2357" spans="1:2" x14ac:dyDescent="0.2">
      <c r="A2357">
        <v>45225742.574257426</v>
      </c>
      <c r="B2357">
        <v>0</v>
      </c>
    </row>
    <row r="2358" spans="1:2" x14ac:dyDescent="0.2">
      <c r="A2358">
        <v>45225742.574257426</v>
      </c>
      <c r="B2358">
        <v>1.278772378516624E-9</v>
      </c>
    </row>
    <row r="2359" spans="1:2" x14ac:dyDescent="0.2">
      <c r="A2359">
        <v>45248514.851485148</v>
      </c>
      <c r="B2359">
        <v>1.278772378516624E-9</v>
      </c>
    </row>
    <row r="2360" spans="1:2" x14ac:dyDescent="0.2">
      <c r="A2360">
        <v>45248514.851485148</v>
      </c>
      <c r="B2360">
        <v>0</v>
      </c>
    </row>
    <row r="2361" spans="1:2" x14ac:dyDescent="0.2">
      <c r="A2361">
        <v>45271287.12871287</v>
      </c>
      <c r="B2361">
        <v>0</v>
      </c>
    </row>
    <row r="2362" spans="1:2" x14ac:dyDescent="0.2">
      <c r="A2362">
        <v>45271287.12871287</v>
      </c>
      <c r="B2362">
        <v>1.278772378516624E-9</v>
      </c>
    </row>
    <row r="2363" spans="1:2" x14ac:dyDescent="0.2">
      <c r="A2363">
        <v>45294059.405940592</v>
      </c>
      <c r="B2363">
        <v>1.278772378516624E-9</v>
      </c>
    </row>
    <row r="2364" spans="1:2" x14ac:dyDescent="0.2">
      <c r="A2364">
        <v>45294059.405940592</v>
      </c>
      <c r="B2364">
        <v>0</v>
      </c>
    </row>
    <row r="2365" spans="1:2" x14ac:dyDescent="0.2">
      <c r="A2365">
        <v>45316831.683168314</v>
      </c>
      <c r="B2365">
        <v>0</v>
      </c>
    </row>
    <row r="2366" spans="1:2" x14ac:dyDescent="0.2">
      <c r="A2366">
        <v>45316831.683168314</v>
      </c>
      <c r="B2366">
        <v>1.278772378516624E-9</v>
      </c>
    </row>
    <row r="2367" spans="1:2" x14ac:dyDescent="0.2">
      <c r="A2367">
        <v>45339603.960396037</v>
      </c>
      <c r="B2367">
        <v>1.278772378516624E-9</v>
      </c>
    </row>
    <row r="2368" spans="1:2" x14ac:dyDescent="0.2">
      <c r="A2368">
        <v>45339603.960396037</v>
      </c>
      <c r="B2368">
        <v>0</v>
      </c>
    </row>
    <row r="2369" spans="1:2" x14ac:dyDescent="0.2">
      <c r="A2369">
        <v>45362376.237623766</v>
      </c>
      <c r="B2369">
        <v>0</v>
      </c>
    </row>
    <row r="2370" spans="1:2" x14ac:dyDescent="0.2">
      <c r="A2370">
        <v>45362376.237623766</v>
      </c>
      <c r="B2370">
        <v>1.278772378516624E-9</v>
      </c>
    </row>
    <row r="2371" spans="1:2" x14ac:dyDescent="0.2">
      <c r="A2371">
        <v>45385148.514851488</v>
      </c>
      <c r="B2371">
        <v>1.278772378516624E-9</v>
      </c>
    </row>
    <row r="2372" spans="1:2" x14ac:dyDescent="0.2">
      <c r="A2372">
        <v>45385148.514851488</v>
      </c>
      <c r="B2372">
        <v>0</v>
      </c>
    </row>
    <row r="2373" spans="1:2" x14ac:dyDescent="0.2">
      <c r="A2373">
        <v>45407920.79207921</v>
      </c>
      <c r="B2373">
        <v>0</v>
      </c>
    </row>
    <row r="2374" spans="1:2" x14ac:dyDescent="0.2">
      <c r="A2374">
        <v>45407920.79207921</v>
      </c>
      <c r="B2374">
        <v>1.278772378516624E-9</v>
      </c>
    </row>
    <row r="2375" spans="1:2" x14ac:dyDescent="0.2">
      <c r="A2375">
        <v>45430693.069306932</v>
      </c>
      <c r="B2375">
        <v>1.278772378516624E-9</v>
      </c>
    </row>
    <row r="2376" spans="1:2" x14ac:dyDescent="0.2">
      <c r="A2376">
        <v>45430693.069306932</v>
      </c>
      <c r="B2376">
        <v>0</v>
      </c>
    </row>
    <row r="2377" spans="1:2" x14ac:dyDescent="0.2">
      <c r="A2377">
        <v>45453465.346534654</v>
      </c>
      <c r="B2377">
        <v>0</v>
      </c>
    </row>
    <row r="2378" spans="1:2" x14ac:dyDescent="0.2">
      <c r="A2378">
        <v>45453465.346534654</v>
      </c>
      <c r="B2378">
        <v>1.278772378516624E-9</v>
      </c>
    </row>
    <row r="2379" spans="1:2" x14ac:dyDescent="0.2">
      <c r="A2379">
        <v>45476237.623762377</v>
      </c>
      <c r="B2379">
        <v>1.278772378516624E-9</v>
      </c>
    </row>
    <row r="2380" spans="1:2" x14ac:dyDescent="0.2">
      <c r="A2380">
        <v>45476237.623762377</v>
      </c>
      <c r="B2380">
        <v>0</v>
      </c>
    </row>
    <row r="2381" spans="1:2" x14ac:dyDescent="0.2">
      <c r="A2381">
        <v>45499009.900990099</v>
      </c>
      <c r="B2381">
        <v>0</v>
      </c>
    </row>
    <row r="2382" spans="1:2" x14ac:dyDescent="0.2">
      <c r="A2382">
        <v>45499009.900990099</v>
      </c>
      <c r="B2382">
        <v>1.278772378516624E-9</v>
      </c>
    </row>
    <row r="2383" spans="1:2" x14ac:dyDescent="0.2">
      <c r="A2383">
        <v>45521782.178217821</v>
      </c>
      <c r="B2383">
        <v>1.278772378516624E-9</v>
      </c>
    </row>
    <row r="2384" spans="1:2" x14ac:dyDescent="0.2">
      <c r="A2384">
        <v>45521782.178217821</v>
      </c>
      <c r="B2384">
        <v>0</v>
      </c>
    </row>
    <row r="2385" spans="1:2" x14ac:dyDescent="0.2">
      <c r="A2385">
        <v>45544554.455445543</v>
      </c>
      <c r="B2385">
        <v>0</v>
      </c>
    </row>
    <row r="2386" spans="1:2" x14ac:dyDescent="0.2">
      <c r="A2386">
        <v>45544554.455445543</v>
      </c>
      <c r="B2386">
        <v>1.278772378516624E-9</v>
      </c>
    </row>
    <row r="2387" spans="1:2" x14ac:dyDescent="0.2">
      <c r="A2387">
        <v>45567326.732673265</v>
      </c>
      <c r="B2387">
        <v>1.278772378516624E-9</v>
      </c>
    </row>
    <row r="2388" spans="1:2" x14ac:dyDescent="0.2">
      <c r="A2388">
        <v>45567326.732673265</v>
      </c>
      <c r="B2388">
        <v>0</v>
      </c>
    </row>
    <row r="2389" spans="1:2" x14ac:dyDescent="0.2">
      <c r="A2389">
        <v>45590099.009900987</v>
      </c>
      <c r="B2389">
        <v>0</v>
      </c>
    </row>
    <row r="2390" spans="1:2" x14ac:dyDescent="0.2">
      <c r="A2390">
        <v>45590099.009900987</v>
      </c>
      <c r="B2390">
        <v>1.278772378516624E-9</v>
      </c>
    </row>
    <row r="2391" spans="1:2" x14ac:dyDescent="0.2">
      <c r="A2391">
        <v>45612871.287128717</v>
      </c>
      <c r="B2391">
        <v>1.278772378516624E-9</v>
      </c>
    </row>
    <row r="2392" spans="1:2" x14ac:dyDescent="0.2">
      <c r="A2392">
        <v>45612871.287128717</v>
      </c>
      <c r="B2392">
        <v>0</v>
      </c>
    </row>
    <row r="2393" spans="1:2" x14ac:dyDescent="0.2">
      <c r="A2393">
        <v>45635643.564356439</v>
      </c>
      <c r="B2393">
        <v>0</v>
      </c>
    </row>
    <row r="2394" spans="1:2" x14ac:dyDescent="0.2">
      <c r="A2394">
        <v>45635643.564356439</v>
      </c>
      <c r="B2394">
        <v>1.278772378516624E-9</v>
      </c>
    </row>
    <row r="2395" spans="1:2" x14ac:dyDescent="0.2">
      <c r="A2395">
        <v>45658415.841584161</v>
      </c>
      <c r="B2395">
        <v>1.278772378516624E-9</v>
      </c>
    </row>
    <row r="2396" spans="1:2" x14ac:dyDescent="0.2">
      <c r="A2396">
        <v>45658415.841584161</v>
      </c>
      <c r="B2396">
        <v>0</v>
      </c>
    </row>
    <row r="2397" spans="1:2" x14ac:dyDescent="0.2">
      <c r="A2397">
        <v>45681188.118811883</v>
      </c>
      <c r="B2397">
        <v>0</v>
      </c>
    </row>
    <row r="2398" spans="1:2" x14ac:dyDescent="0.2">
      <c r="A2398">
        <v>45681188.118811883</v>
      </c>
      <c r="B2398">
        <v>1.278772378516624E-9</v>
      </c>
    </row>
    <row r="2399" spans="1:2" x14ac:dyDescent="0.2">
      <c r="A2399">
        <v>45703960.396039605</v>
      </c>
      <c r="B2399">
        <v>1.278772378516624E-9</v>
      </c>
    </row>
    <row r="2400" spans="1:2" x14ac:dyDescent="0.2">
      <c r="A2400">
        <v>45703960.396039605</v>
      </c>
      <c r="B2400">
        <v>0</v>
      </c>
    </row>
    <row r="2401" spans="1:2" x14ac:dyDescent="0.2">
      <c r="A2401">
        <v>45726732.673267327</v>
      </c>
      <c r="B2401">
        <v>0</v>
      </c>
    </row>
    <row r="2402" spans="1:2" x14ac:dyDescent="0.2">
      <c r="A2402">
        <v>45726732.673267327</v>
      </c>
      <c r="B2402">
        <v>1.278772378516624E-9</v>
      </c>
    </row>
    <row r="2403" spans="1:2" x14ac:dyDescent="0.2">
      <c r="A2403">
        <v>45749504.950495049</v>
      </c>
      <c r="B2403">
        <v>1.278772378516624E-9</v>
      </c>
    </row>
    <row r="2404" spans="1:2" x14ac:dyDescent="0.2">
      <c r="A2404">
        <v>45749504.950495049</v>
      </c>
      <c r="B2404">
        <v>0</v>
      </c>
    </row>
    <row r="2405" spans="1:2" x14ac:dyDescent="0.2">
      <c r="A2405">
        <v>45772277.227722771</v>
      </c>
      <c r="B2405">
        <v>0</v>
      </c>
    </row>
    <row r="2406" spans="1:2" x14ac:dyDescent="0.2">
      <c r="A2406">
        <v>45772277.227722771</v>
      </c>
      <c r="B2406">
        <v>1.278772378516624E-9</v>
      </c>
    </row>
    <row r="2407" spans="1:2" x14ac:dyDescent="0.2">
      <c r="A2407">
        <v>45795049.504950494</v>
      </c>
      <c r="B2407">
        <v>1.278772378516624E-9</v>
      </c>
    </row>
    <row r="2408" spans="1:2" x14ac:dyDescent="0.2">
      <c r="A2408">
        <v>45795049.504950494</v>
      </c>
      <c r="B2408">
        <v>0</v>
      </c>
    </row>
    <row r="2409" spans="1:2" x14ac:dyDescent="0.2">
      <c r="A2409">
        <v>45817821.782178216</v>
      </c>
      <c r="B2409">
        <v>0</v>
      </c>
    </row>
    <row r="2410" spans="1:2" x14ac:dyDescent="0.2">
      <c r="A2410">
        <v>45817821.782178216</v>
      </c>
      <c r="B2410">
        <v>1.278772378516624E-9</v>
      </c>
    </row>
    <row r="2411" spans="1:2" x14ac:dyDescent="0.2">
      <c r="A2411">
        <v>45840594.059405938</v>
      </c>
      <c r="B2411">
        <v>1.278772378516624E-9</v>
      </c>
    </row>
    <row r="2412" spans="1:2" x14ac:dyDescent="0.2">
      <c r="A2412">
        <v>45840594.059405938</v>
      </c>
      <c r="B2412">
        <v>0</v>
      </c>
    </row>
    <row r="2413" spans="1:2" x14ac:dyDescent="0.2">
      <c r="A2413">
        <v>45863366.336633667</v>
      </c>
      <c r="B2413">
        <v>0</v>
      </c>
    </row>
    <row r="2414" spans="1:2" x14ac:dyDescent="0.2">
      <c r="A2414">
        <v>45863366.336633667</v>
      </c>
      <c r="B2414">
        <v>1.278772378516624E-9</v>
      </c>
    </row>
    <row r="2415" spans="1:2" x14ac:dyDescent="0.2">
      <c r="A2415">
        <v>45886138.613861382</v>
      </c>
      <c r="B2415">
        <v>1.278772378516624E-9</v>
      </c>
    </row>
    <row r="2416" spans="1:2" x14ac:dyDescent="0.2">
      <c r="A2416">
        <v>45886138.613861382</v>
      </c>
      <c r="B2416">
        <v>0</v>
      </c>
    </row>
    <row r="2417" spans="1:2" x14ac:dyDescent="0.2">
      <c r="A2417">
        <v>45908910.891089112</v>
      </c>
      <c r="B2417">
        <v>0</v>
      </c>
    </row>
    <row r="2418" spans="1:2" x14ac:dyDescent="0.2">
      <c r="A2418">
        <v>45908910.891089112</v>
      </c>
      <c r="B2418">
        <v>1.278772378516624E-9</v>
      </c>
    </row>
    <row r="2419" spans="1:2" x14ac:dyDescent="0.2">
      <c r="A2419">
        <v>45931683.168316834</v>
      </c>
      <c r="B2419">
        <v>1.278772378516624E-9</v>
      </c>
    </row>
    <row r="2420" spans="1:2" x14ac:dyDescent="0.2">
      <c r="A2420">
        <v>45931683.168316834</v>
      </c>
      <c r="B2420">
        <v>0</v>
      </c>
    </row>
    <row r="2421" spans="1:2" x14ac:dyDescent="0.2">
      <c r="A2421">
        <v>45954455.445544556</v>
      </c>
      <c r="B2421">
        <v>0</v>
      </c>
    </row>
    <row r="2422" spans="1:2" x14ac:dyDescent="0.2">
      <c r="A2422">
        <v>45954455.445544556</v>
      </c>
      <c r="B2422">
        <v>1.278772378516624E-9</v>
      </c>
    </row>
    <row r="2423" spans="1:2" x14ac:dyDescent="0.2">
      <c r="A2423">
        <v>45977227.722772278</v>
      </c>
      <c r="B2423">
        <v>1.278772378516624E-9</v>
      </c>
    </row>
    <row r="2424" spans="1:2" x14ac:dyDescent="0.2">
      <c r="A2424">
        <v>45977227.722772278</v>
      </c>
      <c r="B242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AD31"/>
  <sheetViews>
    <sheetView topLeftCell="G29" workbookViewId="0">
      <selection activeCell="A32" sqref="A32"/>
    </sheetView>
  </sheetViews>
  <sheetFormatPr defaultRowHeight="12.75" x14ac:dyDescent="0.2"/>
  <cols>
    <col min="1" max="1" width="15" customWidth="1"/>
    <col min="6" max="6" width="10.28515625" bestFit="1" customWidth="1"/>
    <col min="7" max="7" width="12.5703125" customWidth="1"/>
  </cols>
  <sheetData>
    <row r="4" spans="1:30" ht="15" x14ac:dyDescent="0.3">
      <c r="P4" s="728" t="s">
        <v>987</v>
      </c>
      <c r="Q4" s="728"/>
      <c r="R4" s="728"/>
      <c r="S4" s="728"/>
      <c r="T4" s="728"/>
      <c r="U4" s="728"/>
      <c r="V4" s="728"/>
      <c r="W4" s="728"/>
      <c r="X4" s="728"/>
      <c r="Y4" s="728"/>
      <c r="Z4" s="728"/>
      <c r="AA4" s="728"/>
      <c r="AB4" s="728"/>
      <c r="AC4" s="728"/>
      <c r="AD4" s="728"/>
    </row>
    <row r="5" spans="1:30" ht="15.75" thickBot="1" x14ac:dyDescent="0.35">
      <c r="A5" s="729"/>
      <c r="B5" s="730"/>
      <c r="C5" s="730"/>
      <c r="D5" s="731"/>
      <c r="E5" s="732" t="s">
        <v>988</v>
      </c>
      <c r="F5" s="733"/>
      <c r="G5" s="734" t="s">
        <v>989</v>
      </c>
      <c r="H5" s="734"/>
      <c r="I5" s="733"/>
      <c r="J5" s="732" t="s">
        <v>990</v>
      </c>
      <c r="K5" s="734"/>
      <c r="L5" s="734"/>
      <c r="M5" s="735"/>
      <c r="N5" s="736" t="s">
        <v>991</v>
      </c>
      <c r="O5" s="737"/>
    </row>
    <row r="6" spans="1:30" ht="15.75" thickBot="1" x14ac:dyDescent="0.25">
      <c r="A6" s="495" t="s">
        <v>992</v>
      </c>
      <c r="B6" s="496" t="s">
        <v>993</v>
      </c>
      <c r="C6" s="496" t="s">
        <v>994</v>
      </c>
      <c r="D6" s="497" t="s">
        <v>995</v>
      </c>
      <c r="E6" s="496" t="s">
        <v>996</v>
      </c>
      <c r="F6" s="498" t="s">
        <v>997</v>
      </c>
      <c r="G6" s="495" t="s">
        <v>998</v>
      </c>
      <c r="H6" s="496" t="s">
        <v>999</v>
      </c>
      <c r="I6" s="498" t="s">
        <v>11</v>
      </c>
      <c r="J6" s="495" t="s">
        <v>665</v>
      </c>
      <c r="K6" s="496" t="s">
        <v>1000</v>
      </c>
      <c r="L6" s="496" t="s">
        <v>693</v>
      </c>
      <c r="M6" s="499" t="s">
        <v>664</v>
      </c>
      <c r="N6" s="725" t="s">
        <v>1001</v>
      </c>
      <c r="O6" s="726"/>
    </row>
    <row r="7" spans="1:30" ht="60" x14ac:dyDescent="0.3">
      <c r="A7" s="500" t="s">
        <v>1002</v>
      </c>
      <c r="B7" s="501" t="s">
        <v>1003</v>
      </c>
      <c r="C7" s="502">
        <v>1</v>
      </c>
      <c r="D7" s="503" t="s">
        <v>43</v>
      </c>
      <c r="E7" s="503">
        <v>2015</v>
      </c>
      <c r="F7" s="504">
        <v>42313</v>
      </c>
      <c r="G7" s="505">
        <v>45000000</v>
      </c>
      <c r="H7" s="506">
        <v>637</v>
      </c>
      <c r="I7" s="507">
        <v>19</v>
      </c>
      <c r="J7" s="508">
        <v>26.290974483732899</v>
      </c>
      <c r="K7" s="509">
        <v>19.303030303030305</v>
      </c>
      <c r="L7" s="510">
        <v>1.7272727272727273</v>
      </c>
      <c r="M7" s="511">
        <v>47.321277514035934</v>
      </c>
      <c r="N7" s="512">
        <v>1</v>
      </c>
      <c r="O7" s="513"/>
    </row>
    <row r="8" spans="1:30" ht="45" x14ac:dyDescent="0.3">
      <c r="A8" s="514" t="s">
        <v>1004</v>
      </c>
      <c r="B8" s="514" t="s">
        <v>1005</v>
      </c>
      <c r="C8" s="515">
        <v>1</v>
      </c>
      <c r="D8" s="516" t="s">
        <v>90</v>
      </c>
      <c r="E8" s="515">
        <v>1966</v>
      </c>
      <c r="F8" s="517">
        <v>24228</v>
      </c>
      <c r="G8" s="518">
        <v>450000</v>
      </c>
      <c r="H8" s="519">
        <v>8</v>
      </c>
      <c r="I8" s="520">
        <v>488</v>
      </c>
      <c r="J8" s="508">
        <v>0.26290974483732898</v>
      </c>
      <c r="K8" s="509">
        <v>0.24242424242424243</v>
      </c>
      <c r="L8" s="510">
        <v>44.363636363636367</v>
      </c>
      <c r="M8" s="511">
        <v>44.868970350897939</v>
      </c>
      <c r="N8" s="521">
        <v>1</v>
      </c>
      <c r="O8" s="522"/>
    </row>
    <row r="9" spans="1:30" ht="60" x14ac:dyDescent="0.3">
      <c r="A9" s="514" t="s">
        <v>536</v>
      </c>
      <c r="B9" s="514" t="s">
        <v>1006</v>
      </c>
      <c r="C9" s="515">
        <v>1</v>
      </c>
      <c r="D9" s="516" t="s">
        <v>195</v>
      </c>
      <c r="E9" s="515">
        <v>1937</v>
      </c>
      <c r="F9" s="523">
        <v>13662</v>
      </c>
      <c r="G9" s="518">
        <v>10000000</v>
      </c>
      <c r="H9" s="519">
        <v>11</v>
      </c>
      <c r="I9" s="524">
        <v>300</v>
      </c>
      <c r="J9" s="508">
        <v>5.8424387741628658</v>
      </c>
      <c r="K9" s="509">
        <v>0.33333333333333331</v>
      </c>
      <c r="L9" s="510">
        <v>27.272727272727273</v>
      </c>
      <c r="M9" s="511">
        <v>33.448499380223474</v>
      </c>
      <c r="N9" s="521">
        <v>1</v>
      </c>
      <c r="O9" s="522"/>
    </row>
    <row r="10" spans="1:30" ht="75" x14ac:dyDescent="0.3">
      <c r="A10" s="514" t="s">
        <v>341</v>
      </c>
      <c r="B10" s="514" t="s">
        <v>1007</v>
      </c>
      <c r="C10" s="515">
        <v>1</v>
      </c>
      <c r="D10" s="516" t="s">
        <v>130</v>
      </c>
      <c r="E10" s="515">
        <v>1985</v>
      </c>
      <c r="F10" s="504">
        <v>31247</v>
      </c>
      <c r="G10" s="518">
        <v>200000</v>
      </c>
      <c r="H10" s="519">
        <v>8</v>
      </c>
      <c r="I10" s="520">
        <v>269</v>
      </c>
      <c r="J10" s="508">
        <v>0.11684877548325732</v>
      </c>
      <c r="K10" s="509">
        <v>0.24242424242424243</v>
      </c>
      <c r="L10" s="510">
        <v>24.454545454545453</v>
      </c>
      <c r="M10" s="511">
        <v>24.813818472452954</v>
      </c>
      <c r="N10" s="521">
        <v>1</v>
      </c>
      <c r="O10" s="522"/>
    </row>
    <row r="11" spans="1:30" ht="45" x14ac:dyDescent="0.3">
      <c r="A11" s="514" t="s">
        <v>1008</v>
      </c>
      <c r="B11" s="500" t="s">
        <v>1009</v>
      </c>
      <c r="C11" s="515">
        <v>1</v>
      </c>
      <c r="D11" s="516" t="s">
        <v>43</v>
      </c>
      <c r="E11" s="515">
        <v>2008</v>
      </c>
      <c r="F11" s="504">
        <v>39699</v>
      </c>
      <c r="G11" s="518">
        <v>268000</v>
      </c>
      <c r="H11" s="519">
        <v>2.5</v>
      </c>
      <c r="I11" s="520">
        <v>254</v>
      </c>
      <c r="J11" s="508">
        <v>0.15657735914756482</v>
      </c>
      <c r="K11" s="509">
        <v>7.575757575757576E-2</v>
      </c>
      <c r="L11" s="510">
        <v>23.09090909090909</v>
      </c>
      <c r="M11" s="511">
        <v>23.32324402581423</v>
      </c>
      <c r="N11" s="521">
        <v>1</v>
      </c>
      <c r="O11" s="522"/>
    </row>
    <row r="12" spans="1:30" ht="30" x14ac:dyDescent="0.3">
      <c r="A12" s="514" t="s">
        <v>487</v>
      </c>
      <c r="B12" s="514" t="s">
        <v>1010</v>
      </c>
      <c r="C12" s="515">
        <v>1</v>
      </c>
      <c r="D12" s="516" t="s">
        <v>54</v>
      </c>
      <c r="E12" s="515">
        <v>1965</v>
      </c>
      <c r="F12" s="504">
        <v>23829</v>
      </c>
      <c r="G12" s="518">
        <v>1900000</v>
      </c>
      <c r="H12" s="519">
        <v>12</v>
      </c>
      <c r="I12" s="520">
        <v>200</v>
      </c>
      <c r="J12" s="508">
        <v>1.1100633670909446</v>
      </c>
      <c r="K12" s="509">
        <v>0.36363636363636365</v>
      </c>
      <c r="L12" s="510">
        <v>18.181818181818183</v>
      </c>
      <c r="M12" s="511">
        <v>19.655517912545491</v>
      </c>
      <c r="N12" s="521">
        <v>1</v>
      </c>
      <c r="O12" s="522"/>
    </row>
    <row r="13" spans="1:30" ht="75" x14ac:dyDescent="0.3">
      <c r="A13" s="514" t="s">
        <v>282</v>
      </c>
      <c r="B13" s="514" t="s">
        <v>1011</v>
      </c>
      <c r="C13" s="515">
        <v>1</v>
      </c>
      <c r="D13" s="516" t="s">
        <v>54</v>
      </c>
      <c r="E13" s="515">
        <v>1992</v>
      </c>
      <c r="F13" s="504">
        <v>33605</v>
      </c>
      <c r="G13" s="518">
        <v>32243000</v>
      </c>
      <c r="H13" s="519"/>
      <c r="I13" s="520"/>
      <c r="J13" s="508">
        <v>18.83777533953333</v>
      </c>
      <c r="K13" s="509">
        <v>0</v>
      </c>
      <c r="L13" s="510">
        <v>0</v>
      </c>
      <c r="M13" s="511">
        <v>18.83777533953333</v>
      </c>
      <c r="N13" s="521">
        <v>1</v>
      </c>
      <c r="O13" s="522"/>
    </row>
    <row r="14" spans="1:30" ht="60" x14ac:dyDescent="0.3">
      <c r="A14" s="514" t="s">
        <v>514</v>
      </c>
      <c r="B14" s="514" t="s">
        <v>1009</v>
      </c>
      <c r="C14" s="515">
        <v>1</v>
      </c>
      <c r="D14" s="516" t="s">
        <v>104</v>
      </c>
      <c r="E14" s="515">
        <v>1962</v>
      </c>
      <c r="F14" s="502">
        <v>1962</v>
      </c>
      <c r="G14" s="518">
        <v>3300000</v>
      </c>
      <c r="H14" s="519">
        <v>4.5</v>
      </c>
      <c r="I14" s="520">
        <v>171</v>
      </c>
      <c r="J14" s="508">
        <v>1.9280047954737458</v>
      </c>
      <c r="K14" s="509">
        <v>0.13636363636363635</v>
      </c>
      <c r="L14" s="510">
        <v>15.545454545454545</v>
      </c>
      <c r="M14" s="511">
        <v>17.609822977291927</v>
      </c>
      <c r="N14" s="521">
        <v>1</v>
      </c>
      <c r="O14" s="522"/>
    </row>
    <row r="15" spans="1:30" ht="75" x14ac:dyDescent="0.3">
      <c r="A15" s="500" t="s">
        <v>58</v>
      </c>
      <c r="B15" s="514" t="s">
        <v>1012</v>
      </c>
      <c r="C15" s="515">
        <v>1</v>
      </c>
      <c r="D15" s="503" t="s">
        <v>59</v>
      </c>
      <c r="E15" s="503">
        <v>2014</v>
      </c>
      <c r="F15" s="525">
        <v>41855</v>
      </c>
      <c r="G15" s="505">
        <v>23600000</v>
      </c>
      <c r="H15" s="506">
        <v>7</v>
      </c>
      <c r="I15" s="507"/>
      <c r="J15" s="508">
        <v>13.788155507024364</v>
      </c>
      <c r="K15" s="509">
        <v>0.21212121212121213</v>
      </c>
      <c r="L15" s="510">
        <v>0</v>
      </c>
      <c r="M15" s="511">
        <v>14.000276719145576</v>
      </c>
      <c r="N15" s="521">
        <v>1</v>
      </c>
      <c r="O15" s="522"/>
    </row>
    <row r="16" spans="1:30" ht="60" x14ac:dyDescent="0.3">
      <c r="A16" s="514" t="s">
        <v>446</v>
      </c>
      <c r="B16" s="514" t="s">
        <v>1013</v>
      </c>
      <c r="C16" s="515">
        <v>1</v>
      </c>
      <c r="D16" s="516" t="s">
        <v>64</v>
      </c>
      <c r="E16" s="515">
        <v>1972</v>
      </c>
      <c r="F16" s="504">
        <v>26355</v>
      </c>
      <c r="G16" s="518">
        <v>500000</v>
      </c>
      <c r="H16" s="519">
        <v>64.400000000000006</v>
      </c>
      <c r="I16" s="520">
        <v>125</v>
      </c>
      <c r="J16" s="508">
        <v>0.29212193870814329</v>
      </c>
      <c r="K16" s="509">
        <v>1.9515151515151516</v>
      </c>
      <c r="L16" s="510">
        <v>11.363636363636363</v>
      </c>
      <c r="M16" s="511">
        <v>13.607273453859658</v>
      </c>
      <c r="N16" s="521">
        <v>1</v>
      </c>
      <c r="O16" s="522"/>
    </row>
    <row r="17" spans="1:15" ht="30" x14ac:dyDescent="0.3">
      <c r="A17" s="514" t="s">
        <v>478</v>
      </c>
      <c r="B17" s="514" t="s">
        <v>1014</v>
      </c>
      <c r="C17" s="515">
        <v>1</v>
      </c>
      <c r="D17" s="516" t="s">
        <v>64</v>
      </c>
      <c r="E17" s="515">
        <v>1966</v>
      </c>
      <c r="F17" s="525">
        <v>24401</v>
      </c>
      <c r="G17" s="518">
        <v>162000</v>
      </c>
      <c r="H17" s="519"/>
      <c r="I17" s="520">
        <v>144</v>
      </c>
      <c r="J17" s="508">
        <v>9.4647508141438436E-2</v>
      </c>
      <c r="K17" s="509">
        <v>0</v>
      </c>
      <c r="L17" s="510">
        <v>13.090909090909092</v>
      </c>
      <c r="M17" s="511">
        <v>13.18555659905053</v>
      </c>
      <c r="N17" s="521">
        <v>1</v>
      </c>
      <c r="O17" s="522"/>
    </row>
    <row r="18" spans="1:15" ht="45" x14ac:dyDescent="0.3">
      <c r="A18" s="514" t="s">
        <v>659</v>
      </c>
      <c r="B18" s="500" t="s">
        <v>1015</v>
      </c>
      <c r="C18" s="515">
        <v>1</v>
      </c>
      <c r="D18" s="516" t="s">
        <v>731</v>
      </c>
      <c r="E18" s="515">
        <v>2015</v>
      </c>
      <c r="F18" s="504">
        <v>42329</v>
      </c>
      <c r="G18" s="526"/>
      <c r="H18" s="527"/>
      <c r="I18" s="528">
        <v>113</v>
      </c>
      <c r="J18" s="508">
        <v>0</v>
      </c>
      <c r="K18" s="509">
        <v>0</v>
      </c>
      <c r="L18" s="510">
        <v>10.272727272727273</v>
      </c>
      <c r="M18" s="511">
        <v>10.272727272727273</v>
      </c>
      <c r="N18" s="521">
        <v>1</v>
      </c>
      <c r="O18" s="522"/>
    </row>
    <row r="19" spans="1:15" ht="60" x14ac:dyDescent="0.3">
      <c r="A19" s="514" t="s">
        <v>1016</v>
      </c>
      <c r="B19" s="514" t="s">
        <v>1017</v>
      </c>
      <c r="C19" s="515"/>
      <c r="D19" s="516" t="s">
        <v>431</v>
      </c>
      <c r="E19" s="515">
        <v>1974</v>
      </c>
      <c r="F19" s="504">
        <v>27344</v>
      </c>
      <c r="G19" s="518">
        <v>13000000</v>
      </c>
      <c r="H19" s="519">
        <v>45</v>
      </c>
      <c r="I19" s="520">
        <v>12</v>
      </c>
      <c r="J19" s="508">
        <v>7.595170406411726</v>
      </c>
      <c r="K19" s="509">
        <v>1.3636363636363635</v>
      </c>
      <c r="L19" s="510">
        <v>1.0909090909090908</v>
      </c>
      <c r="M19" s="511">
        <v>10.049715860957182</v>
      </c>
      <c r="N19" s="521">
        <v>1</v>
      </c>
      <c r="O19" s="522"/>
    </row>
    <row r="20" spans="1:15" ht="60" x14ac:dyDescent="0.3">
      <c r="A20" s="514" t="s">
        <v>449</v>
      </c>
      <c r="B20" s="514" t="s">
        <v>1013</v>
      </c>
      <c r="C20" s="515">
        <v>1</v>
      </c>
      <c r="D20" s="516" t="s">
        <v>26</v>
      </c>
      <c r="E20" s="515">
        <v>1971</v>
      </c>
      <c r="F20" s="504">
        <v>26270</v>
      </c>
      <c r="G20" s="518">
        <v>9000000</v>
      </c>
      <c r="H20" s="519">
        <v>120</v>
      </c>
      <c r="I20" s="520"/>
      <c r="J20" s="508">
        <v>5.2581948967465797</v>
      </c>
      <c r="K20" s="509">
        <v>3.6363636363636362</v>
      </c>
      <c r="L20" s="510">
        <v>0</v>
      </c>
      <c r="M20" s="511">
        <v>8.8945585331102155</v>
      </c>
      <c r="N20" s="521">
        <v>1</v>
      </c>
      <c r="O20" s="522"/>
    </row>
    <row r="21" spans="1:15" ht="30" x14ac:dyDescent="0.3">
      <c r="A21" s="514" t="s">
        <v>450</v>
      </c>
      <c r="B21" s="514" t="s">
        <v>1018</v>
      </c>
      <c r="C21" s="515">
        <v>1</v>
      </c>
      <c r="D21" s="516" t="s">
        <v>47</v>
      </c>
      <c r="E21" s="515">
        <v>1971</v>
      </c>
      <c r="F21" s="525">
        <v>26236</v>
      </c>
      <c r="G21" s="518">
        <v>300000</v>
      </c>
      <c r="H21" s="519"/>
      <c r="I21" s="520">
        <v>89</v>
      </c>
      <c r="J21" s="508">
        <v>0.17527316322488598</v>
      </c>
      <c r="K21" s="509">
        <v>0</v>
      </c>
      <c r="L21" s="510">
        <v>8.0909090909090917</v>
      </c>
      <c r="M21" s="511">
        <v>8.2661822541339784</v>
      </c>
      <c r="N21" s="521">
        <v>1</v>
      </c>
      <c r="O21" s="522"/>
    </row>
    <row r="22" spans="1:15" ht="60" x14ac:dyDescent="0.3">
      <c r="A22" s="514" t="s">
        <v>455</v>
      </c>
      <c r="B22" s="514" t="s">
        <v>1019</v>
      </c>
      <c r="C22" s="515">
        <v>1</v>
      </c>
      <c r="D22" s="516" t="s">
        <v>54</v>
      </c>
      <c r="E22" s="515">
        <v>1970</v>
      </c>
      <c r="F22" s="529">
        <v>25812</v>
      </c>
      <c r="G22" s="518">
        <v>68000</v>
      </c>
      <c r="H22" s="519"/>
      <c r="I22" s="520">
        <v>89</v>
      </c>
      <c r="J22" s="508">
        <v>3.9728583664307489E-2</v>
      </c>
      <c r="K22" s="509">
        <v>0</v>
      </c>
      <c r="L22" s="510">
        <v>8.0909090909090917</v>
      </c>
      <c r="M22" s="511">
        <v>8.1306376745733999</v>
      </c>
      <c r="N22" s="521">
        <v>1</v>
      </c>
      <c r="O22" s="522"/>
    </row>
    <row r="23" spans="1:15" ht="60" x14ac:dyDescent="0.3">
      <c r="A23" s="500" t="s">
        <v>85</v>
      </c>
      <c r="B23" s="514" t="s">
        <v>1011</v>
      </c>
      <c r="C23" s="515">
        <v>1</v>
      </c>
      <c r="D23" s="503" t="s">
        <v>86</v>
      </c>
      <c r="E23" s="503">
        <v>2012</v>
      </c>
      <c r="F23" s="525">
        <v>41123</v>
      </c>
      <c r="G23" s="505">
        <v>13000000</v>
      </c>
      <c r="H23" s="506"/>
      <c r="I23" s="507"/>
      <c r="J23" s="508">
        <v>7.595170406411726</v>
      </c>
      <c r="K23" s="509">
        <v>0</v>
      </c>
      <c r="L23" s="510">
        <v>0</v>
      </c>
      <c r="M23" s="511">
        <v>7.595170406411726</v>
      </c>
      <c r="N23" s="521">
        <v>1</v>
      </c>
      <c r="O23" s="522"/>
    </row>
    <row r="24" spans="1:15" ht="90" x14ac:dyDescent="0.3">
      <c r="A24" s="514" t="s">
        <v>366</v>
      </c>
      <c r="B24" s="514" t="s">
        <v>1011</v>
      </c>
      <c r="C24" s="515"/>
      <c r="D24" s="516" t="s">
        <v>54</v>
      </c>
      <c r="E24" s="515">
        <v>1982</v>
      </c>
      <c r="F24" s="525">
        <v>30263</v>
      </c>
      <c r="G24" s="518">
        <v>11618257</v>
      </c>
      <c r="H24" s="519"/>
      <c r="I24" s="520"/>
      <c r="J24" s="508">
        <v>6.7878955184989138</v>
      </c>
      <c r="K24" s="509">
        <v>0</v>
      </c>
      <c r="L24" s="510">
        <v>0</v>
      </c>
      <c r="M24" s="511">
        <v>6.7878955184989138</v>
      </c>
      <c r="N24" s="521">
        <v>1</v>
      </c>
      <c r="O24" s="522"/>
    </row>
    <row r="25" spans="1:15" ht="45" x14ac:dyDescent="0.3">
      <c r="A25" s="514" t="s">
        <v>515</v>
      </c>
      <c r="B25" s="530" t="s">
        <v>1013</v>
      </c>
      <c r="C25" s="515">
        <v>1</v>
      </c>
      <c r="D25" s="516" t="s">
        <v>370</v>
      </c>
      <c r="E25" s="515">
        <v>1962</v>
      </c>
      <c r="F25" s="515">
        <v>1962</v>
      </c>
      <c r="G25" s="518">
        <v>11356230</v>
      </c>
      <c r="H25" s="519"/>
      <c r="I25" s="520"/>
      <c r="J25" s="508">
        <v>6.6348078480311568</v>
      </c>
      <c r="K25" s="509">
        <v>0</v>
      </c>
      <c r="L25" s="510">
        <v>0</v>
      </c>
      <c r="M25" s="511">
        <v>6.6348078480311568</v>
      </c>
      <c r="N25" s="521">
        <v>1</v>
      </c>
      <c r="O25" s="522"/>
    </row>
    <row r="26" spans="1:15" ht="60" x14ac:dyDescent="0.3">
      <c r="A26" s="514" t="s">
        <v>206</v>
      </c>
      <c r="B26" s="530" t="s">
        <v>1020</v>
      </c>
      <c r="C26" s="531">
        <v>1</v>
      </c>
      <c r="D26" s="516" t="s">
        <v>90</v>
      </c>
      <c r="E26" s="515">
        <v>1998</v>
      </c>
      <c r="F26" s="525">
        <v>35910</v>
      </c>
      <c r="G26" s="518">
        <v>6800000</v>
      </c>
      <c r="H26" s="519">
        <v>41</v>
      </c>
      <c r="I26" s="520"/>
      <c r="J26" s="508">
        <v>3.9728583664307489</v>
      </c>
      <c r="K26" s="509">
        <v>1.2424242424242424</v>
      </c>
      <c r="L26" s="510">
        <v>0</v>
      </c>
      <c r="M26" s="511">
        <v>5.2152826088549915</v>
      </c>
      <c r="N26" s="532">
        <v>1</v>
      </c>
      <c r="O26" s="533"/>
    </row>
    <row r="27" spans="1:15" ht="15" x14ac:dyDescent="0.3">
      <c r="A27" s="534" t="s">
        <v>1021</v>
      </c>
      <c r="B27" s="534"/>
      <c r="C27" s="535"/>
      <c r="D27" s="536"/>
      <c r="E27" s="537"/>
      <c r="F27" s="538"/>
      <c r="G27" s="539">
        <f t="shared" ref="G27:M27" si="0">SUM(G7:G26)</f>
        <v>182765487</v>
      </c>
      <c r="H27" s="540">
        <f t="shared" si="0"/>
        <v>960.4</v>
      </c>
      <c r="I27" s="541">
        <f t="shared" si="0"/>
        <v>2273</v>
      </c>
      <c r="J27" s="542">
        <f t="shared" si="0"/>
        <v>106.77961678275592</v>
      </c>
      <c r="K27" s="509">
        <f t="shared" si="0"/>
        <v>29.103030303030302</v>
      </c>
      <c r="L27" s="510">
        <f t="shared" si="0"/>
        <v>206.63636363636365</v>
      </c>
      <c r="M27" s="543">
        <f t="shared" si="0"/>
        <v>342.51901072214986</v>
      </c>
      <c r="N27" s="544"/>
      <c r="O27" s="545"/>
    </row>
    <row r="28" spans="1:15" ht="15" x14ac:dyDescent="0.3">
      <c r="A28" s="534" t="s">
        <v>1022</v>
      </c>
      <c r="B28" s="534"/>
      <c r="C28" s="535"/>
      <c r="D28" s="536"/>
      <c r="E28" s="537"/>
      <c r="F28" s="538"/>
      <c r="G28" s="539">
        <f t="shared" ref="G28:M28" si="1">AVERAGE(G7:G26)</f>
        <v>9619236.1578947362</v>
      </c>
      <c r="H28" s="540">
        <f t="shared" si="1"/>
        <v>80.033333333333331</v>
      </c>
      <c r="I28" s="541">
        <f t="shared" si="1"/>
        <v>174.84615384615384</v>
      </c>
      <c r="J28" s="542">
        <f t="shared" si="1"/>
        <v>5.338980839137796</v>
      </c>
      <c r="K28" s="509">
        <f t="shared" si="1"/>
        <v>1.4551515151515151</v>
      </c>
      <c r="L28" s="510">
        <f t="shared" si="1"/>
        <v>10.331818181818182</v>
      </c>
      <c r="M28" s="543">
        <f t="shared" si="1"/>
        <v>17.125950536107492</v>
      </c>
      <c r="N28" s="544"/>
      <c r="O28" s="545"/>
    </row>
    <row r="29" spans="1:15" ht="45" x14ac:dyDescent="0.3">
      <c r="A29" s="534" t="s">
        <v>1023</v>
      </c>
      <c r="B29" s="534"/>
      <c r="C29" s="535"/>
      <c r="D29" s="536"/>
      <c r="E29" s="537"/>
      <c r="F29" s="538"/>
      <c r="G29" s="546">
        <v>1548514.6656410254</v>
      </c>
      <c r="H29" s="540">
        <v>25.574180327868852</v>
      </c>
      <c r="I29" s="541">
        <v>56.725000000000001</v>
      </c>
      <c r="J29" s="542"/>
      <c r="K29" s="509"/>
      <c r="L29" s="510"/>
      <c r="M29" s="547"/>
      <c r="N29" s="544"/>
      <c r="O29" s="545"/>
    </row>
    <row r="30" spans="1:15" ht="45" x14ac:dyDescent="0.3">
      <c r="A30" s="534" t="s">
        <v>1024</v>
      </c>
      <c r="B30" s="534"/>
      <c r="C30" s="535"/>
      <c r="D30" s="536"/>
      <c r="E30" s="537"/>
      <c r="F30" s="538"/>
      <c r="G30" s="546">
        <v>1896653.5675675676</v>
      </c>
      <c r="H30" s="540">
        <v>39.434999999999995</v>
      </c>
      <c r="I30" s="541">
        <v>14.285714285714286</v>
      </c>
      <c r="J30" s="542"/>
      <c r="K30" s="509"/>
      <c r="L30" s="510"/>
      <c r="M30" s="547"/>
      <c r="N30" s="544"/>
      <c r="O30" s="545"/>
    </row>
    <row r="31" spans="1:15" ht="15" x14ac:dyDescent="0.2">
      <c r="A31" s="727" t="s">
        <v>1025</v>
      </c>
      <c r="B31" s="727"/>
      <c r="C31" s="727"/>
      <c r="D31" s="727"/>
      <c r="E31" s="727"/>
      <c r="F31" s="727"/>
      <c r="G31" s="727"/>
      <c r="H31" s="727"/>
      <c r="I31" s="727"/>
      <c r="J31" s="727"/>
      <c r="K31" s="727"/>
      <c r="L31" s="727"/>
      <c r="M31" s="727"/>
      <c r="N31" s="727"/>
      <c r="O31" s="727"/>
    </row>
  </sheetData>
  <mergeCells count="8">
    <mergeCell ref="N6:O6"/>
    <mergeCell ref="A31:O31"/>
    <mergeCell ref="P4:AD4"/>
    <mergeCell ref="A5:D5"/>
    <mergeCell ref="E5:F5"/>
    <mergeCell ref="G5:I5"/>
    <mergeCell ref="J5:M5"/>
    <mergeCell ref="N5:O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232"/>
  <sheetViews>
    <sheetView workbookViewId="0"/>
  </sheetViews>
  <sheetFormatPr defaultRowHeight="12.75" x14ac:dyDescent="0.2"/>
  <sheetData>
    <row r="1" spans="1:4" x14ac:dyDescent="0.2">
      <c r="A1">
        <v>0</v>
      </c>
      <c r="B1">
        <v>0</v>
      </c>
      <c r="C1">
        <v>0</v>
      </c>
      <c r="D1">
        <v>0</v>
      </c>
    </row>
    <row r="2" spans="1:4" x14ac:dyDescent="0.2">
      <c r="A2">
        <v>0</v>
      </c>
      <c r="B2">
        <v>0.92903225806451617</v>
      </c>
      <c r="C2">
        <v>0</v>
      </c>
      <c r="D2">
        <v>0.92903225806451617</v>
      </c>
    </row>
    <row r="3" spans="1:4" x14ac:dyDescent="0.2">
      <c r="A3">
        <v>2.3921424511898978E-2</v>
      </c>
      <c r="B3">
        <v>0.92903225806451617</v>
      </c>
      <c r="C3">
        <v>4.8321277514035934</v>
      </c>
      <c r="D3">
        <v>0.92903225806451617</v>
      </c>
    </row>
    <row r="4" spans="1:4" x14ac:dyDescent="0.2">
      <c r="A4">
        <v>2.3921424511898978E-2</v>
      </c>
      <c r="B4">
        <v>0</v>
      </c>
      <c r="C4">
        <v>4.8321277514035934</v>
      </c>
      <c r="D4">
        <v>0</v>
      </c>
    </row>
    <row r="5" spans="1:4" x14ac:dyDescent="0.2">
      <c r="A5">
        <v>4.7842849023797956E-2</v>
      </c>
      <c r="B5">
        <v>0</v>
      </c>
      <c r="C5">
        <v>4.8321277514035934</v>
      </c>
      <c r="D5">
        <v>2.903225806451613E-2</v>
      </c>
    </row>
    <row r="6" spans="1:4" x14ac:dyDescent="0.2">
      <c r="A6">
        <v>4.7842849023797956E-2</v>
      </c>
      <c r="B6">
        <v>0.92903225806451617</v>
      </c>
      <c r="C6">
        <v>9.6642555028071868</v>
      </c>
      <c r="D6">
        <v>2.903225806451613E-2</v>
      </c>
    </row>
    <row r="7" spans="1:4" x14ac:dyDescent="0.2">
      <c r="A7">
        <v>7.1764273535696935E-2</v>
      </c>
      <c r="B7">
        <v>0.92903225806451617</v>
      </c>
      <c r="C7">
        <v>9.6642555028071868</v>
      </c>
      <c r="D7">
        <v>0</v>
      </c>
    </row>
    <row r="8" spans="1:4" x14ac:dyDescent="0.2">
      <c r="A8">
        <v>7.1764273535696935E-2</v>
      </c>
      <c r="B8">
        <v>0</v>
      </c>
      <c r="C8">
        <v>9.6642555028071868</v>
      </c>
      <c r="D8">
        <v>1.6129032258064516E-2</v>
      </c>
    </row>
    <row r="9" spans="1:4" x14ac:dyDescent="0.2">
      <c r="A9">
        <v>9.5685698047595913E-2</v>
      </c>
      <c r="B9">
        <v>0</v>
      </c>
      <c r="C9">
        <v>14.49638325421078</v>
      </c>
      <c r="D9">
        <v>1.6129032258064516E-2</v>
      </c>
    </row>
    <row r="10" spans="1:4" x14ac:dyDescent="0.2">
      <c r="A10">
        <v>9.5685698047595913E-2</v>
      </c>
      <c r="B10">
        <v>0.92903225806451617</v>
      </c>
      <c r="C10">
        <v>14.49638325421078</v>
      </c>
      <c r="D10">
        <v>0</v>
      </c>
    </row>
    <row r="11" spans="1:4" x14ac:dyDescent="0.2">
      <c r="A11">
        <v>0.11960712255949489</v>
      </c>
      <c r="B11">
        <v>0.92903225806451617</v>
      </c>
      <c r="C11">
        <v>14.49638325421078</v>
      </c>
      <c r="D11">
        <v>6.4516129032258064E-3</v>
      </c>
    </row>
    <row r="12" spans="1:4" x14ac:dyDescent="0.2">
      <c r="A12">
        <v>0.11960712255949489</v>
      </c>
      <c r="B12">
        <v>0</v>
      </c>
      <c r="C12">
        <v>19.328511005614374</v>
      </c>
      <c r="D12">
        <v>6.4516129032258064E-3</v>
      </c>
    </row>
    <row r="13" spans="1:4" x14ac:dyDescent="0.2">
      <c r="A13">
        <v>0.14352854707139387</v>
      </c>
      <c r="B13">
        <v>0</v>
      </c>
      <c r="C13">
        <v>19.328511005614374</v>
      </c>
      <c r="D13">
        <v>0</v>
      </c>
    </row>
    <row r="14" spans="1:4" x14ac:dyDescent="0.2">
      <c r="A14">
        <v>0.14352854707139387</v>
      </c>
      <c r="B14">
        <v>0.92903225806451617</v>
      </c>
      <c r="C14">
        <v>19.328511005614374</v>
      </c>
      <c r="D14">
        <v>6.4516129032258064E-3</v>
      </c>
    </row>
    <row r="15" spans="1:4" x14ac:dyDescent="0.2">
      <c r="A15">
        <v>0.16744997158329286</v>
      </c>
      <c r="B15">
        <v>0.92903225806451617</v>
      </c>
      <c r="C15">
        <v>24.160638757017967</v>
      </c>
      <c r="D15">
        <v>6.4516129032258064E-3</v>
      </c>
    </row>
    <row r="16" spans="1:4" x14ac:dyDescent="0.2">
      <c r="A16">
        <v>0.16744997158329286</v>
      </c>
      <c r="B16">
        <v>0</v>
      </c>
      <c r="C16">
        <v>24.160638757017967</v>
      </c>
      <c r="D16">
        <v>0</v>
      </c>
    </row>
    <row r="17" spans="1:4" x14ac:dyDescent="0.2">
      <c r="A17">
        <v>0.19137139609519183</v>
      </c>
      <c r="B17">
        <v>0</v>
      </c>
      <c r="C17">
        <v>24.160638757017967</v>
      </c>
      <c r="D17">
        <v>3.2258064516129032E-3</v>
      </c>
    </row>
    <row r="18" spans="1:4" x14ac:dyDescent="0.2">
      <c r="A18">
        <v>0.19137139609519183</v>
      </c>
      <c r="B18">
        <v>0.92903225806451617</v>
      </c>
      <c r="C18">
        <v>28.99276650842156</v>
      </c>
      <c r="D18">
        <v>3.2258064516129032E-3</v>
      </c>
    </row>
    <row r="19" spans="1:4" x14ac:dyDescent="0.2">
      <c r="A19">
        <v>0.21529282060709079</v>
      </c>
      <c r="B19">
        <v>0.92903225806451617</v>
      </c>
      <c r="C19">
        <v>28.99276650842156</v>
      </c>
      <c r="D19">
        <v>0</v>
      </c>
    </row>
    <row r="20" spans="1:4" x14ac:dyDescent="0.2">
      <c r="A20">
        <v>0.21529282060709079</v>
      </c>
      <c r="B20">
        <v>0</v>
      </c>
      <c r="C20">
        <v>28.99276650842156</v>
      </c>
      <c r="D20">
        <v>3.2258064516129032E-3</v>
      </c>
    </row>
    <row r="21" spans="1:4" x14ac:dyDescent="0.2">
      <c r="A21">
        <v>0.23921424511898978</v>
      </c>
      <c r="B21">
        <v>0</v>
      </c>
      <c r="C21">
        <v>33.824894259825157</v>
      </c>
      <c r="D21">
        <v>3.2258064516129032E-3</v>
      </c>
    </row>
    <row r="22" spans="1:4" x14ac:dyDescent="0.2">
      <c r="A22">
        <v>0.23921424511898978</v>
      </c>
      <c r="B22">
        <v>0.92903225806451617</v>
      </c>
      <c r="C22">
        <v>33.824894259825157</v>
      </c>
      <c r="D22">
        <v>0</v>
      </c>
    </row>
    <row r="23" spans="1:4" x14ac:dyDescent="0.2">
      <c r="A23">
        <v>0.26313566963088875</v>
      </c>
      <c r="B23">
        <v>0.92903225806451617</v>
      </c>
      <c r="C23">
        <v>33.824894259825157</v>
      </c>
      <c r="D23">
        <v>0</v>
      </c>
    </row>
    <row r="24" spans="1:4" x14ac:dyDescent="0.2">
      <c r="A24">
        <v>0.26313566963088875</v>
      </c>
      <c r="B24">
        <v>0</v>
      </c>
      <c r="C24">
        <v>38.657022011228747</v>
      </c>
      <c r="D24">
        <v>0</v>
      </c>
    </row>
    <row r="25" spans="1:4" x14ac:dyDescent="0.2">
      <c r="A25">
        <v>0.28705709414278774</v>
      </c>
      <c r="B25">
        <v>0</v>
      </c>
      <c r="C25">
        <v>38.657022011228747</v>
      </c>
      <c r="D25">
        <v>0</v>
      </c>
    </row>
    <row r="26" spans="1:4" x14ac:dyDescent="0.2">
      <c r="A26">
        <v>0.28705709414278774</v>
      </c>
      <c r="B26">
        <v>0.92903225806451617</v>
      </c>
      <c r="C26">
        <v>38.657022011228747</v>
      </c>
      <c r="D26">
        <v>0</v>
      </c>
    </row>
    <row r="27" spans="1:4" x14ac:dyDescent="0.2">
      <c r="A27">
        <v>0.31097851865468668</v>
      </c>
      <c r="B27">
        <v>0.92903225806451617</v>
      </c>
      <c r="C27">
        <v>43.489149762632337</v>
      </c>
      <c r="D27">
        <v>0</v>
      </c>
    </row>
    <row r="28" spans="1:4" x14ac:dyDescent="0.2">
      <c r="A28">
        <v>0.31097851865468668</v>
      </c>
      <c r="B28">
        <v>0</v>
      </c>
      <c r="C28">
        <v>43.489149762632337</v>
      </c>
      <c r="D28">
        <v>0</v>
      </c>
    </row>
    <row r="29" spans="1:4" x14ac:dyDescent="0.2">
      <c r="A29">
        <v>0.33489994316658572</v>
      </c>
      <c r="B29">
        <v>0</v>
      </c>
      <c r="C29">
        <v>43.489149762632337</v>
      </c>
      <c r="D29">
        <v>6.4516129032258064E-3</v>
      </c>
    </row>
    <row r="30" spans="1:4" x14ac:dyDescent="0.2">
      <c r="A30">
        <v>0.33489994316658572</v>
      </c>
      <c r="B30">
        <v>0.92903225806451617</v>
      </c>
      <c r="C30">
        <v>48.321277514035934</v>
      </c>
      <c r="D30">
        <v>6.4516129032258064E-3</v>
      </c>
    </row>
    <row r="31" spans="1:4" x14ac:dyDescent="0.2">
      <c r="A31">
        <v>0.35882136767848466</v>
      </c>
      <c r="B31">
        <v>0.92903225806451617</v>
      </c>
      <c r="C31">
        <v>48.321277514035934</v>
      </c>
      <c r="D31">
        <v>0</v>
      </c>
    </row>
    <row r="32" spans="1:4" x14ac:dyDescent="0.2">
      <c r="A32">
        <v>0.35882136767848466</v>
      </c>
      <c r="B32">
        <v>0</v>
      </c>
    </row>
    <row r="33" spans="1:2" x14ac:dyDescent="0.2">
      <c r="A33">
        <v>0.38274279219038365</v>
      </c>
      <c r="B33">
        <v>0</v>
      </c>
    </row>
    <row r="34" spans="1:2" x14ac:dyDescent="0.2">
      <c r="A34">
        <v>0.38274279219038365</v>
      </c>
      <c r="B34">
        <v>0.92903225806451617</v>
      </c>
    </row>
    <row r="35" spans="1:2" x14ac:dyDescent="0.2">
      <c r="A35">
        <v>0.40666421670228259</v>
      </c>
      <c r="B35">
        <v>0.92903225806451617</v>
      </c>
    </row>
    <row r="36" spans="1:2" x14ac:dyDescent="0.2">
      <c r="A36">
        <v>0.40666421670228259</v>
      </c>
      <c r="B36">
        <v>0</v>
      </c>
    </row>
    <row r="37" spans="1:2" x14ac:dyDescent="0.2">
      <c r="A37">
        <v>0.43058564121418158</v>
      </c>
      <c r="B37">
        <v>0</v>
      </c>
    </row>
    <row r="38" spans="1:2" x14ac:dyDescent="0.2">
      <c r="A38">
        <v>0.43058564121418158</v>
      </c>
      <c r="B38">
        <v>0.92903225806451617</v>
      </c>
    </row>
    <row r="39" spans="1:2" x14ac:dyDescent="0.2">
      <c r="A39">
        <v>0.45450706572608057</v>
      </c>
      <c r="B39">
        <v>0.92903225806451617</v>
      </c>
    </row>
    <row r="40" spans="1:2" x14ac:dyDescent="0.2">
      <c r="A40">
        <v>0.45450706572608057</v>
      </c>
      <c r="B40">
        <v>0</v>
      </c>
    </row>
    <row r="41" spans="1:2" x14ac:dyDescent="0.2">
      <c r="A41">
        <v>0.47842849023797956</v>
      </c>
      <c r="B41">
        <v>0</v>
      </c>
    </row>
    <row r="42" spans="1:2" x14ac:dyDescent="0.2">
      <c r="A42">
        <v>0.47842849023797956</v>
      </c>
      <c r="B42">
        <v>0.92903225806451617</v>
      </c>
    </row>
    <row r="43" spans="1:2" x14ac:dyDescent="0.2">
      <c r="A43">
        <v>0.50234991474987856</v>
      </c>
      <c r="B43">
        <v>0.92903225806451617</v>
      </c>
    </row>
    <row r="44" spans="1:2" x14ac:dyDescent="0.2">
      <c r="A44">
        <v>0.50234991474987856</v>
      </c>
      <c r="B44">
        <v>0</v>
      </c>
    </row>
    <row r="45" spans="1:2" x14ac:dyDescent="0.2">
      <c r="A45">
        <v>0.52627133926177749</v>
      </c>
      <c r="B45">
        <v>0</v>
      </c>
    </row>
    <row r="46" spans="1:2" x14ac:dyDescent="0.2">
      <c r="A46">
        <v>0.52627133926177749</v>
      </c>
      <c r="B46">
        <v>0.92903225806451617</v>
      </c>
    </row>
    <row r="47" spans="1:2" x14ac:dyDescent="0.2">
      <c r="A47">
        <v>0.55019276377367654</v>
      </c>
      <c r="B47">
        <v>0.92903225806451617</v>
      </c>
    </row>
    <row r="48" spans="1:2" x14ac:dyDescent="0.2">
      <c r="A48">
        <v>0.55019276377367654</v>
      </c>
      <c r="B48">
        <v>0</v>
      </c>
    </row>
    <row r="49" spans="1:2" x14ac:dyDescent="0.2">
      <c r="A49">
        <v>0.57411418828557548</v>
      </c>
      <c r="B49">
        <v>0</v>
      </c>
    </row>
    <row r="50" spans="1:2" x14ac:dyDescent="0.2">
      <c r="A50">
        <v>0.57411418828557548</v>
      </c>
      <c r="B50">
        <v>0.92903225806451617</v>
      </c>
    </row>
    <row r="51" spans="1:2" x14ac:dyDescent="0.2">
      <c r="A51">
        <v>0.59803561279747441</v>
      </c>
      <c r="B51">
        <v>0.92903225806451617</v>
      </c>
    </row>
    <row r="52" spans="1:2" x14ac:dyDescent="0.2">
      <c r="A52">
        <v>0.59803561279747441</v>
      </c>
      <c r="B52">
        <v>0</v>
      </c>
    </row>
    <row r="53" spans="1:2" x14ac:dyDescent="0.2">
      <c r="A53">
        <v>0.62195703730937335</v>
      </c>
      <c r="B53">
        <v>0</v>
      </c>
    </row>
    <row r="54" spans="1:2" x14ac:dyDescent="0.2">
      <c r="A54">
        <v>0.62195703730937335</v>
      </c>
      <c r="B54">
        <v>0.92903225806451617</v>
      </c>
    </row>
    <row r="55" spans="1:2" x14ac:dyDescent="0.2">
      <c r="A55">
        <v>0.64587846182127229</v>
      </c>
      <c r="B55">
        <v>0.92903225806451617</v>
      </c>
    </row>
    <row r="56" spans="1:2" x14ac:dyDescent="0.2">
      <c r="A56">
        <v>0.64587846182127229</v>
      </c>
      <c r="B56">
        <v>0</v>
      </c>
    </row>
    <row r="57" spans="1:2" x14ac:dyDescent="0.2">
      <c r="A57">
        <v>0.66979988633317145</v>
      </c>
      <c r="B57">
        <v>0</v>
      </c>
    </row>
    <row r="58" spans="1:2" x14ac:dyDescent="0.2">
      <c r="A58">
        <v>0.66979988633317145</v>
      </c>
      <c r="B58">
        <v>0.92903225806451617</v>
      </c>
    </row>
    <row r="59" spans="1:2" x14ac:dyDescent="0.2">
      <c r="A59">
        <v>0.69372131084507038</v>
      </c>
      <c r="B59">
        <v>0.92903225806451617</v>
      </c>
    </row>
    <row r="60" spans="1:2" x14ac:dyDescent="0.2">
      <c r="A60">
        <v>0.69372131084507038</v>
      </c>
      <c r="B60">
        <v>0</v>
      </c>
    </row>
    <row r="61" spans="1:2" x14ac:dyDescent="0.2">
      <c r="A61">
        <v>0.71764273535696932</v>
      </c>
      <c r="B61">
        <v>0</v>
      </c>
    </row>
    <row r="62" spans="1:2" x14ac:dyDescent="0.2">
      <c r="A62">
        <v>0.71764273535696932</v>
      </c>
      <c r="B62">
        <v>0.92903225806451617</v>
      </c>
    </row>
    <row r="63" spans="1:2" x14ac:dyDescent="0.2">
      <c r="A63">
        <v>0.74156415986886837</v>
      </c>
      <c r="B63">
        <v>0.92903225806451617</v>
      </c>
    </row>
    <row r="64" spans="1:2" x14ac:dyDescent="0.2">
      <c r="A64">
        <v>0.74156415986886837</v>
      </c>
      <c r="B64">
        <v>0</v>
      </c>
    </row>
    <row r="65" spans="1:2" x14ac:dyDescent="0.2">
      <c r="A65">
        <v>0.7654855843807673</v>
      </c>
      <c r="B65">
        <v>0</v>
      </c>
    </row>
    <row r="66" spans="1:2" x14ac:dyDescent="0.2">
      <c r="A66">
        <v>0.7654855843807673</v>
      </c>
      <c r="B66">
        <v>0.92903225806451617</v>
      </c>
    </row>
    <row r="67" spans="1:2" x14ac:dyDescent="0.2">
      <c r="A67">
        <v>0.78940700889266624</v>
      </c>
      <c r="B67">
        <v>0.92903225806451617</v>
      </c>
    </row>
    <row r="68" spans="1:2" x14ac:dyDescent="0.2">
      <c r="A68">
        <v>0.78940700889266624</v>
      </c>
      <c r="B68">
        <v>0</v>
      </c>
    </row>
    <row r="69" spans="1:2" x14ac:dyDescent="0.2">
      <c r="A69">
        <v>0.81332843340456518</v>
      </c>
      <c r="B69">
        <v>0</v>
      </c>
    </row>
    <row r="70" spans="1:2" x14ac:dyDescent="0.2">
      <c r="A70">
        <v>0.81332843340456518</v>
      </c>
      <c r="B70">
        <v>0.92903225806451617</v>
      </c>
    </row>
    <row r="71" spans="1:2" x14ac:dyDescent="0.2">
      <c r="A71">
        <v>0.83724985791646411</v>
      </c>
      <c r="B71">
        <v>0.92903225806451617</v>
      </c>
    </row>
    <row r="72" spans="1:2" x14ac:dyDescent="0.2">
      <c r="A72">
        <v>0.83724985791646411</v>
      </c>
      <c r="B72">
        <v>0</v>
      </c>
    </row>
    <row r="73" spans="1:2" x14ac:dyDescent="0.2">
      <c r="A73">
        <v>0.86117128242836316</v>
      </c>
      <c r="B73">
        <v>0</v>
      </c>
    </row>
    <row r="74" spans="1:2" x14ac:dyDescent="0.2">
      <c r="A74">
        <v>0.86117128242836316</v>
      </c>
      <c r="B74">
        <v>0.92903225806451617</v>
      </c>
    </row>
    <row r="75" spans="1:2" x14ac:dyDescent="0.2">
      <c r="A75">
        <v>0.88509270694026221</v>
      </c>
      <c r="B75">
        <v>0.92903225806451617</v>
      </c>
    </row>
    <row r="76" spans="1:2" x14ac:dyDescent="0.2">
      <c r="A76">
        <v>0.88509270694026221</v>
      </c>
      <c r="B76">
        <v>0</v>
      </c>
    </row>
    <row r="77" spans="1:2" x14ac:dyDescent="0.2">
      <c r="A77">
        <v>0.90901413145216114</v>
      </c>
      <c r="B77">
        <v>0</v>
      </c>
    </row>
    <row r="78" spans="1:2" x14ac:dyDescent="0.2">
      <c r="A78">
        <v>0.90901413145216114</v>
      </c>
      <c r="B78">
        <v>0.92903225806451617</v>
      </c>
    </row>
    <row r="79" spans="1:2" x14ac:dyDescent="0.2">
      <c r="A79">
        <v>0.93293555596406008</v>
      </c>
      <c r="B79">
        <v>0.92903225806451617</v>
      </c>
    </row>
    <row r="80" spans="1:2" x14ac:dyDescent="0.2">
      <c r="A80">
        <v>0.93293555596406008</v>
      </c>
      <c r="B80">
        <v>0</v>
      </c>
    </row>
    <row r="81" spans="1:2" x14ac:dyDescent="0.2">
      <c r="A81">
        <v>0.95685698047595913</v>
      </c>
      <c r="B81">
        <v>0</v>
      </c>
    </row>
    <row r="82" spans="1:2" x14ac:dyDescent="0.2">
      <c r="A82">
        <v>0.95685698047595913</v>
      </c>
      <c r="B82">
        <v>0.92903225806451617</v>
      </c>
    </row>
    <row r="83" spans="1:2" x14ac:dyDescent="0.2">
      <c r="A83">
        <v>0.98077840498785807</v>
      </c>
      <c r="B83">
        <v>0.92903225806451617</v>
      </c>
    </row>
    <row r="84" spans="1:2" x14ac:dyDescent="0.2">
      <c r="A84">
        <v>0.98077840498785807</v>
      </c>
      <c r="B84">
        <v>0</v>
      </c>
    </row>
    <row r="85" spans="1:2" x14ac:dyDescent="0.2">
      <c r="A85">
        <v>1.0046998294997571</v>
      </c>
      <c r="B85">
        <v>0</v>
      </c>
    </row>
    <row r="86" spans="1:2" x14ac:dyDescent="0.2">
      <c r="A86">
        <v>1.0046998294997571</v>
      </c>
      <c r="B86">
        <v>0.92903225806451617</v>
      </c>
    </row>
    <row r="87" spans="1:2" x14ac:dyDescent="0.2">
      <c r="A87">
        <v>1.0286212540116559</v>
      </c>
      <c r="B87">
        <v>0.92903225806451617</v>
      </c>
    </row>
    <row r="88" spans="1:2" x14ac:dyDescent="0.2">
      <c r="A88">
        <v>1.0286212540116559</v>
      </c>
      <c r="B88">
        <v>0</v>
      </c>
    </row>
    <row r="89" spans="1:2" x14ac:dyDescent="0.2">
      <c r="A89">
        <v>1.052542678523555</v>
      </c>
      <c r="B89">
        <v>0</v>
      </c>
    </row>
    <row r="90" spans="1:2" x14ac:dyDescent="0.2">
      <c r="A90">
        <v>1.052542678523555</v>
      </c>
      <c r="B90">
        <v>0.92903225806451617</v>
      </c>
    </row>
    <row r="91" spans="1:2" x14ac:dyDescent="0.2">
      <c r="A91">
        <v>1.076464103035454</v>
      </c>
      <c r="B91">
        <v>0.92903225806451617</v>
      </c>
    </row>
    <row r="92" spans="1:2" x14ac:dyDescent="0.2">
      <c r="A92">
        <v>1.076464103035454</v>
      </c>
      <c r="B92">
        <v>0</v>
      </c>
    </row>
    <row r="93" spans="1:2" x14ac:dyDescent="0.2">
      <c r="A93">
        <v>1.1003855275473531</v>
      </c>
      <c r="B93">
        <v>0</v>
      </c>
    </row>
    <row r="94" spans="1:2" x14ac:dyDescent="0.2">
      <c r="A94">
        <v>1.1003855275473531</v>
      </c>
      <c r="B94">
        <v>0.92903225806451617</v>
      </c>
    </row>
    <row r="95" spans="1:2" x14ac:dyDescent="0.2">
      <c r="A95">
        <v>1.1243069520592519</v>
      </c>
      <c r="B95">
        <v>0.92903225806451617</v>
      </c>
    </row>
    <row r="96" spans="1:2" x14ac:dyDescent="0.2">
      <c r="A96">
        <v>1.1243069520592519</v>
      </c>
      <c r="B96">
        <v>0</v>
      </c>
    </row>
    <row r="97" spans="1:2" x14ac:dyDescent="0.2">
      <c r="A97">
        <v>1.148228376571151</v>
      </c>
      <c r="B97">
        <v>0</v>
      </c>
    </row>
    <row r="98" spans="1:2" x14ac:dyDescent="0.2">
      <c r="A98">
        <v>1.148228376571151</v>
      </c>
      <c r="B98">
        <v>0.92903225806451617</v>
      </c>
    </row>
    <row r="99" spans="1:2" x14ac:dyDescent="0.2">
      <c r="A99">
        <v>1.1721498010830498</v>
      </c>
      <c r="B99">
        <v>0.92903225806451617</v>
      </c>
    </row>
    <row r="100" spans="1:2" x14ac:dyDescent="0.2">
      <c r="A100">
        <v>1.1721498010830498</v>
      </c>
      <c r="B100">
        <v>0</v>
      </c>
    </row>
    <row r="101" spans="1:2" x14ac:dyDescent="0.2">
      <c r="A101">
        <v>1.1960712255949488</v>
      </c>
      <c r="B101">
        <v>0</v>
      </c>
    </row>
    <row r="102" spans="1:2" x14ac:dyDescent="0.2">
      <c r="A102">
        <v>1.1960712255949488</v>
      </c>
      <c r="B102">
        <v>0.92903225806451617</v>
      </c>
    </row>
    <row r="103" spans="1:2" x14ac:dyDescent="0.2">
      <c r="A103">
        <v>1.2199926501068479</v>
      </c>
      <c r="B103">
        <v>0.92903225806451617</v>
      </c>
    </row>
    <row r="104" spans="1:2" x14ac:dyDescent="0.2">
      <c r="A104">
        <v>1.2199926501068479</v>
      </c>
      <c r="B104">
        <v>0</v>
      </c>
    </row>
    <row r="105" spans="1:2" x14ac:dyDescent="0.2">
      <c r="A105">
        <v>1.2439140746187467</v>
      </c>
      <c r="B105">
        <v>0</v>
      </c>
    </row>
    <row r="106" spans="1:2" x14ac:dyDescent="0.2">
      <c r="A106">
        <v>1.2439140746187467</v>
      </c>
      <c r="B106">
        <v>0.92903225806451617</v>
      </c>
    </row>
    <row r="107" spans="1:2" x14ac:dyDescent="0.2">
      <c r="A107">
        <v>1.2678354991306457</v>
      </c>
      <c r="B107">
        <v>0.92903225806451617</v>
      </c>
    </row>
    <row r="108" spans="1:2" x14ac:dyDescent="0.2">
      <c r="A108">
        <v>1.2678354991306457</v>
      </c>
      <c r="B108">
        <v>0</v>
      </c>
    </row>
    <row r="109" spans="1:2" x14ac:dyDescent="0.2">
      <c r="A109">
        <v>1.2917569236425446</v>
      </c>
      <c r="B109">
        <v>0</v>
      </c>
    </row>
    <row r="110" spans="1:2" x14ac:dyDescent="0.2">
      <c r="A110">
        <v>1.2917569236425446</v>
      </c>
      <c r="B110">
        <v>0.92903225806451617</v>
      </c>
    </row>
    <row r="111" spans="1:2" x14ac:dyDescent="0.2">
      <c r="A111">
        <v>1.3156783481544438</v>
      </c>
      <c r="B111">
        <v>0.92903225806451617</v>
      </c>
    </row>
    <row r="112" spans="1:2" x14ac:dyDescent="0.2">
      <c r="A112">
        <v>1.3156783481544438</v>
      </c>
      <c r="B112">
        <v>0</v>
      </c>
    </row>
    <row r="113" spans="1:2" x14ac:dyDescent="0.2">
      <c r="A113">
        <v>1.3395997726663429</v>
      </c>
      <c r="B113">
        <v>0</v>
      </c>
    </row>
    <row r="114" spans="1:2" x14ac:dyDescent="0.2">
      <c r="A114">
        <v>1.3395997726663429</v>
      </c>
      <c r="B114">
        <v>0.92903225806451617</v>
      </c>
    </row>
    <row r="115" spans="1:2" x14ac:dyDescent="0.2">
      <c r="A115">
        <v>1.3635211971782417</v>
      </c>
      <c r="B115">
        <v>0.92903225806451617</v>
      </c>
    </row>
    <row r="116" spans="1:2" x14ac:dyDescent="0.2">
      <c r="A116">
        <v>1.3635211971782417</v>
      </c>
      <c r="B116">
        <v>0</v>
      </c>
    </row>
    <row r="117" spans="1:2" x14ac:dyDescent="0.2">
      <c r="A117">
        <v>1.3874426216901408</v>
      </c>
      <c r="B117">
        <v>0</v>
      </c>
    </row>
    <row r="118" spans="1:2" x14ac:dyDescent="0.2">
      <c r="A118">
        <v>1.3874426216901408</v>
      </c>
      <c r="B118">
        <v>0.92903225806451617</v>
      </c>
    </row>
    <row r="119" spans="1:2" x14ac:dyDescent="0.2">
      <c r="A119">
        <v>1.4113640462020396</v>
      </c>
      <c r="B119">
        <v>0.92903225806451617</v>
      </c>
    </row>
    <row r="120" spans="1:2" x14ac:dyDescent="0.2">
      <c r="A120">
        <v>1.4113640462020396</v>
      </c>
      <c r="B120">
        <v>0</v>
      </c>
    </row>
    <row r="121" spans="1:2" x14ac:dyDescent="0.2">
      <c r="A121">
        <v>1.4352854707139386</v>
      </c>
      <c r="B121">
        <v>0</v>
      </c>
    </row>
    <row r="122" spans="1:2" x14ac:dyDescent="0.2">
      <c r="A122">
        <v>1.4352854707139386</v>
      </c>
      <c r="B122">
        <v>0.92903225806451617</v>
      </c>
    </row>
    <row r="123" spans="1:2" x14ac:dyDescent="0.2">
      <c r="A123">
        <v>1.4592068952258375</v>
      </c>
      <c r="B123">
        <v>0.92903225806451617</v>
      </c>
    </row>
    <row r="124" spans="1:2" x14ac:dyDescent="0.2">
      <c r="A124">
        <v>1.4592068952258375</v>
      </c>
      <c r="B124">
        <v>0</v>
      </c>
    </row>
    <row r="125" spans="1:2" x14ac:dyDescent="0.2">
      <c r="A125">
        <v>1.4831283197377367</v>
      </c>
      <c r="B125">
        <v>0</v>
      </c>
    </row>
    <row r="126" spans="1:2" x14ac:dyDescent="0.2">
      <c r="A126">
        <v>1.4831283197377367</v>
      </c>
      <c r="B126">
        <v>0.92903225806451617</v>
      </c>
    </row>
    <row r="127" spans="1:2" x14ac:dyDescent="0.2">
      <c r="A127">
        <v>1.5070497442496353</v>
      </c>
      <c r="B127">
        <v>0.92903225806451617</v>
      </c>
    </row>
    <row r="128" spans="1:2" x14ac:dyDescent="0.2">
      <c r="A128">
        <v>1.5070497442496353</v>
      </c>
      <c r="B128">
        <v>0</v>
      </c>
    </row>
    <row r="129" spans="1:2" x14ac:dyDescent="0.2">
      <c r="A129">
        <v>1.5309711687615346</v>
      </c>
      <c r="B129">
        <v>0</v>
      </c>
    </row>
    <row r="130" spans="1:2" x14ac:dyDescent="0.2">
      <c r="A130">
        <v>1.5309711687615346</v>
      </c>
      <c r="B130">
        <v>0.92903225806451617</v>
      </c>
    </row>
    <row r="131" spans="1:2" x14ac:dyDescent="0.2">
      <c r="A131">
        <v>1.5548925932734337</v>
      </c>
      <c r="B131">
        <v>0.92903225806451617</v>
      </c>
    </row>
    <row r="132" spans="1:2" x14ac:dyDescent="0.2">
      <c r="A132">
        <v>1.5548925932734337</v>
      </c>
      <c r="B132">
        <v>0</v>
      </c>
    </row>
    <row r="133" spans="1:2" x14ac:dyDescent="0.2">
      <c r="A133">
        <v>1.5788140177853325</v>
      </c>
      <c r="B133">
        <v>0</v>
      </c>
    </row>
    <row r="134" spans="1:2" x14ac:dyDescent="0.2">
      <c r="A134">
        <v>1.5788140177853325</v>
      </c>
      <c r="B134">
        <v>0.92903225806451617</v>
      </c>
    </row>
    <row r="135" spans="1:2" x14ac:dyDescent="0.2">
      <c r="A135">
        <v>1.6027354422972315</v>
      </c>
      <c r="B135">
        <v>0.92903225806451617</v>
      </c>
    </row>
    <row r="136" spans="1:2" x14ac:dyDescent="0.2">
      <c r="A136">
        <v>1.6027354422972315</v>
      </c>
      <c r="B136">
        <v>0</v>
      </c>
    </row>
    <row r="137" spans="1:2" x14ac:dyDescent="0.2">
      <c r="A137">
        <v>1.6266568668091304</v>
      </c>
      <c r="B137">
        <v>0</v>
      </c>
    </row>
    <row r="138" spans="1:2" x14ac:dyDescent="0.2">
      <c r="A138">
        <v>1.6266568668091304</v>
      </c>
      <c r="B138">
        <v>0.92903225806451617</v>
      </c>
    </row>
    <row r="139" spans="1:2" x14ac:dyDescent="0.2">
      <c r="A139">
        <v>1.6505782913210294</v>
      </c>
      <c r="B139">
        <v>0.92903225806451617</v>
      </c>
    </row>
    <row r="140" spans="1:2" x14ac:dyDescent="0.2">
      <c r="A140">
        <v>1.6505782913210294</v>
      </c>
      <c r="B140">
        <v>0</v>
      </c>
    </row>
    <row r="141" spans="1:2" x14ac:dyDescent="0.2">
      <c r="A141">
        <v>1.6744997158329282</v>
      </c>
      <c r="B141">
        <v>0</v>
      </c>
    </row>
    <row r="142" spans="1:2" x14ac:dyDescent="0.2">
      <c r="A142">
        <v>1.6744997158329282</v>
      </c>
      <c r="B142">
        <v>0.92903225806451617</v>
      </c>
    </row>
    <row r="143" spans="1:2" x14ac:dyDescent="0.2">
      <c r="A143">
        <v>1.6984211403448275</v>
      </c>
      <c r="B143">
        <v>0.92903225806451617</v>
      </c>
    </row>
    <row r="144" spans="1:2" x14ac:dyDescent="0.2">
      <c r="A144">
        <v>1.6984211403448275</v>
      </c>
      <c r="B144">
        <v>0</v>
      </c>
    </row>
    <row r="145" spans="1:2" x14ac:dyDescent="0.2">
      <c r="A145">
        <v>1.7223425648567263</v>
      </c>
      <c r="B145">
        <v>0</v>
      </c>
    </row>
    <row r="146" spans="1:2" x14ac:dyDescent="0.2">
      <c r="A146">
        <v>1.7223425648567263</v>
      </c>
      <c r="B146">
        <v>0.92903225806451617</v>
      </c>
    </row>
    <row r="147" spans="1:2" x14ac:dyDescent="0.2">
      <c r="A147">
        <v>1.7462639893686254</v>
      </c>
      <c r="B147">
        <v>0.92903225806451617</v>
      </c>
    </row>
    <row r="148" spans="1:2" x14ac:dyDescent="0.2">
      <c r="A148">
        <v>1.7462639893686254</v>
      </c>
      <c r="B148">
        <v>0</v>
      </c>
    </row>
    <row r="149" spans="1:2" x14ac:dyDescent="0.2">
      <c r="A149">
        <v>1.7701854138805244</v>
      </c>
      <c r="B149">
        <v>0</v>
      </c>
    </row>
    <row r="150" spans="1:2" x14ac:dyDescent="0.2">
      <c r="A150">
        <v>1.7701854138805244</v>
      </c>
      <c r="B150">
        <v>0.92903225806451617</v>
      </c>
    </row>
    <row r="151" spans="1:2" x14ac:dyDescent="0.2">
      <c r="A151">
        <v>1.7941068383924232</v>
      </c>
      <c r="B151">
        <v>0.92903225806451617</v>
      </c>
    </row>
    <row r="152" spans="1:2" x14ac:dyDescent="0.2">
      <c r="A152">
        <v>1.7941068383924232</v>
      </c>
      <c r="B152">
        <v>0</v>
      </c>
    </row>
    <row r="153" spans="1:2" x14ac:dyDescent="0.2">
      <c r="A153">
        <v>1.8180282629043223</v>
      </c>
      <c r="B153">
        <v>0</v>
      </c>
    </row>
    <row r="154" spans="1:2" x14ac:dyDescent="0.2">
      <c r="A154">
        <v>1.8180282629043223</v>
      </c>
      <c r="B154">
        <v>0.92903225806451617</v>
      </c>
    </row>
    <row r="155" spans="1:2" x14ac:dyDescent="0.2">
      <c r="A155">
        <v>1.8419496874162211</v>
      </c>
      <c r="B155">
        <v>0.92903225806451617</v>
      </c>
    </row>
    <row r="156" spans="1:2" x14ac:dyDescent="0.2">
      <c r="A156">
        <v>1.8419496874162211</v>
      </c>
      <c r="B156">
        <v>0</v>
      </c>
    </row>
    <row r="157" spans="1:2" x14ac:dyDescent="0.2">
      <c r="A157">
        <v>1.8658711119281202</v>
      </c>
      <c r="B157">
        <v>0</v>
      </c>
    </row>
    <row r="158" spans="1:2" x14ac:dyDescent="0.2">
      <c r="A158">
        <v>1.8658711119281202</v>
      </c>
      <c r="B158">
        <v>0.92903225806451617</v>
      </c>
    </row>
    <row r="159" spans="1:2" x14ac:dyDescent="0.2">
      <c r="A159">
        <v>1.889792536440019</v>
      </c>
      <c r="B159">
        <v>0.92903225806451617</v>
      </c>
    </row>
    <row r="160" spans="1:2" x14ac:dyDescent="0.2">
      <c r="A160">
        <v>1.889792536440019</v>
      </c>
      <c r="B160">
        <v>0</v>
      </c>
    </row>
    <row r="161" spans="1:2" x14ac:dyDescent="0.2">
      <c r="A161">
        <v>1.9137139609519183</v>
      </c>
      <c r="B161">
        <v>0</v>
      </c>
    </row>
    <row r="162" spans="1:2" x14ac:dyDescent="0.2">
      <c r="A162">
        <v>1.9137139609519183</v>
      </c>
      <c r="B162">
        <v>0.92903225806451617</v>
      </c>
    </row>
    <row r="163" spans="1:2" x14ac:dyDescent="0.2">
      <c r="A163">
        <v>1.9376353854638173</v>
      </c>
      <c r="B163">
        <v>0.92903225806451617</v>
      </c>
    </row>
    <row r="164" spans="1:2" x14ac:dyDescent="0.2">
      <c r="A164">
        <v>1.9376353854638173</v>
      </c>
      <c r="B164">
        <v>0</v>
      </c>
    </row>
    <row r="165" spans="1:2" x14ac:dyDescent="0.2">
      <c r="A165">
        <v>1.9615568099757161</v>
      </c>
      <c r="B165">
        <v>0</v>
      </c>
    </row>
    <row r="166" spans="1:2" x14ac:dyDescent="0.2">
      <c r="A166">
        <v>1.9615568099757161</v>
      </c>
      <c r="B166">
        <v>0.92903225806451617</v>
      </c>
    </row>
    <row r="167" spans="1:2" x14ac:dyDescent="0.2">
      <c r="A167">
        <v>1.9854782344876152</v>
      </c>
      <c r="B167">
        <v>0.92903225806451617</v>
      </c>
    </row>
    <row r="168" spans="1:2" x14ac:dyDescent="0.2">
      <c r="A168">
        <v>1.9854782344876152</v>
      </c>
      <c r="B168">
        <v>0</v>
      </c>
    </row>
    <row r="169" spans="1:2" x14ac:dyDescent="0.2">
      <c r="A169">
        <v>2.0093996589995142</v>
      </c>
      <c r="B169">
        <v>0</v>
      </c>
    </row>
    <row r="170" spans="1:2" x14ac:dyDescent="0.2">
      <c r="A170">
        <v>2.0093996589995142</v>
      </c>
      <c r="B170">
        <v>0.92903225806451617</v>
      </c>
    </row>
    <row r="171" spans="1:2" x14ac:dyDescent="0.2">
      <c r="A171">
        <v>2.0333210835114133</v>
      </c>
      <c r="B171">
        <v>0.92903225806451617</v>
      </c>
    </row>
    <row r="172" spans="1:2" x14ac:dyDescent="0.2">
      <c r="A172">
        <v>2.0333210835114133</v>
      </c>
      <c r="B172">
        <v>0</v>
      </c>
    </row>
    <row r="173" spans="1:2" x14ac:dyDescent="0.2">
      <c r="A173">
        <v>2.0572425080233119</v>
      </c>
      <c r="B173">
        <v>0</v>
      </c>
    </row>
    <row r="174" spans="1:2" x14ac:dyDescent="0.2">
      <c r="A174">
        <v>2.0572425080233119</v>
      </c>
      <c r="B174">
        <v>0.92903225806451617</v>
      </c>
    </row>
    <row r="175" spans="1:2" x14ac:dyDescent="0.2">
      <c r="A175">
        <v>2.0811639325352109</v>
      </c>
      <c r="B175">
        <v>0.92903225806451617</v>
      </c>
    </row>
    <row r="176" spans="1:2" x14ac:dyDescent="0.2">
      <c r="A176">
        <v>2.0811639325352109</v>
      </c>
      <c r="B176">
        <v>0</v>
      </c>
    </row>
    <row r="177" spans="1:2" x14ac:dyDescent="0.2">
      <c r="A177">
        <v>2.10508535704711</v>
      </c>
      <c r="B177">
        <v>0</v>
      </c>
    </row>
    <row r="178" spans="1:2" x14ac:dyDescent="0.2">
      <c r="A178">
        <v>2.10508535704711</v>
      </c>
      <c r="B178">
        <v>0.92903225806451617</v>
      </c>
    </row>
    <row r="179" spans="1:2" x14ac:dyDescent="0.2">
      <c r="A179">
        <v>2.129006781559009</v>
      </c>
      <c r="B179">
        <v>0.92903225806451617</v>
      </c>
    </row>
    <row r="180" spans="1:2" x14ac:dyDescent="0.2">
      <c r="A180">
        <v>2.129006781559009</v>
      </c>
      <c r="B180">
        <v>0</v>
      </c>
    </row>
    <row r="181" spans="1:2" x14ac:dyDescent="0.2">
      <c r="A181">
        <v>2.1529282060709081</v>
      </c>
      <c r="B181">
        <v>0</v>
      </c>
    </row>
    <row r="182" spans="1:2" x14ac:dyDescent="0.2">
      <c r="A182">
        <v>2.1529282060709081</v>
      </c>
      <c r="B182">
        <v>0.92903225806451617</v>
      </c>
    </row>
    <row r="183" spans="1:2" x14ac:dyDescent="0.2">
      <c r="A183">
        <v>2.1768496305828067</v>
      </c>
      <c r="B183">
        <v>0.92903225806451617</v>
      </c>
    </row>
    <row r="184" spans="1:2" x14ac:dyDescent="0.2">
      <c r="A184">
        <v>2.1768496305828067</v>
      </c>
      <c r="B184">
        <v>0</v>
      </c>
    </row>
    <row r="185" spans="1:2" x14ac:dyDescent="0.2">
      <c r="A185">
        <v>2.2007710550947062</v>
      </c>
      <c r="B185">
        <v>0</v>
      </c>
    </row>
    <row r="186" spans="1:2" x14ac:dyDescent="0.2">
      <c r="A186">
        <v>2.2007710550947062</v>
      </c>
      <c r="B186">
        <v>0.92903225806451617</v>
      </c>
    </row>
    <row r="187" spans="1:2" x14ac:dyDescent="0.2">
      <c r="A187">
        <v>2.2246924796066048</v>
      </c>
      <c r="B187">
        <v>0.92903225806451617</v>
      </c>
    </row>
    <row r="188" spans="1:2" x14ac:dyDescent="0.2">
      <c r="A188">
        <v>2.2246924796066048</v>
      </c>
      <c r="B188">
        <v>0</v>
      </c>
    </row>
    <row r="189" spans="1:2" x14ac:dyDescent="0.2">
      <c r="A189">
        <v>2.2486139041185038</v>
      </c>
      <c r="B189">
        <v>0</v>
      </c>
    </row>
    <row r="190" spans="1:2" x14ac:dyDescent="0.2">
      <c r="A190">
        <v>2.2486139041185038</v>
      </c>
      <c r="B190">
        <v>0.92903225806451617</v>
      </c>
    </row>
    <row r="191" spans="1:2" x14ac:dyDescent="0.2">
      <c r="A191">
        <v>2.2725353286304029</v>
      </c>
      <c r="B191">
        <v>0.92903225806451617</v>
      </c>
    </row>
    <row r="192" spans="1:2" x14ac:dyDescent="0.2">
      <c r="A192">
        <v>2.2725353286304029</v>
      </c>
      <c r="B192">
        <v>0</v>
      </c>
    </row>
    <row r="193" spans="1:2" x14ac:dyDescent="0.2">
      <c r="A193">
        <v>2.2964567531423019</v>
      </c>
      <c r="B193">
        <v>0</v>
      </c>
    </row>
    <row r="194" spans="1:2" x14ac:dyDescent="0.2">
      <c r="A194">
        <v>2.2964567531423019</v>
      </c>
      <c r="B194">
        <v>0.92903225806451617</v>
      </c>
    </row>
    <row r="195" spans="1:2" x14ac:dyDescent="0.2">
      <c r="A195">
        <v>2.320378177654201</v>
      </c>
      <c r="B195">
        <v>0.92903225806451617</v>
      </c>
    </row>
    <row r="196" spans="1:2" x14ac:dyDescent="0.2">
      <c r="A196">
        <v>2.320378177654201</v>
      </c>
      <c r="B196">
        <v>0</v>
      </c>
    </row>
    <row r="197" spans="1:2" x14ac:dyDescent="0.2">
      <c r="A197">
        <v>2.3442996021660996</v>
      </c>
      <c r="B197">
        <v>0</v>
      </c>
    </row>
    <row r="198" spans="1:2" x14ac:dyDescent="0.2">
      <c r="A198">
        <v>2.3442996021660996</v>
      </c>
      <c r="B198">
        <v>0.92903225806451617</v>
      </c>
    </row>
    <row r="199" spans="1:2" x14ac:dyDescent="0.2">
      <c r="A199">
        <v>2.3682210266779991</v>
      </c>
      <c r="B199">
        <v>0.92903225806451617</v>
      </c>
    </row>
    <row r="200" spans="1:2" x14ac:dyDescent="0.2">
      <c r="A200">
        <v>2.3682210266779991</v>
      </c>
      <c r="B200">
        <v>0</v>
      </c>
    </row>
    <row r="201" spans="1:2" x14ac:dyDescent="0.2">
      <c r="A201">
        <v>2.3921424511898977</v>
      </c>
      <c r="B201">
        <v>0</v>
      </c>
    </row>
    <row r="202" spans="1:2" x14ac:dyDescent="0.2">
      <c r="A202">
        <v>2.3921424511898977</v>
      </c>
      <c r="B202">
        <v>0.92903225806451617</v>
      </c>
    </row>
    <row r="203" spans="1:2" x14ac:dyDescent="0.2">
      <c r="A203">
        <v>2.4160638757017967</v>
      </c>
      <c r="B203">
        <v>0.92903225806451617</v>
      </c>
    </row>
    <row r="204" spans="1:2" x14ac:dyDescent="0.2">
      <c r="A204">
        <v>2.4160638757017967</v>
      </c>
      <c r="B204">
        <v>0</v>
      </c>
    </row>
    <row r="205" spans="1:2" x14ac:dyDescent="0.2">
      <c r="A205">
        <v>2.4399853002136958</v>
      </c>
      <c r="B205">
        <v>0</v>
      </c>
    </row>
    <row r="206" spans="1:2" x14ac:dyDescent="0.2">
      <c r="A206">
        <v>2.4399853002136958</v>
      </c>
      <c r="B206">
        <v>0.92903225806451617</v>
      </c>
    </row>
    <row r="207" spans="1:2" x14ac:dyDescent="0.2">
      <c r="A207">
        <v>2.4639067247255948</v>
      </c>
      <c r="B207">
        <v>0.92903225806451617</v>
      </c>
    </row>
    <row r="208" spans="1:2" x14ac:dyDescent="0.2">
      <c r="A208">
        <v>2.4639067247255948</v>
      </c>
      <c r="B208">
        <v>0</v>
      </c>
    </row>
    <row r="209" spans="1:2" x14ac:dyDescent="0.2">
      <c r="A209">
        <v>2.4878281492374934</v>
      </c>
      <c r="B209">
        <v>0</v>
      </c>
    </row>
    <row r="210" spans="1:2" x14ac:dyDescent="0.2">
      <c r="A210">
        <v>2.4878281492374934</v>
      </c>
      <c r="B210">
        <v>0.92903225806451617</v>
      </c>
    </row>
    <row r="211" spans="1:2" x14ac:dyDescent="0.2">
      <c r="A211">
        <v>2.5117495737493925</v>
      </c>
      <c r="B211">
        <v>0.92903225806451617</v>
      </c>
    </row>
    <row r="212" spans="1:2" x14ac:dyDescent="0.2">
      <c r="A212">
        <v>2.5117495737493925</v>
      </c>
      <c r="B212">
        <v>0</v>
      </c>
    </row>
    <row r="213" spans="1:2" x14ac:dyDescent="0.2">
      <c r="A213">
        <v>2.5356709982612915</v>
      </c>
      <c r="B213">
        <v>0</v>
      </c>
    </row>
    <row r="214" spans="1:2" x14ac:dyDescent="0.2">
      <c r="A214">
        <v>2.5356709982612915</v>
      </c>
      <c r="B214">
        <v>0.92903225806451617</v>
      </c>
    </row>
    <row r="215" spans="1:2" x14ac:dyDescent="0.2">
      <c r="A215">
        <v>2.559592422773191</v>
      </c>
      <c r="B215">
        <v>0.92903225806451617</v>
      </c>
    </row>
    <row r="216" spans="1:2" x14ac:dyDescent="0.2">
      <c r="A216">
        <v>2.559592422773191</v>
      </c>
      <c r="B216">
        <v>0</v>
      </c>
    </row>
    <row r="217" spans="1:2" x14ac:dyDescent="0.2">
      <c r="A217">
        <v>2.5835138472850891</v>
      </c>
      <c r="B217">
        <v>0</v>
      </c>
    </row>
    <row r="218" spans="1:2" x14ac:dyDescent="0.2">
      <c r="A218">
        <v>2.5835138472850891</v>
      </c>
      <c r="B218">
        <v>0.92903225806451617</v>
      </c>
    </row>
    <row r="219" spans="1:2" x14ac:dyDescent="0.2">
      <c r="A219">
        <v>2.6074352717969886</v>
      </c>
      <c r="B219">
        <v>0.92903225806451617</v>
      </c>
    </row>
    <row r="220" spans="1:2" x14ac:dyDescent="0.2">
      <c r="A220">
        <v>2.6074352717969886</v>
      </c>
      <c r="B220">
        <v>0</v>
      </c>
    </row>
    <row r="221" spans="1:2" x14ac:dyDescent="0.2">
      <c r="A221">
        <v>2.6313566963088877</v>
      </c>
      <c r="B221">
        <v>0</v>
      </c>
    </row>
    <row r="222" spans="1:2" x14ac:dyDescent="0.2">
      <c r="A222">
        <v>2.6313566963088877</v>
      </c>
      <c r="B222">
        <v>0.92903225806451617</v>
      </c>
    </row>
    <row r="223" spans="1:2" x14ac:dyDescent="0.2">
      <c r="A223">
        <v>2.6552781208207867</v>
      </c>
      <c r="B223">
        <v>0.92903225806451617</v>
      </c>
    </row>
    <row r="224" spans="1:2" x14ac:dyDescent="0.2">
      <c r="A224">
        <v>2.6552781208207867</v>
      </c>
      <c r="B224">
        <v>0</v>
      </c>
    </row>
    <row r="225" spans="1:2" x14ac:dyDescent="0.2">
      <c r="A225">
        <v>2.6791995453326858</v>
      </c>
      <c r="B225">
        <v>0</v>
      </c>
    </row>
    <row r="226" spans="1:2" x14ac:dyDescent="0.2">
      <c r="A226">
        <v>2.6791995453326858</v>
      </c>
      <c r="B226">
        <v>0.92903225806451617</v>
      </c>
    </row>
    <row r="227" spans="1:2" x14ac:dyDescent="0.2">
      <c r="A227">
        <v>2.7031209698445844</v>
      </c>
      <c r="B227">
        <v>0.92903225806451617</v>
      </c>
    </row>
    <row r="228" spans="1:2" x14ac:dyDescent="0.2">
      <c r="A228">
        <v>2.7031209698445844</v>
      </c>
      <c r="B228">
        <v>0</v>
      </c>
    </row>
    <row r="229" spans="1:2" x14ac:dyDescent="0.2">
      <c r="A229">
        <v>2.7270423943564834</v>
      </c>
      <c r="B229">
        <v>0</v>
      </c>
    </row>
    <row r="230" spans="1:2" x14ac:dyDescent="0.2">
      <c r="A230">
        <v>2.7270423943564834</v>
      </c>
      <c r="B230">
        <v>0.92903225806451617</v>
      </c>
    </row>
    <row r="231" spans="1:2" x14ac:dyDescent="0.2">
      <c r="A231">
        <v>2.7509638188683825</v>
      </c>
      <c r="B231">
        <v>0.92903225806451617</v>
      </c>
    </row>
    <row r="232" spans="1:2" x14ac:dyDescent="0.2">
      <c r="A232">
        <v>2.7509638188683825</v>
      </c>
      <c r="B232">
        <v>0</v>
      </c>
    </row>
    <row r="233" spans="1:2" x14ac:dyDescent="0.2">
      <c r="A233">
        <v>2.7748852433802815</v>
      </c>
      <c r="B233">
        <v>0</v>
      </c>
    </row>
    <row r="234" spans="1:2" x14ac:dyDescent="0.2">
      <c r="A234">
        <v>2.7748852433802815</v>
      </c>
      <c r="B234">
        <v>0.92903225806451617</v>
      </c>
    </row>
    <row r="235" spans="1:2" x14ac:dyDescent="0.2">
      <c r="A235">
        <v>2.7988066678921801</v>
      </c>
      <c r="B235">
        <v>0.92903225806451617</v>
      </c>
    </row>
    <row r="236" spans="1:2" x14ac:dyDescent="0.2">
      <c r="A236">
        <v>2.7988066678921801</v>
      </c>
      <c r="B236">
        <v>0</v>
      </c>
    </row>
    <row r="237" spans="1:2" x14ac:dyDescent="0.2">
      <c r="A237">
        <v>2.8227280924040792</v>
      </c>
      <c r="B237">
        <v>0</v>
      </c>
    </row>
    <row r="238" spans="1:2" x14ac:dyDescent="0.2">
      <c r="A238">
        <v>2.8227280924040792</v>
      </c>
      <c r="B238">
        <v>0.92903225806451617</v>
      </c>
    </row>
    <row r="239" spans="1:2" x14ac:dyDescent="0.2">
      <c r="A239">
        <v>2.8466495169159782</v>
      </c>
      <c r="B239">
        <v>0.92903225806451617</v>
      </c>
    </row>
    <row r="240" spans="1:2" x14ac:dyDescent="0.2">
      <c r="A240">
        <v>2.8466495169159782</v>
      </c>
      <c r="B240">
        <v>0</v>
      </c>
    </row>
    <row r="241" spans="1:2" x14ac:dyDescent="0.2">
      <c r="A241">
        <v>2.8705709414278773</v>
      </c>
      <c r="B241">
        <v>0</v>
      </c>
    </row>
    <row r="242" spans="1:2" x14ac:dyDescent="0.2">
      <c r="A242">
        <v>2.8705709414278773</v>
      </c>
      <c r="B242">
        <v>0.92903225806451617</v>
      </c>
    </row>
    <row r="243" spans="1:2" x14ac:dyDescent="0.2">
      <c r="A243">
        <v>2.8944923659397763</v>
      </c>
      <c r="B243">
        <v>0.92903225806451617</v>
      </c>
    </row>
    <row r="244" spans="1:2" x14ac:dyDescent="0.2">
      <c r="A244">
        <v>2.8944923659397763</v>
      </c>
      <c r="B244">
        <v>0</v>
      </c>
    </row>
    <row r="245" spans="1:2" x14ac:dyDescent="0.2">
      <c r="A245">
        <v>2.9184137904516749</v>
      </c>
      <c r="B245">
        <v>0</v>
      </c>
    </row>
    <row r="246" spans="1:2" x14ac:dyDescent="0.2">
      <c r="A246">
        <v>2.9184137904516749</v>
      </c>
      <c r="B246">
        <v>0.92903225806451617</v>
      </c>
    </row>
    <row r="247" spans="1:2" x14ac:dyDescent="0.2">
      <c r="A247">
        <v>2.942335214963574</v>
      </c>
      <c r="B247">
        <v>0.92903225806451617</v>
      </c>
    </row>
    <row r="248" spans="1:2" x14ac:dyDescent="0.2">
      <c r="A248">
        <v>2.942335214963574</v>
      </c>
      <c r="B248">
        <v>0</v>
      </c>
    </row>
    <row r="249" spans="1:2" x14ac:dyDescent="0.2">
      <c r="A249">
        <v>2.9662566394754735</v>
      </c>
      <c r="B249">
        <v>0</v>
      </c>
    </row>
    <row r="250" spans="1:2" x14ac:dyDescent="0.2">
      <c r="A250">
        <v>2.9662566394754735</v>
      </c>
      <c r="B250">
        <v>0.92903225806451617</v>
      </c>
    </row>
    <row r="251" spans="1:2" x14ac:dyDescent="0.2">
      <c r="A251">
        <v>2.9901780639873725</v>
      </c>
      <c r="B251">
        <v>0.92903225806451617</v>
      </c>
    </row>
    <row r="252" spans="1:2" x14ac:dyDescent="0.2">
      <c r="A252">
        <v>2.9901780639873725</v>
      </c>
      <c r="B252">
        <v>0</v>
      </c>
    </row>
    <row r="253" spans="1:2" x14ac:dyDescent="0.2">
      <c r="A253">
        <v>3.0140994884992707</v>
      </c>
      <c r="B253">
        <v>0</v>
      </c>
    </row>
    <row r="254" spans="1:2" x14ac:dyDescent="0.2">
      <c r="A254">
        <v>3.0140994884992707</v>
      </c>
      <c r="B254">
        <v>0.92903225806451617</v>
      </c>
    </row>
    <row r="255" spans="1:2" x14ac:dyDescent="0.2">
      <c r="A255">
        <v>3.0380209130111702</v>
      </c>
      <c r="B255">
        <v>0.92903225806451617</v>
      </c>
    </row>
    <row r="256" spans="1:2" x14ac:dyDescent="0.2">
      <c r="A256">
        <v>3.0380209130111702</v>
      </c>
      <c r="B256">
        <v>0</v>
      </c>
    </row>
    <row r="257" spans="1:2" x14ac:dyDescent="0.2">
      <c r="A257">
        <v>3.0619423375230692</v>
      </c>
      <c r="B257">
        <v>0</v>
      </c>
    </row>
    <row r="258" spans="1:2" x14ac:dyDescent="0.2">
      <c r="A258">
        <v>3.0619423375230692</v>
      </c>
      <c r="B258">
        <v>0.92903225806451617</v>
      </c>
    </row>
    <row r="259" spans="1:2" x14ac:dyDescent="0.2">
      <c r="A259">
        <v>3.0858637620349683</v>
      </c>
      <c r="B259">
        <v>0.92903225806451617</v>
      </c>
    </row>
    <row r="260" spans="1:2" x14ac:dyDescent="0.2">
      <c r="A260">
        <v>3.0858637620349683</v>
      </c>
      <c r="B260">
        <v>0</v>
      </c>
    </row>
    <row r="261" spans="1:2" x14ac:dyDescent="0.2">
      <c r="A261">
        <v>3.1097851865468673</v>
      </c>
      <c r="B261">
        <v>0</v>
      </c>
    </row>
    <row r="262" spans="1:2" x14ac:dyDescent="0.2">
      <c r="A262">
        <v>3.1097851865468673</v>
      </c>
      <c r="B262">
        <v>0.92903225806451617</v>
      </c>
    </row>
    <row r="263" spans="1:2" x14ac:dyDescent="0.2">
      <c r="A263">
        <v>3.1337066110587659</v>
      </c>
      <c r="B263">
        <v>0.92903225806451617</v>
      </c>
    </row>
    <row r="264" spans="1:2" x14ac:dyDescent="0.2">
      <c r="A264">
        <v>3.1337066110587659</v>
      </c>
      <c r="B264">
        <v>0</v>
      </c>
    </row>
    <row r="265" spans="1:2" x14ac:dyDescent="0.2">
      <c r="A265">
        <v>3.157628035570665</v>
      </c>
      <c r="B265">
        <v>0</v>
      </c>
    </row>
    <row r="266" spans="1:2" x14ac:dyDescent="0.2">
      <c r="A266">
        <v>3.157628035570665</v>
      </c>
      <c r="B266">
        <v>0.92903225806451617</v>
      </c>
    </row>
    <row r="267" spans="1:2" x14ac:dyDescent="0.2">
      <c r="A267">
        <v>3.181549460082564</v>
      </c>
      <c r="B267">
        <v>0.92903225806451617</v>
      </c>
    </row>
    <row r="268" spans="1:2" x14ac:dyDescent="0.2">
      <c r="A268">
        <v>3.181549460082564</v>
      </c>
      <c r="B268">
        <v>0</v>
      </c>
    </row>
    <row r="269" spans="1:2" x14ac:dyDescent="0.2">
      <c r="A269">
        <v>3.2054708845944631</v>
      </c>
      <c r="B269">
        <v>0</v>
      </c>
    </row>
    <row r="270" spans="1:2" x14ac:dyDescent="0.2">
      <c r="A270">
        <v>3.2054708845944631</v>
      </c>
      <c r="B270">
        <v>0.92903225806451617</v>
      </c>
    </row>
    <row r="271" spans="1:2" x14ac:dyDescent="0.2">
      <c r="A271">
        <v>3.2293923091063617</v>
      </c>
      <c r="B271">
        <v>0.92903225806451617</v>
      </c>
    </row>
    <row r="272" spans="1:2" x14ac:dyDescent="0.2">
      <c r="A272">
        <v>3.2293923091063617</v>
      </c>
      <c r="B272">
        <v>0</v>
      </c>
    </row>
    <row r="273" spans="1:2" x14ac:dyDescent="0.2">
      <c r="A273">
        <v>3.2533137336182607</v>
      </c>
      <c r="B273">
        <v>0</v>
      </c>
    </row>
    <row r="274" spans="1:2" x14ac:dyDescent="0.2">
      <c r="A274">
        <v>3.2533137336182607</v>
      </c>
      <c r="B274">
        <v>0.92903225806451617</v>
      </c>
    </row>
    <row r="275" spans="1:2" x14ac:dyDescent="0.2">
      <c r="A275">
        <v>3.2772351581301598</v>
      </c>
      <c r="B275">
        <v>0.92903225806451617</v>
      </c>
    </row>
    <row r="276" spans="1:2" x14ac:dyDescent="0.2">
      <c r="A276">
        <v>3.2772351581301598</v>
      </c>
      <c r="B276">
        <v>0</v>
      </c>
    </row>
    <row r="277" spans="1:2" x14ac:dyDescent="0.2">
      <c r="A277">
        <v>3.3011565826420588</v>
      </c>
      <c r="B277">
        <v>0</v>
      </c>
    </row>
    <row r="278" spans="1:2" x14ac:dyDescent="0.2">
      <c r="A278">
        <v>3.3011565826420588</v>
      </c>
      <c r="B278">
        <v>0.92903225806451617</v>
      </c>
    </row>
    <row r="279" spans="1:2" x14ac:dyDescent="0.2">
      <c r="A279">
        <v>3.3250780071539578</v>
      </c>
      <c r="B279">
        <v>0.92903225806451617</v>
      </c>
    </row>
    <row r="280" spans="1:2" x14ac:dyDescent="0.2">
      <c r="A280">
        <v>3.3250780071539578</v>
      </c>
      <c r="B280">
        <v>0</v>
      </c>
    </row>
    <row r="281" spans="1:2" x14ac:dyDescent="0.2">
      <c r="A281">
        <v>3.3489994316658565</v>
      </c>
      <c r="B281">
        <v>0</v>
      </c>
    </row>
    <row r="282" spans="1:2" x14ac:dyDescent="0.2">
      <c r="A282">
        <v>3.3489994316658565</v>
      </c>
      <c r="B282">
        <v>0.92903225806451617</v>
      </c>
    </row>
    <row r="283" spans="1:2" x14ac:dyDescent="0.2">
      <c r="A283">
        <v>3.3729208561777555</v>
      </c>
      <c r="B283">
        <v>0.92903225806451617</v>
      </c>
    </row>
    <row r="284" spans="1:2" x14ac:dyDescent="0.2">
      <c r="A284">
        <v>3.3729208561777555</v>
      </c>
      <c r="B284">
        <v>0</v>
      </c>
    </row>
    <row r="285" spans="1:2" x14ac:dyDescent="0.2">
      <c r="A285">
        <v>3.396842280689655</v>
      </c>
      <c r="B285">
        <v>0</v>
      </c>
    </row>
    <row r="286" spans="1:2" x14ac:dyDescent="0.2">
      <c r="A286">
        <v>3.396842280689655</v>
      </c>
      <c r="B286">
        <v>0.92903225806451617</v>
      </c>
    </row>
    <row r="287" spans="1:2" x14ac:dyDescent="0.2">
      <c r="A287">
        <v>3.420763705201554</v>
      </c>
      <c r="B287">
        <v>0.92903225806451617</v>
      </c>
    </row>
    <row r="288" spans="1:2" x14ac:dyDescent="0.2">
      <c r="A288">
        <v>3.420763705201554</v>
      </c>
      <c r="B288">
        <v>0</v>
      </c>
    </row>
    <row r="289" spans="1:2" x14ac:dyDescent="0.2">
      <c r="A289">
        <v>3.4446851297134526</v>
      </c>
      <c r="B289">
        <v>0</v>
      </c>
    </row>
    <row r="290" spans="1:2" x14ac:dyDescent="0.2">
      <c r="A290">
        <v>3.4446851297134526</v>
      </c>
      <c r="B290">
        <v>0.92903225806451617</v>
      </c>
    </row>
    <row r="291" spans="1:2" x14ac:dyDescent="0.2">
      <c r="A291">
        <v>3.4686065542253517</v>
      </c>
      <c r="B291">
        <v>0.92903225806451617</v>
      </c>
    </row>
    <row r="292" spans="1:2" x14ac:dyDescent="0.2">
      <c r="A292">
        <v>3.4686065542253517</v>
      </c>
      <c r="B292">
        <v>0</v>
      </c>
    </row>
    <row r="293" spans="1:2" x14ac:dyDescent="0.2">
      <c r="A293">
        <v>3.4925279787372507</v>
      </c>
      <c r="B293">
        <v>0</v>
      </c>
    </row>
    <row r="294" spans="1:2" x14ac:dyDescent="0.2">
      <c r="A294">
        <v>3.4925279787372507</v>
      </c>
      <c r="B294">
        <v>0.92903225806451617</v>
      </c>
    </row>
    <row r="295" spans="1:2" x14ac:dyDescent="0.2">
      <c r="A295">
        <v>3.5164494032491498</v>
      </c>
      <c r="B295">
        <v>0.92903225806451617</v>
      </c>
    </row>
    <row r="296" spans="1:2" x14ac:dyDescent="0.2">
      <c r="A296">
        <v>3.5164494032491498</v>
      </c>
      <c r="B296">
        <v>0</v>
      </c>
    </row>
    <row r="297" spans="1:2" x14ac:dyDescent="0.2">
      <c r="A297">
        <v>3.5403708277610488</v>
      </c>
      <c r="B297">
        <v>0</v>
      </c>
    </row>
    <row r="298" spans="1:2" x14ac:dyDescent="0.2">
      <c r="A298">
        <v>3.5403708277610488</v>
      </c>
      <c r="B298">
        <v>0.92903225806451617</v>
      </c>
    </row>
    <row r="299" spans="1:2" x14ac:dyDescent="0.2">
      <c r="A299">
        <v>3.5642922522729474</v>
      </c>
      <c r="B299">
        <v>0.92903225806451617</v>
      </c>
    </row>
    <row r="300" spans="1:2" x14ac:dyDescent="0.2">
      <c r="A300">
        <v>3.5642922522729474</v>
      </c>
      <c r="B300">
        <v>0</v>
      </c>
    </row>
    <row r="301" spans="1:2" x14ac:dyDescent="0.2">
      <c r="A301">
        <v>3.5882136767848465</v>
      </c>
      <c r="B301">
        <v>0</v>
      </c>
    </row>
    <row r="302" spans="1:2" x14ac:dyDescent="0.2">
      <c r="A302">
        <v>3.5882136767848465</v>
      </c>
      <c r="B302">
        <v>0.92903225806451617</v>
      </c>
    </row>
    <row r="303" spans="1:2" x14ac:dyDescent="0.2">
      <c r="A303">
        <v>3.6121351012967455</v>
      </c>
      <c r="B303">
        <v>0.92903225806451617</v>
      </c>
    </row>
    <row r="304" spans="1:2" x14ac:dyDescent="0.2">
      <c r="A304">
        <v>3.6121351012967455</v>
      </c>
      <c r="B304">
        <v>0</v>
      </c>
    </row>
    <row r="305" spans="1:2" x14ac:dyDescent="0.2">
      <c r="A305">
        <v>3.6360565258086446</v>
      </c>
      <c r="B305">
        <v>0</v>
      </c>
    </row>
    <row r="306" spans="1:2" x14ac:dyDescent="0.2">
      <c r="A306">
        <v>3.6360565258086446</v>
      </c>
      <c r="B306">
        <v>0.92903225806451617</v>
      </c>
    </row>
    <row r="307" spans="1:2" x14ac:dyDescent="0.2">
      <c r="A307">
        <v>3.6599779503205436</v>
      </c>
      <c r="B307">
        <v>0.92903225806451617</v>
      </c>
    </row>
    <row r="308" spans="1:2" x14ac:dyDescent="0.2">
      <c r="A308">
        <v>3.6599779503205436</v>
      </c>
      <c r="B308">
        <v>0</v>
      </c>
    </row>
    <row r="309" spans="1:2" x14ac:dyDescent="0.2">
      <c r="A309">
        <v>3.6838993748324422</v>
      </c>
      <c r="B309">
        <v>0</v>
      </c>
    </row>
    <row r="310" spans="1:2" x14ac:dyDescent="0.2">
      <c r="A310">
        <v>3.6838993748324422</v>
      </c>
      <c r="B310">
        <v>0.92903225806451617</v>
      </c>
    </row>
    <row r="311" spans="1:2" x14ac:dyDescent="0.2">
      <c r="A311">
        <v>3.7078207993443413</v>
      </c>
      <c r="B311">
        <v>0.92903225806451617</v>
      </c>
    </row>
    <row r="312" spans="1:2" x14ac:dyDescent="0.2">
      <c r="A312">
        <v>3.7078207993443413</v>
      </c>
      <c r="B312">
        <v>0</v>
      </c>
    </row>
    <row r="313" spans="1:2" x14ac:dyDescent="0.2">
      <c r="A313">
        <v>3.7317422238562403</v>
      </c>
      <c r="B313">
        <v>0</v>
      </c>
    </row>
    <row r="314" spans="1:2" x14ac:dyDescent="0.2">
      <c r="A314">
        <v>3.7317422238562403</v>
      </c>
      <c r="B314">
        <v>0.92903225806451617</v>
      </c>
    </row>
    <row r="315" spans="1:2" x14ac:dyDescent="0.2">
      <c r="A315">
        <v>3.7556636483681398</v>
      </c>
      <c r="B315">
        <v>0.92903225806451617</v>
      </c>
    </row>
    <row r="316" spans="1:2" x14ac:dyDescent="0.2">
      <c r="A316">
        <v>3.7556636483681398</v>
      </c>
      <c r="B316">
        <v>0</v>
      </c>
    </row>
    <row r="317" spans="1:2" x14ac:dyDescent="0.2">
      <c r="A317">
        <v>3.779585072880038</v>
      </c>
      <c r="B317">
        <v>0</v>
      </c>
    </row>
    <row r="318" spans="1:2" x14ac:dyDescent="0.2">
      <c r="A318">
        <v>3.779585072880038</v>
      </c>
      <c r="B318">
        <v>0.92903225806451617</v>
      </c>
    </row>
    <row r="319" spans="1:2" x14ac:dyDescent="0.2">
      <c r="A319">
        <v>3.8035064973919375</v>
      </c>
      <c r="B319">
        <v>0.92903225806451617</v>
      </c>
    </row>
    <row r="320" spans="1:2" x14ac:dyDescent="0.2">
      <c r="A320">
        <v>3.8035064973919375</v>
      </c>
      <c r="B320">
        <v>0</v>
      </c>
    </row>
    <row r="321" spans="1:2" x14ac:dyDescent="0.2">
      <c r="A321">
        <v>3.8274279219038365</v>
      </c>
      <c r="B321">
        <v>0</v>
      </c>
    </row>
    <row r="322" spans="1:2" x14ac:dyDescent="0.2">
      <c r="A322">
        <v>3.8274279219038365</v>
      </c>
      <c r="B322">
        <v>0.92903225806451617</v>
      </c>
    </row>
    <row r="323" spans="1:2" x14ac:dyDescent="0.2">
      <c r="A323">
        <v>3.8513493464157356</v>
      </c>
      <c r="B323">
        <v>0.92903225806451617</v>
      </c>
    </row>
    <row r="324" spans="1:2" x14ac:dyDescent="0.2">
      <c r="A324">
        <v>3.8513493464157356</v>
      </c>
      <c r="B324">
        <v>0</v>
      </c>
    </row>
    <row r="325" spans="1:2" x14ac:dyDescent="0.2">
      <c r="A325">
        <v>3.8752707709276346</v>
      </c>
      <c r="B325">
        <v>0</v>
      </c>
    </row>
    <row r="326" spans="1:2" x14ac:dyDescent="0.2">
      <c r="A326">
        <v>3.8752707709276346</v>
      </c>
      <c r="B326">
        <v>0.92903225806451617</v>
      </c>
    </row>
    <row r="327" spans="1:2" x14ac:dyDescent="0.2">
      <c r="A327">
        <v>3.8991921954395332</v>
      </c>
      <c r="B327">
        <v>0.92903225806451617</v>
      </c>
    </row>
    <row r="328" spans="1:2" x14ac:dyDescent="0.2">
      <c r="A328">
        <v>3.8991921954395332</v>
      </c>
      <c r="B328">
        <v>0</v>
      </c>
    </row>
    <row r="329" spans="1:2" x14ac:dyDescent="0.2">
      <c r="A329">
        <v>3.9231136199514323</v>
      </c>
      <c r="B329">
        <v>0</v>
      </c>
    </row>
    <row r="330" spans="1:2" x14ac:dyDescent="0.2">
      <c r="A330">
        <v>3.9231136199514323</v>
      </c>
      <c r="B330">
        <v>0.92903225806451617</v>
      </c>
    </row>
    <row r="331" spans="1:2" x14ac:dyDescent="0.2">
      <c r="A331">
        <v>3.9470350444633313</v>
      </c>
      <c r="B331">
        <v>0.92903225806451617</v>
      </c>
    </row>
    <row r="332" spans="1:2" x14ac:dyDescent="0.2">
      <c r="A332">
        <v>3.9470350444633313</v>
      </c>
      <c r="B332">
        <v>0</v>
      </c>
    </row>
    <row r="333" spans="1:2" x14ac:dyDescent="0.2">
      <c r="A333">
        <v>3.9709564689752304</v>
      </c>
      <c r="B333">
        <v>0</v>
      </c>
    </row>
    <row r="334" spans="1:2" x14ac:dyDescent="0.2">
      <c r="A334">
        <v>3.9709564689752304</v>
      </c>
      <c r="B334">
        <v>0.92903225806451617</v>
      </c>
    </row>
    <row r="335" spans="1:2" x14ac:dyDescent="0.2">
      <c r="A335">
        <v>3.994877893487129</v>
      </c>
      <c r="B335">
        <v>0.92903225806451617</v>
      </c>
    </row>
    <row r="336" spans="1:2" x14ac:dyDescent="0.2">
      <c r="A336">
        <v>3.994877893487129</v>
      </c>
      <c r="B336">
        <v>0</v>
      </c>
    </row>
    <row r="337" spans="1:2" x14ac:dyDescent="0.2">
      <c r="A337">
        <v>4.0187993179990285</v>
      </c>
      <c r="B337">
        <v>0</v>
      </c>
    </row>
    <row r="338" spans="1:2" x14ac:dyDescent="0.2">
      <c r="A338">
        <v>4.0187993179990285</v>
      </c>
      <c r="B338">
        <v>0.92903225806451617</v>
      </c>
    </row>
    <row r="339" spans="1:2" x14ac:dyDescent="0.2">
      <c r="A339">
        <v>4.0427207425109275</v>
      </c>
      <c r="B339">
        <v>0.92903225806451617</v>
      </c>
    </row>
    <row r="340" spans="1:2" x14ac:dyDescent="0.2">
      <c r="A340">
        <v>4.0427207425109275</v>
      </c>
      <c r="B340">
        <v>0</v>
      </c>
    </row>
    <row r="341" spans="1:2" x14ac:dyDescent="0.2">
      <c r="A341">
        <v>4.0666421670228265</v>
      </c>
      <c r="B341">
        <v>0</v>
      </c>
    </row>
    <row r="342" spans="1:2" x14ac:dyDescent="0.2">
      <c r="A342">
        <v>4.0666421670228265</v>
      </c>
      <c r="B342">
        <v>0.92903225806451617</v>
      </c>
    </row>
    <row r="343" spans="1:2" x14ac:dyDescent="0.2">
      <c r="A343">
        <v>4.0905635915347256</v>
      </c>
      <c r="B343">
        <v>0.92903225806451617</v>
      </c>
    </row>
    <row r="344" spans="1:2" x14ac:dyDescent="0.2">
      <c r="A344">
        <v>4.0905635915347256</v>
      </c>
      <c r="B344">
        <v>0</v>
      </c>
    </row>
    <row r="345" spans="1:2" x14ac:dyDescent="0.2">
      <c r="A345">
        <v>4.1144850160466238</v>
      </c>
      <c r="B345">
        <v>0</v>
      </c>
    </row>
    <row r="346" spans="1:2" x14ac:dyDescent="0.2">
      <c r="A346">
        <v>4.1144850160466238</v>
      </c>
      <c r="B346">
        <v>0.92903225806451617</v>
      </c>
    </row>
    <row r="347" spans="1:2" x14ac:dyDescent="0.2">
      <c r="A347">
        <v>4.1384064405585228</v>
      </c>
      <c r="B347">
        <v>0.92903225806451617</v>
      </c>
    </row>
    <row r="348" spans="1:2" x14ac:dyDescent="0.2">
      <c r="A348">
        <v>4.1384064405585228</v>
      </c>
      <c r="B348">
        <v>0</v>
      </c>
    </row>
    <row r="349" spans="1:2" x14ac:dyDescent="0.2">
      <c r="A349">
        <v>4.1623278650704219</v>
      </c>
      <c r="B349">
        <v>0</v>
      </c>
    </row>
    <row r="350" spans="1:2" x14ac:dyDescent="0.2">
      <c r="A350">
        <v>4.1623278650704219</v>
      </c>
      <c r="B350">
        <v>0.92903225806451617</v>
      </c>
    </row>
    <row r="351" spans="1:2" x14ac:dyDescent="0.2">
      <c r="A351">
        <v>4.1862492895823209</v>
      </c>
      <c r="B351">
        <v>0.92903225806451617</v>
      </c>
    </row>
    <row r="352" spans="1:2" x14ac:dyDescent="0.2">
      <c r="A352">
        <v>4.1862492895823209</v>
      </c>
      <c r="B352">
        <v>0</v>
      </c>
    </row>
    <row r="353" spans="1:2" x14ac:dyDescent="0.2">
      <c r="A353">
        <v>4.2101707140942199</v>
      </c>
      <c r="B353">
        <v>0</v>
      </c>
    </row>
    <row r="354" spans="1:2" x14ac:dyDescent="0.2">
      <c r="A354">
        <v>4.2101707140942199</v>
      </c>
      <c r="B354">
        <v>0.92903225806451617</v>
      </c>
    </row>
    <row r="355" spans="1:2" x14ac:dyDescent="0.2">
      <c r="A355">
        <v>4.234092138606119</v>
      </c>
      <c r="B355">
        <v>0.92903225806451617</v>
      </c>
    </row>
    <row r="356" spans="1:2" x14ac:dyDescent="0.2">
      <c r="A356">
        <v>4.234092138606119</v>
      </c>
      <c r="B356">
        <v>0</v>
      </c>
    </row>
    <row r="357" spans="1:2" x14ac:dyDescent="0.2">
      <c r="A357">
        <v>4.258013563118018</v>
      </c>
      <c r="B357">
        <v>0</v>
      </c>
    </row>
    <row r="358" spans="1:2" x14ac:dyDescent="0.2">
      <c r="A358">
        <v>4.258013563118018</v>
      </c>
      <c r="B358">
        <v>0.92903225806451617</v>
      </c>
    </row>
    <row r="359" spans="1:2" x14ac:dyDescent="0.2">
      <c r="A359">
        <v>4.2819349876299171</v>
      </c>
      <c r="B359">
        <v>0.92903225806451617</v>
      </c>
    </row>
    <row r="360" spans="1:2" x14ac:dyDescent="0.2">
      <c r="A360">
        <v>4.2819349876299171</v>
      </c>
      <c r="B360">
        <v>0</v>
      </c>
    </row>
    <row r="361" spans="1:2" x14ac:dyDescent="0.2">
      <c r="A361">
        <v>4.3058564121418161</v>
      </c>
      <c r="B361">
        <v>0</v>
      </c>
    </row>
    <row r="362" spans="1:2" x14ac:dyDescent="0.2">
      <c r="A362">
        <v>4.3058564121418161</v>
      </c>
      <c r="B362">
        <v>0.92903225806451617</v>
      </c>
    </row>
    <row r="363" spans="1:2" x14ac:dyDescent="0.2">
      <c r="A363">
        <v>4.3297778366537143</v>
      </c>
      <c r="B363">
        <v>0.92903225806451617</v>
      </c>
    </row>
    <row r="364" spans="1:2" x14ac:dyDescent="0.2">
      <c r="A364">
        <v>4.3297778366537143</v>
      </c>
      <c r="B364">
        <v>0</v>
      </c>
    </row>
    <row r="365" spans="1:2" x14ac:dyDescent="0.2">
      <c r="A365">
        <v>4.3536992611656133</v>
      </c>
      <c r="B365">
        <v>0</v>
      </c>
    </row>
    <row r="366" spans="1:2" x14ac:dyDescent="0.2">
      <c r="A366">
        <v>4.3536992611656133</v>
      </c>
      <c r="B366">
        <v>0.92903225806451617</v>
      </c>
    </row>
    <row r="367" spans="1:2" x14ac:dyDescent="0.2">
      <c r="A367">
        <v>4.3776206856775133</v>
      </c>
      <c r="B367">
        <v>0.92903225806451617</v>
      </c>
    </row>
    <row r="368" spans="1:2" x14ac:dyDescent="0.2">
      <c r="A368">
        <v>4.3776206856775133</v>
      </c>
      <c r="B368">
        <v>0</v>
      </c>
    </row>
    <row r="369" spans="1:2" x14ac:dyDescent="0.2">
      <c r="A369">
        <v>4.4015421101894123</v>
      </c>
      <c r="B369">
        <v>0</v>
      </c>
    </row>
    <row r="370" spans="1:2" x14ac:dyDescent="0.2">
      <c r="A370">
        <v>4.4015421101894123</v>
      </c>
      <c r="B370">
        <v>0.92903225806451617</v>
      </c>
    </row>
    <row r="371" spans="1:2" x14ac:dyDescent="0.2">
      <c r="A371">
        <v>4.4254635347013114</v>
      </c>
      <c r="B371">
        <v>0.92903225806451617</v>
      </c>
    </row>
    <row r="372" spans="1:2" x14ac:dyDescent="0.2">
      <c r="A372">
        <v>4.4254635347013114</v>
      </c>
      <c r="B372">
        <v>0</v>
      </c>
    </row>
    <row r="373" spans="1:2" x14ac:dyDescent="0.2">
      <c r="A373">
        <v>4.4493849592132095</v>
      </c>
      <c r="B373">
        <v>0</v>
      </c>
    </row>
    <row r="374" spans="1:2" x14ac:dyDescent="0.2">
      <c r="A374">
        <v>4.4493849592132095</v>
      </c>
      <c r="B374">
        <v>0.92903225806451617</v>
      </c>
    </row>
    <row r="375" spans="1:2" x14ac:dyDescent="0.2">
      <c r="A375">
        <v>4.4733063837251086</v>
      </c>
      <c r="B375">
        <v>0.92903225806451617</v>
      </c>
    </row>
    <row r="376" spans="1:2" x14ac:dyDescent="0.2">
      <c r="A376">
        <v>4.4733063837251086</v>
      </c>
      <c r="B376">
        <v>0</v>
      </c>
    </row>
    <row r="377" spans="1:2" x14ac:dyDescent="0.2">
      <c r="A377">
        <v>4.4972278082370076</v>
      </c>
      <c r="B377">
        <v>0</v>
      </c>
    </row>
    <row r="378" spans="1:2" x14ac:dyDescent="0.2">
      <c r="A378">
        <v>4.4972278082370076</v>
      </c>
      <c r="B378">
        <v>0.92903225806451617</v>
      </c>
    </row>
    <row r="379" spans="1:2" x14ac:dyDescent="0.2">
      <c r="A379">
        <v>4.5211492327489067</v>
      </c>
      <c r="B379">
        <v>0.92903225806451617</v>
      </c>
    </row>
    <row r="380" spans="1:2" x14ac:dyDescent="0.2">
      <c r="A380">
        <v>4.5211492327489067</v>
      </c>
      <c r="B380">
        <v>0</v>
      </c>
    </row>
    <row r="381" spans="1:2" x14ac:dyDescent="0.2">
      <c r="A381">
        <v>4.5450706572608057</v>
      </c>
      <c r="B381">
        <v>0</v>
      </c>
    </row>
    <row r="382" spans="1:2" x14ac:dyDescent="0.2">
      <c r="A382">
        <v>4.5450706572608057</v>
      </c>
      <c r="B382">
        <v>0.92903225806451617</v>
      </c>
    </row>
    <row r="383" spans="1:2" x14ac:dyDescent="0.2">
      <c r="A383">
        <v>4.5689920817727048</v>
      </c>
      <c r="B383">
        <v>0.92903225806451617</v>
      </c>
    </row>
    <row r="384" spans="1:2" x14ac:dyDescent="0.2">
      <c r="A384">
        <v>4.5689920817727048</v>
      </c>
      <c r="B384">
        <v>0</v>
      </c>
    </row>
    <row r="385" spans="1:2" x14ac:dyDescent="0.2">
      <c r="A385">
        <v>4.5929135062846038</v>
      </c>
      <c r="B385">
        <v>0</v>
      </c>
    </row>
    <row r="386" spans="1:2" x14ac:dyDescent="0.2">
      <c r="A386">
        <v>4.5929135062846038</v>
      </c>
      <c r="B386">
        <v>0.92903225806451617</v>
      </c>
    </row>
    <row r="387" spans="1:2" x14ac:dyDescent="0.2">
      <c r="A387">
        <v>4.6168349307965029</v>
      </c>
      <c r="B387">
        <v>0.92903225806451617</v>
      </c>
    </row>
    <row r="388" spans="1:2" x14ac:dyDescent="0.2">
      <c r="A388">
        <v>4.6168349307965029</v>
      </c>
      <c r="B388">
        <v>0</v>
      </c>
    </row>
    <row r="389" spans="1:2" x14ac:dyDescent="0.2">
      <c r="A389">
        <v>4.6407563553084019</v>
      </c>
      <c r="B389">
        <v>0</v>
      </c>
    </row>
    <row r="390" spans="1:2" x14ac:dyDescent="0.2">
      <c r="A390">
        <v>4.6407563553084019</v>
      </c>
      <c r="B390">
        <v>0.92903225806451617</v>
      </c>
    </row>
    <row r="391" spans="1:2" x14ac:dyDescent="0.2">
      <c r="A391">
        <v>4.6646777798203001</v>
      </c>
      <c r="B391">
        <v>0.92903225806451617</v>
      </c>
    </row>
    <row r="392" spans="1:2" x14ac:dyDescent="0.2">
      <c r="A392">
        <v>4.6646777798203001</v>
      </c>
      <c r="B392">
        <v>0</v>
      </c>
    </row>
    <row r="393" spans="1:2" x14ac:dyDescent="0.2">
      <c r="A393">
        <v>4.6885992043321991</v>
      </c>
      <c r="B393">
        <v>0</v>
      </c>
    </row>
    <row r="394" spans="1:2" x14ac:dyDescent="0.2">
      <c r="A394">
        <v>4.6885992043321991</v>
      </c>
      <c r="B394">
        <v>0.92903225806451617</v>
      </c>
    </row>
    <row r="395" spans="1:2" x14ac:dyDescent="0.2">
      <c r="A395">
        <v>4.7125206288440982</v>
      </c>
      <c r="B395">
        <v>0.92903225806451617</v>
      </c>
    </row>
    <row r="396" spans="1:2" x14ac:dyDescent="0.2">
      <c r="A396">
        <v>4.7125206288440982</v>
      </c>
      <c r="B396">
        <v>0</v>
      </c>
    </row>
    <row r="397" spans="1:2" x14ac:dyDescent="0.2">
      <c r="A397">
        <v>4.7364420533559981</v>
      </c>
      <c r="B397">
        <v>0</v>
      </c>
    </row>
    <row r="398" spans="1:2" x14ac:dyDescent="0.2">
      <c r="A398">
        <v>4.7364420533559981</v>
      </c>
      <c r="B398">
        <v>0.92903225806451617</v>
      </c>
    </row>
    <row r="399" spans="1:2" x14ac:dyDescent="0.2">
      <c r="A399">
        <v>4.7603634778678963</v>
      </c>
      <c r="B399">
        <v>0.92903225806451617</v>
      </c>
    </row>
    <row r="400" spans="1:2" x14ac:dyDescent="0.2">
      <c r="A400">
        <v>4.7603634778678963</v>
      </c>
      <c r="B400">
        <v>0</v>
      </c>
    </row>
    <row r="401" spans="1:2" x14ac:dyDescent="0.2">
      <c r="A401">
        <v>4.7842849023797953</v>
      </c>
      <c r="B401">
        <v>0</v>
      </c>
    </row>
    <row r="402" spans="1:2" x14ac:dyDescent="0.2">
      <c r="A402">
        <v>4.7842849023797953</v>
      </c>
      <c r="B402">
        <v>0.92903225806451617</v>
      </c>
    </row>
    <row r="403" spans="1:2" x14ac:dyDescent="0.2">
      <c r="A403">
        <v>4.8082063268916944</v>
      </c>
      <c r="B403">
        <v>0.92903225806451617</v>
      </c>
    </row>
    <row r="404" spans="1:2" x14ac:dyDescent="0.2">
      <c r="A404">
        <v>4.8082063268916944</v>
      </c>
      <c r="B404">
        <v>0</v>
      </c>
    </row>
    <row r="405" spans="1:2" x14ac:dyDescent="0.2">
      <c r="A405">
        <v>4.8321277514035934</v>
      </c>
      <c r="B405">
        <v>0</v>
      </c>
    </row>
    <row r="406" spans="1:2" x14ac:dyDescent="0.2">
      <c r="A406">
        <v>4.8321277514035934</v>
      </c>
      <c r="B406">
        <v>2.903225806451613E-2</v>
      </c>
    </row>
    <row r="407" spans="1:2" x14ac:dyDescent="0.2">
      <c r="A407">
        <v>4.8560491759154925</v>
      </c>
      <c r="B407">
        <v>2.903225806451613E-2</v>
      </c>
    </row>
    <row r="408" spans="1:2" x14ac:dyDescent="0.2">
      <c r="A408">
        <v>4.8560491759154925</v>
      </c>
      <c r="B408">
        <v>0</v>
      </c>
    </row>
    <row r="409" spans="1:2" x14ac:dyDescent="0.2">
      <c r="A409">
        <v>4.8799706004273915</v>
      </c>
      <c r="B409">
        <v>0</v>
      </c>
    </row>
    <row r="410" spans="1:2" x14ac:dyDescent="0.2">
      <c r="A410">
        <v>4.8799706004273915</v>
      </c>
      <c r="B410">
        <v>2.903225806451613E-2</v>
      </c>
    </row>
    <row r="411" spans="1:2" x14ac:dyDescent="0.2">
      <c r="A411">
        <v>4.9038920249392906</v>
      </c>
      <c r="B411">
        <v>2.903225806451613E-2</v>
      </c>
    </row>
    <row r="412" spans="1:2" x14ac:dyDescent="0.2">
      <c r="A412">
        <v>4.9038920249392906</v>
      </c>
      <c r="B412">
        <v>0</v>
      </c>
    </row>
    <row r="413" spans="1:2" x14ac:dyDescent="0.2">
      <c r="A413">
        <v>4.9278134494511896</v>
      </c>
      <c r="B413">
        <v>0</v>
      </c>
    </row>
    <row r="414" spans="1:2" x14ac:dyDescent="0.2">
      <c r="A414">
        <v>4.9278134494511896</v>
      </c>
      <c r="B414">
        <v>2.903225806451613E-2</v>
      </c>
    </row>
    <row r="415" spans="1:2" x14ac:dyDescent="0.2">
      <c r="A415">
        <v>4.9517348739630886</v>
      </c>
      <c r="B415">
        <v>2.903225806451613E-2</v>
      </c>
    </row>
    <row r="416" spans="1:2" x14ac:dyDescent="0.2">
      <c r="A416">
        <v>4.9517348739630886</v>
      </c>
      <c r="B416">
        <v>0</v>
      </c>
    </row>
    <row r="417" spans="1:2" x14ac:dyDescent="0.2">
      <c r="A417">
        <v>4.9756562984749877</v>
      </c>
      <c r="B417">
        <v>0</v>
      </c>
    </row>
    <row r="418" spans="1:2" x14ac:dyDescent="0.2">
      <c r="A418">
        <v>4.9756562984749877</v>
      </c>
      <c r="B418">
        <v>2.903225806451613E-2</v>
      </c>
    </row>
    <row r="419" spans="1:2" x14ac:dyDescent="0.2">
      <c r="A419">
        <v>4.9995777229868859</v>
      </c>
      <c r="B419">
        <v>2.903225806451613E-2</v>
      </c>
    </row>
    <row r="420" spans="1:2" x14ac:dyDescent="0.2">
      <c r="A420">
        <v>4.9995777229868859</v>
      </c>
      <c r="B420">
        <v>0</v>
      </c>
    </row>
    <row r="421" spans="1:2" x14ac:dyDescent="0.2">
      <c r="A421">
        <v>5.0234991474987849</v>
      </c>
      <c r="B421">
        <v>0</v>
      </c>
    </row>
    <row r="422" spans="1:2" x14ac:dyDescent="0.2">
      <c r="A422">
        <v>5.0234991474987849</v>
      </c>
      <c r="B422">
        <v>2.903225806451613E-2</v>
      </c>
    </row>
    <row r="423" spans="1:2" x14ac:dyDescent="0.2">
      <c r="A423">
        <v>5.0474205720106839</v>
      </c>
      <c r="B423">
        <v>2.903225806451613E-2</v>
      </c>
    </row>
    <row r="424" spans="1:2" x14ac:dyDescent="0.2">
      <c r="A424">
        <v>5.0474205720106839</v>
      </c>
      <c r="B424">
        <v>0</v>
      </c>
    </row>
    <row r="425" spans="1:2" x14ac:dyDescent="0.2">
      <c r="A425">
        <v>5.071341996522583</v>
      </c>
      <c r="B425">
        <v>0</v>
      </c>
    </row>
    <row r="426" spans="1:2" x14ac:dyDescent="0.2">
      <c r="A426">
        <v>5.071341996522583</v>
      </c>
      <c r="B426">
        <v>2.903225806451613E-2</v>
      </c>
    </row>
    <row r="427" spans="1:2" x14ac:dyDescent="0.2">
      <c r="A427">
        <v>5.095263421034482</v>
      </c>
      <c r="B427">
        <v>2.903225806451613E-2</v>
      </c>
    </row>
    <row r="428" spans="1:2" x14ac:dyDescent="0.2">
      <c r="A428">
        <v>5.095263421034482</v>
      </c>
      <c r="B428">
        <v>0</v>
      </c>
    </row>
    <row r="429" spans="1:2" x14ac:dyDescent="0.2">
      <c r="A429">
        <v>5.1191848455463811</v>
      </c>
      <c r="B429">
        <v>0</v>
      </c>
    </row>
    <row r="430" spans="1:2" x14ac:dyDescent="0.2">
      <c r="A430">
        <v>5.1191848455463811</v>
      </c>
      <c r="B430">
        <v>2.903225806451613E-2</v>
      </c>
    </row>
    <row r="431" spans="1:2" x14ac:dyDescent="0.2">
      <c r="A431">
        <v>5.1431062700582801</v>
      </c>
      <c r="B431">
        <v>2.903225806451613E-2</v>
      </c>
    </row>
    <row r="432" spans="1:2" x14ac:dyDescent="0.2">
      <c r="A432">
        <v>5.1431062700582801</v>
      </c>
      <c r="B432">
        <v>0</v>
      </c>
    </row>
    <row r="433" spans="1:2" x14ac:dyDescent="0.2">
      <c r="A433">
        <v>5.1670276945701792</v>
      </c>
      <c r="B433">
        <v>0</v>
      </c>
    </row>
    <row r="434" spans="1:2" x14ac:dyDescent="0.2">
      <c r="A434">
        <v>5.1670276945701792</v>
      </c>
      <c r="B434">
        <v>2.903225806451613E-2</v>
      </c>
    </row>
    <row r="435" spans="1:2" x14ac:dyDescent="0.2">
      <c r="A435">
        <v>5.1909491190820782</v>
      </c>
      <c r="B435">
        <v>2.903225806451613E-2</v>
      </c>
    </row>
    <row r="436" spans="1:2" x14ac:dyDescent="0.2">
      <c r="A436">
        <v>5.1909491190820782</v>
      </c>
      <c r="B436">
        <v>0</v>
      </c>
    </row>
    <row r="437" spans="1:2" x14ac:dyDescent="0.2">
      <c r="A437">
        <v>5.2148705435939773</v>
      </c>
      <c r="B437">
        <v>0</v>
      </c>
    </row>
    <row r="438" spans="1:2" x14ac:dyDescent="0.2">
      <c r="A438">
        <v>5.2148705435939773</v>
      </c>
      <c r="B438">
        <v>2.903225806451613E-2</v>
      </c>
    </row>
    <row r="439" spans="1:2" x14ac:dyDescent="0.2">
      <c r="A439">
        <v>5.2387919681058763</v>
      </c>
      <c r="B439">
        <v>2.903225806451613E-2</v>
      </c>
    </row>
    <row r="440" spans="1:2" x14ac:dyDescent="0.2">
      <c r="A440">
        <v>5.2387919681058763</v>
      </c>
      <c r="B440">
        <v>0</v>
      </c>
    </row>
    <row r="441" spans="1:2" x14ac:dyDescent="0.2">
      <c r="A441">
        <v>5.2627133926177754</v>
      </c>
      <c r="B441">
        <v>0</v>
      </c>
    </row>
    <row r="442" spans="1:2" x14ac:dyDescent="0.2">
      <c r="A442">
        <v>5.2627133926177754</v>
      </c>
      <c r="B442">
        <v>2.903225806451613E-2</v>
      </c>
    </row>
    <row r="443" spans="1:2" x14ac:dyDescent="0.2">
      <c r="A443">
        <v>5.2866348171296735</v>
      </c>
      <c r="B443">
        <v>2.903225806451613E-2</v>
      </c>
    </row>
    <row r="444" spans="1:2" x14ac:dyDescent="0.2">
      <c r="A444">
        <v>5.2866348171296735</v>
      </c>
      <c r="B444">
        <v>0</v>
      </c>
    </row>
    <row r="445" spans="1:2" x14ac:dyDescent="0.2">
      <c r="A445">
        <v>5.3105562416415726</v>
      </c>
      <c r="B445">
        <v>0</v>
      </c>
    </row>
    <row r="446" spans="1:2" x14ac:dyDescent="0.2">
      <c r="A446">
        <v>5.3105562416415726</v>
      </c>
      <c r="B446">
        <v>2.903225806451613E-2</v>
      </c>
    </row>
    <row r="447" spans="1:2" x14ac:dyDescent="0.2">
      <c r="A447">
        <v>5.3344776661534716</v>
      </c>
      <c r="B447">
        <v>2.903225806451613E-2</v>
      </c>
    </row>
    <row r="448" spans="1:2" x14ac:dyDescent="0.2">
      <c r="A448">
        <v>5.3344776661534716</v>
      </c>
      <c r="B448">
        <v>0</v>
      </c>
    </row>
    <row r="449" spans="1:2" x14ac:dyDescent="0.2">
      <c r="A449">
        <v>5.3583990906653707</v>
      </c>
      <c r="B449">
        <v>0</v>
      </c>
    </row>
    <row r="450" spans="1:2" x14ac:dyDescent="0.2">
      <c r="A450">
        <v>5.3583990906653707</v>
      </c>
      <c r="B450">
        <v>2.903225806451613E-2</v>
      </c>
    </row>
    <row r="451" spans="1:2" x14ac:dyDescent="0.2">
      <c r="A451">
        <v>5.3823205151772697</v>
      </c>
      <c r="B451">
        <v>2.903225806451613E-2</v>
      </c>
    </row>
    <row r="452" spans="1:2" x14ac:dyDescent="0.2">
      <c r="A452">
        <v>5.3823205151772697</v>
      </c>
      <c r="B452">
        <v>0</v>
      </c>
    </row>
    <row r="453" spans="1:2" x14ac:dyDescent="0.2">
      <c r="A453">
        <v>5.4062419396891688</v>
      </c>
      <c r="B453">
        <v>0</v>
      </c>
    </row>
    <row r="454" spans="1:2" x14ac:dyDescent="0.2">
      <c r="A454">
        <v>5.4062419396891688</v>
      </c>
      <c r="B454">
        <v>2.903225806451613E-2</v>
      </c>
    </row>
    <row r="455" spans="1:2" x14ac:dyDescent="0.2">
      <c r="A455">
        <v>5.4301633642010678</v>
      </c>
      <c r="B455">
        <v>2.903225806451613E-2</v>
      </c>
    </row>
    <row r="456" spans="1:2" x14ac:dyDescent="0.2">
      <c r="A456">
        <v>5.4301633642010678</v>
      </c>
      <c r="B456">
        <v>0</v>
      </c>
    </row>
    <row r="457" spans="1:2" x14ac:dyDescent="0.2">
      <c r="A457">
        <v>5.4540847887129669</v>
      </c>
      <c r="B457">
        <v>0</v>
      </c>
    </row>
    <row r="458" spans="1:2" x14ac:dyDescent="0.2">
      <c r="A458">
        <v>5.4540847887129669</v>
      </c>
      <c r="B458">
        <v>2.903225806451613E-2</v>
      </c>
    </row>
    <row r="459" spans="1:2" x14ac:dyDescent="0.2">
      <c r="A459">
        <v>5.4780062132248659</v>
      </c>
      <c r="B459">
        <v>2.903225806451613E-2</v>
      </c>
    </row>
    <row r="460" spans="1:2" x14ac:dyDescent="0.2">
      <c r="A460">
        <v>5.4780062132248659</v>
      </c>
      <c r="B460">
        <v>0</v>
      </c>
    </row>
    <row r="461" spans="1:2" x14ac:dyDescent="0.2">
      <c r="A461">
        <v>5.501927637736765</v>
      </c>
      <c r="B461">
        <v>0</v>
      </c>
    </row>
    <row r="462" spans="1:2" x14ac:dyDescent="0.2">
      <c r="A462">
        <v>5.501927637736765</v>
      </c>
      <c r="B462">
        <v>2.903225806451613E-2</v>
      </c>
    </row>
    <row r="463" spans="1:2" x14ac:dyDescent="0.2">
      <c r="A463">
        <v>5.525849062248664</v>
      </c>
      <c r="B463">
        <v>2.903225806451613E-2</v>
      </c>
    </row>
    <row r="464" spans="1:2" x14ac:dyDescent="0.2">
      <c r="A464">
        <v>5.525849062248664</v>
      </c>
      <c r="B464">
        <v>0</v>
      </c>
    </row>
    <row r="465" spans="1:2" x14ac:dyDescent="0.2">
      <c r="A465">
        <v>5.5497704867605631</v>
      </c>
      <c r="B465">
        <v>0</v>
      </c>
    </row>
    <row r="466" spans="1:2" x14ac:dyDescent="0.2">
      <c r="A466">
        <v>5.5497704867605631</v>
      </c>
      <c r="B466">
        <v>2.903225806451613E-2</v>
      </c>
    </row>
    <row r="467" spans="1:2" x14ac:dyDescent="0.2">
      <c r="A467">
        <v>5.5736919112724621</v>
      </c>
      <c r="B467">
        <v>2.903225806451613E-2</v>
      </c>
    </row>
    <row r="468" spans="1:2" x14ac:dyDescent="0.2">
      <c r="A468">
        <v>5.5736919112724621</v>
      </c>
      <c r="B468">
        <v>0</v>
      </c>
    </row>
    <row r="469" spans="1:2" x14ac:dyDescent="0.2">
      <c r="A469">
        <v>5.5976133357843612</v>
      </c>
      <c r="B469">
        <v>0</v>
      </c>
    </row>
    <row r="470" spans="1:2" x14ac:dyDescent="0.2">
      <c r="A470">
        <v>5.5976133357843612</v>
      </c>
      <c r="B470">
        <v>2.903225806451613E-2</v>
      </c>
    </row>
    <row r="471" spans="1:2" x14ac:dyDescent="0.2">
      <c r="A471">
        <v>5.6215347602962593</v>
      </c>
      <c r="B471">
        <v>2.903225806451613E-2</v>
      </c>
    </row>
    <row r="472" spans="1:2" x14ac:dyDescent="0.2">
      <c r="A472">
        <v>5.6215347602962593</v>
      </c>
      <c r="B472">
        <v>0</v>
      </c>
    </row>
    <row r="473" spans="1:2" x14ac:dyDescent="0.2">
      <c r="A473">
        <v>5.6454561848081584</v>
      </c>
      <c r="B473">
        <v>0</v>
      </c>
    </row>
    <row r="474" spans="1:2" x14ac:dyDescent="0.2">
      <c r="A474">
        <v>5.6454561848081584</v>
      </c>
      <c r="B474">
        <v>2.903225806451613E-2</v>
      </c>
    </row>
    <row r="475" spans="1:2" x14ac:dyDescent="0.2">
      <c r="A475">
        <v>5.6693776093200574</v>
      </c>
      <c r="B475">
        <v>2.903225806451613E-2</v>
      </c>
    </row>
    <row r="476" spans="1:2" x14ac:dyDescent="0.2">
      <c r="A476">
        <v>5.6693776093200574</v>
      </c>
      <c r="B476">
        <v>0</v>
      </c>
    </row>
    <row r="477" spans="1:2" x14ac:dyDescent="0.2">
      <c r="A477">
        <v>5.6932990338319565</v>
      </c>
      <c r="B477">
        <v>0</v>
      </c>
    </row>
    <row r="478" spans="1:2" x14ac:dyDescent="0.2">
      <c r="A478">
        <v>5.6932990338319565</v>
      </c>
      <c r="B478">
        <v>2.903225806451613E-2</v>
      </c>
    </row>
    <row r="479" spans="1:2" x14ac:dyDescent="0.2">
      <c r="A479">
        <v>5.7172204583438555</v>
      </c>
      <c r="B479">
        <v>2.903225806451613E-2</v>
      </c>
    </row>
    <row r="480" spans="1:2" x14ac:dyDescent="0.2">
      <c r="A480">
        <v>5.7172204583438555</v>
      </c>
      <c r="B480">
        <v>0</v>
      </c>
    </row>
    <row r="481" spans="1:2" x14ac:dyDescent="0.2">
      <c r="A481">
        <v>5.7411418828557546</v>
      </c>
      <c r="B481">
        <v>0</v>
      </c>
    </row>
    <row r="482" spans="1:2" x14ac:dyDescent="0.2">
      <c r="A482">
        <v>5.7411418828557546</v>
      </c>
      <c r="B482">
        <v>2.903225806451613E-2</v>
      </c>
    </row>
    <row r="483" spans="1:2" x14ac:dyDescent="0.2">
      <c r="A483">
        <v>5.7650633073676536</v>
      </c>
      <c r="B483">
        <v>2.903225806451613E-2</v>
      </c>
    </row>
    <row r="484" spans="1:2" x14ac:dyDescent="0.2">
      <c r="A484">
        <v>5.7650633073676536</v>
      </c>
      <c r="B484">
        <v>0</v>
      </c>
    </row>
    <row r="485" spans="1:2" x14ac:dyDescent="0.2">
      <c r="A485">
        <v>5.7889847318795526</v>
      </c>
      <c r="B485">
        <v>0</v>
      </c>
    </row>
    <row r="486" spans="1:2" x14ac:dyDescent="0.2">
      <c r="A486">
        <v>5.7889847318795526</v>
      </c>
      <c r="B486">
        <v>2.903225806451613E-2</v>
      </c>
    </row>
    <row r="487" spans="1:2" x14ac:dyDescent="0.2">
      <c r="A487">
        <v>5.8129061563914517</v>
      </c>
      <c r="B487">
        <v>2.903225806451613E-2</v>
      </c>
    </row>
    <row r="488" spans="1:2" x14ac:dyDescent="0.2">
      <c r="A488">
        <v>5.8129061563914517</v>
      </c>
      <c r="B488">
        <v>0</v>
      </c>
    </row>
    <row r="489" spans="1:2" x14ac:dyDescent="0.2">
      <c r="A489">
        <v>5.8368275809033507</v>
      </c>
      <c r="B489">
        <v>0</v>
      </c>
    </row>
    <row r="490" spans="1:2" x14ac:dyDescent="0.2">
      <c r="A490">
        <v>5.8368275809033507</v>
      </c>
      <c r="B490">
        <v>2.903225806451613E-2</v>
      </c>
    </row>
    <row r="491" spans="1:2" x14ac:dyDescent="0.2">
      <c r="A491">
        <v>5.8607490054152489</v>
      </c>
      <c r="B491">
        <v>2.903225806451613E-2</v>
      </c>
    </row>
    <row r="492" spans="1:2" x14ac:dyDescent="0.2">
      <c r="A492">
        <v>5.8607490054152489</v>
      </c>
      <c r="B492">
        <v>0</v>
      </c>
    </row>
    <row r="493" spans="1:2" x14ac:dyDescent="0.2">
      <c r="A493">
        <v>5.8846704299271479</v>
      </c>
      <c r="B493">
        <v>0</v>
      </c>
    </row>
    <row r="494" spans="1:2" x14ac:dyDescent="0.2">
      <c r="A494">
        <v>5.8846704299271479</v>
      </c>
      <c r="B494">
        <v>2.903225806451613E-2</v>
      </c>
    </row>
    <row r="495" spans="1:2" x14ac:dyDescent="0.2">
      <c r="A495">
        <v>5.908591854439047</v>
      </c>
      <c r="B495">
        <v>2.903225806451613E-2</v>
      </c>
    </row>
    <row r="496" spans="1:2" x14ac:dyDescent="0.2">
      <c r="A496">
        <v>5.908591854439047</v>
      </c>
      <c r="B496">
        <v>0</v>
      </c>
    </row>
    <row r="497" spans="1:2" x14ac:dyDescent="0.2">
      <c r="A497">
        <v>5.932513278950946</v>
      </c>
      <c r="B497">
        <v>0</v>
      </c>
    </row>
    <row r="498" spans="1:2" x14ac:dyDescent="0.2">
      <c r="A498">
        <v>5.932513278950946</v>
      </c>
      <c r="B498">
        <v>2.903225806451613E-2</v>
      </c>
    </row>
    <row r="499" spans="1:2" x14ac:dyDescent="0.2">
      <c r="A499">
        <v>5.9564347034628451</v>
      </c>
      <c r="B499">
        <v>2.903225806451613E-2</v>
      </c>
    </row>
    <row r="500" spans="1:2" x14ac:dyDescent="0.2">
      <c r="A500">
        <v>5.9564347034628451</v>
      </c>
      <c r="B500">
        <v>0</v>
      </c>
    </row>
    <row r="501" spans="1:2" x14ac:dyDescent="0.2">
      <c r="A501">
        <v>5.9803561279747441</v>
      </c>
      <c r="B501">
        <v>0</v>
      </c>
    </row>
    <row r="502" spans="1:2" x14ac:dyDescent="0.2">
      <c r="A502">
        <v>5.9803561279747441</v>
      </c>
      <c r="B502">
        <v>2.903225806451613E-2</v>
      </c>
    </row>
    <row r="503" spans="1:2" x14ac:dyDescent="0.2">
      <c r="A503">
        <v>6.0042775524866432</v>
      </c>
      <c r="B503">
        <v>2.903225806451613E-2</v>
      </c>
    </row>
    <row r="504" spans="1:2" x14ac:dyDescent="0.2">
      <c r="A504">
        <v>6.0042775524866432</v>
      </c>
      <c r="B504">
        <v>0</v>
      </c>
    </row>
    <row r="505" spans="1:2" x14ac:dyDescent="0.2">
      <c r="A505">
        <v>6.0281989769985422</v>
      </c>
      <c r="B505">
        <v>0</v>
      </c>
    </row>
    <row r="506" spans="1:2" x14ac:dyDescent="0.2">
      <c r="A506">
        <v>6.0281989769985422</v>
      </c>
      <c r="B506">
        <v>2.903225806451613E-2</v>
      </c>
    </row>
    <row r="507" spans="1:2" x14ac:dyDescent="0.2">
      <c r="A507">
        <v>6.0521204015104413</v>
      </c>
      <c r="B507">
        <v>2.903225806451613E-2</v>
      </c>
    </row>
    <row r="508" spans="1:2" x14ac:dyDescent="0.2">
      <c r="A508">
        <v>6.0521204015104413</v>
      </c>
      <c r="B508">
        <v>0</v>
      </c>
    </row>
    <row r="509" spans="1:2" x14ac:dyDescent="0.2">
      <c r="A509">
        <v>6.0760418260223403</v>
      </c>
      <c r="B509">
        <v>0</v>
      </c>
    </row>
    <row r="510" spans="1:2" x14ac:dyDescent="0.2">
      <c r="A510">
        <v>6.0760418260223403</v>
      </c>
      <c r="B510">
        <v>2.903225806451613E-2</v>
      </c>
    </row>
    <row r="511" spans="1:2" x14ac:dyDescent="0.2">
      <c r="A511">
        <v>6.0999632505342394</v>
      </c>
      <c r="B511">
        <v>2.903225806451613E-2</v>
      </c>
    </row>
    <row r="512" spans="1:2" x14ac:dyDescent="0.2">
      <c r="A512">
        <v>6.0999632505342394</v>
      </c>
      <c r="B512">
        <v>0</v>
      </c>
    </row>
    <row r="513" spans="1:2" x14ac:dyDescent="0.2">
      <c r="A513">
        <v>6.1238846750461384</v>
      </c>
      <c r="B513">
        <v>0</v>
      </c>
    </row>
    <row r="514" spans="1:2" x14ac:dyDescent="0.2">
      <c r="A514">
        <v>6.1238846750461384</v>
      </c>
      <c r="B514">
        <v>2.903225806451613E-2</v>
      </c>
    </row>
    <row r="515" spans="1:2" x14ac:dyDescent="0.2">
      <c r="A515">
        <v>6.1478060995580375</v>
      </c>
      <c r="B515">
        <v>2.903225806451613E-2</v>
      </c>
    </row>
    <row r="516" spans="1:2" x14ac:dyDescent="0.2">
      <c r="A516">
        <v>6.1478060995580375</v>
      </c>
      <c r="B516">
        <v>0</v>
      </c>
    </row>
    <row r="517" spans="1:2" x14ac:dyDescent="0.2">
      <c r="A517">
        <v>6.1717275240699365</v>
      </c>
      <c r="B517">
        <v>0</v>
      </c>
    </row>
    <row r="518" spans="1:2" x14ac:dyDescent="0.2">
      <c r="A518">
        <v>6.1717275240699365</v>
      </c>
      <c r="B518">
        <v>2.903225806451613E-2</v>
      </c>
    </row>
    <row r="519" spans="1:2" x14ac:dyDescent="0.2">
      <c r="A519">
        <v>6.1956489485818356</v>
      </c>
      <c r="B519">
        <v>2.903225806451613E-2</v>
      </c>
    </row>
    <row r="520" spans="1:2" x14ac:dyDescent="0.2">
      <c r="A520">
        <v>6.1956489485818356</v>
      </c>
      <c r="B520">
        <v>0</v>
      </c>
    </row>
    <row r="521" spans="1:2" x14ac:dyDescent="0.2">
      <c r="A521">
        <v>6.2195703730937346</v>
      </c>
      <c r="B521">
        <v>0</v>
      </c>
    </row>
    <row r="522" spans="1:2" x14ac:dyDescent="0.2">
      <c r="A522">
        <v>6.2195703730937346</v>
      </c>
      <c r="B522">
        <v>2.903225806451613E-2</v>
      </c>
    </row>
    <row r="523" spans="1:2" x14ac:dyDescent="0.2">
      <c r="A523">
        <v>6.2434917976056328</v>
      </c>
      <c r="B523">
        <v>2.903225806451613E-2</v>
      </c>
    </row>
    <row r="524" spans="1:2" x14ac:dyDescent="0.2">
      <c r="A524">
        <v>6.2434917976056328</v>
      </c>
      <c r="B524">
        <v>0</v>
      </c>
    </row>
    <row r="525" spans="1:2" x14ac:dyDescent="0.2">
      <c r="A525">
        <v>6.2674132221175318</v>
      </c>
      <c r="B525">
        <v>0</v>
      </c>
    </row>
    <row r="526" spans="1:2" x14ac:dyDescent="0.2">
      <c r="A526">
        <v>6.2674132221175318</v>
      </c>
      <c r="B526">
        <v>2.903225806451613E-2</v>
      </c>
    </row>
    <row r="527" spans="1:2" x14ac:dyDescent="0.2">
      <c r="A527">
        <v>6.2913346466294309</v>
      </c>
      <c r="B527">
        <v>2.903225806451613E-2</v>
      </c>
    </row>
    <row r="528" spans="1:2" x14ac:dyDescent="0.2">
      <c r="A528">
        <v>6.2913346466294309</v>
      </c>
      <c r="B528">
        <v>0</v>
      </c>
    </row>
    <row r="529" spans="1:2" x14ac:dyDescent="0.2">
      <c r="A529">
        <v>6.3152560711413299</v>
      </c>
      <c r="B529">
        <v>0</v>
      </c>
    </row>
    <row r="530" spans="1:2" x14ac:dyDescent="0.2">
      <c r="A530">
        <v>6.3152560711413299</v>
      </c>
      <c r="B530">
        <v>2.903225806451613E-2</v>
      </c>
    </row>
    <row r="531" spans="1:2" x14ac:dyDescent="0.2">
      <c r="A531">
        <v>6.339177495653229</v>
      </c>
      <c r="B531">
        <v>2.903225806451613E-2</v>
      </c>
    </row>
    <row r="532" spans="1:2" x14ac:dyDescent="0.2">
      <c r="A532">
        <v>6.339177495653229</v>
      </c>
      <c r="B532">
        <v>0</v>
      </c>
    </row>
    <row r="533" spans="1:2" x14ac:dyDescent="0.2">
      <c r="A533">
        <v>6.363098920165128</v>
      </c>
      <c r="B533">
        <v>0</v>
      </c>
    </row>
    <row r="534" spans="1:2" x14ac:dyDescent="0.2">
      <c r="A534">
        <v>6.363098920165128</v>
      </c>
      <c r="B534">
        <v>2.903225806451613E-2</v>
      </c>
    </row>
    <row r="535" spans="1:2" x14ac:dyDescent="0.2">
      <c r="A535">
        <v>6.3870203446770271</v>
      </c>
      <c r="B535">
        <v>2.903225806451613E-2</v>
      </c>
    </row>
    <row r="536" spans="1:2" x14ac:dyDescent="0.2">
      <c r="A536">
        <v>6.3870203446770271</v>
      </c>
      <c r="B536">
        <v>0</v>
      </c>
    </row>
    <row r="537" spans="1:2" x14ac:dyDescent="0.2">
      <c r="A537">
        <v>6.4109417691889261</v>
      </c>
      <c r="B537">
        <v>0</v>
      </c>
    </row>
    <row r="538" spans="1:2" x14ac:dyDescent="0.2">
      <c r="A538">
        <v>6.4109417691889261</v>
      </c>
      <c r="B538">
        <v>2.903225806451613E-2</v>
      </c>
    </row>
    <row r="539" spans="1:2" x14ac:dyDescent="0.2">
      <c r="A539">
        <v>6.4348631937008252</v>
      </c>
      <c r="B539">
        <v>2.903225806451613E-2</v>
      </c>
    </row>
    <row r="540" spans="1:2" x14ac:dyDescent="0.2">
      <c r="A540">
        <v>6.4348631937008252</v>
      </c>
      <c r="B540">
        <v>0</v>
      </c>
    </row>
    <row r="541" spans="1:2" x14ac:dyDescent="0.2">
      <c r="A541">
        <v>6.4587846182127233</v>
      </c>
      <c r="B541">
        <v>0</v>
      </c>
    </row>
    <row r="542" spans="1:2" x14ac:dyDescent="0.2">
      <c r="A542">
        <v>6.4587846182127233</v>
      </c>
      <c r="B542">
        <v>2.903225806451613E-2</v>
      </c>
    </row>
    <row r="543" spans="1:2" x14ac:dyDescent="0.2">
      <c r="A543">
        <v>6.4827060427246224</v>
      </c>
      <c r="B543">
        <v>2.903225806451613E-2</v>
      </c>
    </row>
    <row r="544" spans="1:2" x14ac:dyDescent="0.2">
      <c r="A544">
        <v>6.4827060427246224</v>
      </c>
      <c r="B544">
        <v>0</v>
      </c>
    </row>
    <row r="545" spans="1:2" x14ac:dyDescent="0.2">
      <c r="A545">
        <v>6.5066274672365214</v>
      </c>
      <c r="B545">
        <v>0</v>
      </c>
    </row>
    <row r="546" spans="1:2" x14ac:dyDescent="0.2">
      <c r="A546">
        <v>6.5066274672365214</v>
      </c>
      <c r="B546">
        <v>2.903225806451613E-2</v>
      </c>
    </row>
    <row r="547" spans="1:2" x14ac:dyDescent="0.2">
      <c r="A547">
        <v>6.5305488917484205</v>
      </c>
      <c r="B547">
        <v>2.903225806451613E-2</v>
      </c>
    </row>
    <row r="548" spans="1:2" x14ac:dyDescent="0.2">
      <c r="A548">
        <v>6.5305488917484205</v>
      </c>
      <c r="B548">
        <v>0</v>
      </c>
    </row>
    <row r="549" spans="1:2" x14ac:dyDescent="0.2">
      <c r="A549">
        <v>6.5544703162603195</v>
      </c>
      <c r="B549">
        <v>0</v>
      </c>
    </row>
    <row r="550" spans="1:2" x14ac:dyDescent="0.2">
      <c r="A550">
        <v>6.5544703162603195</v>
      </c>
      <c r="B550">
        <v>2.903225806451613E-2</v>
      </c>
    </row>
    <row r="551" spans="1:2" x14ac:dyDescent="0.2">
      <c r="A551">
        <v>6.5783917407722186</v>
      </c>
      <c r="B551">
        <v>2.903225806451613E-2</v>
      </c>
    </row>
    <row r="552" spans="1:2" x14ac:dyDescent="0.2">
      <c r="A552">
        <v>6.5783917407722186</v>
      </c>
      <c r="B552">
        <v>0</v>
      </c>
    </row>
    <row r="553" spans="1:2" x14ac:dyDescent="0.2">
      <c r="A553">
        <v>6.6023131652841176</v>
      </c>
      <c r="B553">
        <v>0</v>
      </c>
    </row>
    <row r="554" spans="1:2" x14ac:dyDescent="0.2">
      <c r="A554">
        <v>6.6023131652841176</v>
      </c>
      <c r="B554">
        <v>2.903225806451613E-2</v>
      </c>
    </row>
    <row r="555" spans="1:2" x14ac:dyDescent="0.2">
      <c r="A555">
        <v>6.6262345897960166</v>
      </c>
      <c r="B555">
        <v>2.903225806451613E-2</v>
      </c>
    </row>
    <row r="556" spans="1:2" x14ac:dyDescent="0.2">
      <c r="A556">
        <v>6.6262345897960166</v>
      </c>
      <c r="B556">
        <v>0</v>
      </c>
    </row>
    <row r="557" spans="1:2" x14ac:dyDescent="0.2">
      <c r="A557">
        <v>6.6501560143079157</v>
      </c>
      <c r="B557">
        <v>0</v>
      </c>
    </row>
    <row r="558" spans="1:2" x14ac:dyDescent="0.2">
      <c r="A558">
        <v>6.6501560143079157</v>
      </c>
      <c r="B558">
        <v>2.903225806451613E-2</v>
      </c>
    </row>
    <row r="559" spans="1:2" x14ac:dyDescent="0.2">
      <c r="A559">
        <v>6.6740774388198147</v>
      </c>
      <c r="B559">
        <v>2.903225806451613E-2</v>
      </c>
    </row>
    <row r="560" spans="1:2" x14ac:dyDescent="0.2">
      <c r="A560">
        <v>6.6740774388198147</v>
      </c>
      <c r="B560">
        <v>0</v>
      </c>
    </row>
    <row r="561" spans="1:2" x14ac:dyDescent="0.2">
      <c r="A561">
        <v>6.6979988633317138</v>
      </c>
      <c r="B561">
        <v>0</v>
      </c>
    </row>
    <row r="562" spans="1:2" x14ac:dyDescent="0.2">
      <c r="A562">
        <v>6.6979988633317138</v>
      </c>
      <c r="B562">
        <v>2.903225806451613E-2</v>
      </c>
    </row>
    <row r="563" spans="1:2" x14ac:dyDescent="0.2">
      <c r="A563">
        <v>6.7219202878436128</v>
      </c>
      <c r="B563">
        <v>2.903225806451613E-2</v>
      </c>
    </row>
    <row r="564" spans="1:2" x14ac:dyDescent="0.2">
      <c r="A564">
        <v>6.7219202878436128</v>
      </c>
      <c r="B564">
        <v>0</v>
      </c>
    </row>
    <row r="565" spans="1:2" x14ac:dyDescent="0.2">
      <c r="A565">
        <v>6.7458417123555119</v>
      </c>
      <c r="B565">
        <v>0</v>
      </c>
    </row>
    <row r="566" spans="1:2" x14ac:dyDescent="0.2">
      <c r="A566">
        <v>6.7458417123555119</v>
      </c>
      <c r="B566">
        <v>2.903225806451613E-2</v>
      </c>
    </row>
    <row r="567" spans="1:2" x14ac:dyDescent="0.2">
      <c r="A567">
        <v>6.7697631368674109</v>
      </c>
      <c r="B567">
        <v>2.903225806451613E-2</v>
      </c>
    </row>
    <row r="568" spans="1:2" x14ac:dyDescent="0.2">
      <c r="A568">
        <v>6.7697631368674109</v>
      </c>
      <c r="B568">
        <v>0</v>
      </c>
    </row>
    <row r="569" spans="1:2" x14ac:dyDescent="0.2">
      <c r="A569">
        <v>6.79368456137931</v>
      </c>
      <c r="B569">
        <v>0</v>
      </c>
    </row>
    <row r="570" spans="1:2" x14ac:dyDescent="0.2">
      <c r="A570">
        <v>6.79368456137931</v>
      </c>
      <c r="B570">
        <v>2.903225806451613E-2</v>
      </c>
    </row>
    <row r="571" spans="1:2" x14ac:dyDescent="0.2">
      <c r="A571">
        <v>6.817605985891209</v>
      </c>
      <c r="B571">
        <v>2.903225806451613E-2</v>
      </c>
    </row>
    <row r="572" spans="1:2" x14ac:dyDescent="0.2">
      <c r="A572">
        <v>6.817605985891209</v>
      </c>
      <c r="B572">
        <v>0</v>
      </c>
    </row>
    <row r="573" spans="1:2" x14ac:dyDescent="0.2">
      <c r="A573">
        <v>6.8415274104031081</v>
      </c>
      <c r="B573">
        <v>0</v>
      </c>
    </row>
    <row r="574" spans="1:2" x14ac:dyDescent="0.2">
      <c r="A574">
        <v>6.8415274104031081</v>
      </c>
      <c r="B574">
        <v>2.903225806451613E-2</v>
      </c>
    </row>
    <row r="575" spans="1:2" x14ac:dyDescent="0.2">
      <c r="A575">
        <v>6.8654488349150071</v>
      </c>
      <c r="B575">
        <v>2.903225806451613E-2</v>
      </c>
    </row>
    <row r="576" spans="1:2" x14ac:dyDescent="0.2">
      <c r="A576">
        <v>6.8654488349150071</v>
      </c>
      <c r="B576">
        <v>0</v>
      </c>
    </row>
    <row r="577" spans="1:2" x14ac:dyDescent="0.2">
      <c r="A577">
        <v>6.8893702594269053</v>
      </c>
      <c r="B577">
        <v>0</v>
      </c>
    </row>
    <row r="578" spans="1:2" x14ac:dyDescent="0.2">
      <c r="A578">
        <v>6.8893702594269053</v>
      </c>
      <c r="B578">
        <v>2.903225806451613E-2</v>
      </c>
    </row>
    <row r="579" spans="1:2" x14ac:dyDescent="0.2">
      <c r="A579">
        <v>6.9132916839388043</v>
      </c>
      <c r="B579">
        <v>2.903225806451613E-2</v>
      </c>
    </row>
    <row r="580" spans="1:2" x14ac:dyDescent="0.2">
      <c r="A580">
        <v>6.9132916839388043</v>
      </c>
      <c r="B580">
        <v>0</v>
      </c>
    </row>
    <row r="581" spans="1:2" x14ac:dyDescent="0.2">
      <c r="A581">
        <v>6.9372131084507034</v>
      </c>
      <c r="B581">
        <v>0</v>
      </c>
    </row>
    <row r="582" spans="1:2" x14ac:dyDescent="0.2">
      <c r="A582">
        <v>6.9372131084507034</v>
      </c>
      <c r="B582">
        <v>2.903225806451613E-2</v>
      </c>
    </row>
    <row r="583" spans="1:2" x14ac:dyDescent="0.2">
      <c r="A583">
        <v>6.9611345329626024</v>
      </c>
      <c r="B583">
        <v>2.903225806451613E-2</v>
      </c>
    </row>
    <row r="584" spans="1:2" x14ac:dyDescent="0.2">
      <c r="A584">
        <v>6.9611345329626024</v>
      </c>
      <c r="B584">
        <v>0</v>
      </c>
    </row>
    <row r="585" spans="1:2" x14ac:dyDescent="0.2">
      <c r="A585">
        <v>6.9850559574745015</v>
      </c>
      <c r="B585">
        <v>0</v>
      </c>
    </row>
    <row r="586" spans="1:2" x14ac:dyDescent="0.2">
      <c r="A586">
        <v>6.9850559574745015</v>
      </c>
      <c r="B586">
        <v>2.903225806451613E-2</v>
      </c>
    </row>
    <row r="587" spans="1:2" x14ac:dyDescent="0.2">
      <c r="A587">
        <v>7.0089773819863996</v>
      </c>
      <c r="B587">
        <v>2.903225806451613E-2</v>
      </c>
    </row>
    <row r="588" spans="1:2" x14ac:dyDescent="0.2">
      <c r="A588">
        <v>7.0089773819863996</v>
      </c>
      <c r="B588">
        <v>0</v>
      </c>
    </row>
    <row r="589" spans="1:2" x14ac:dyDescent="0.2">
      <c r="A589">
        <v>7.0328988064982996</v>
      </c>
      <c r="B589">
        <v>0</v>
      </c>
    </row>
    <row r="590" spans="1:2" x14ac:dyDescent="0.2">
      <c r="A590">
        <v>7.0328988064982996</v>
      </c>
      <c r="B590">
        <v>2.903225806451613E-2</v>
      </c>
    </row>
    <row r="591" spans="1:2" x14ac:dyDescent="0.2">
      <c r="A591">
        <v>7.0568202310101977</v>
      </c>
      <c r="B591">
        <v>2.903225806451613E-2</v>
      </c>
    </row>
    <row r="592" spans="1:2" x14ac:dyDescent="0.2">
      <c r="A592">
        <v>7.0568202310101977</v>
      </c>
      <c r="B592">
        <v>0</v>
      </c>
    </row>
    <row r="593" spans="1:2" x14ac:dyDescent="0.2">
      <c r="A593">
        <v>7.0807416555220968</v>
      </c>
      <c r="B593">
        <v>0</v>
      </c>
    </row>
    <row r="594" spans="1:2" x14ac:dyDescent="0.2">
      <c r="A594">
        <v>7.0807416555220968</v>
      </c>
      <c r="B594">
        <v>2.903225806451613E-2</v>
      </c>
    </row>
    <row r="595" spans="1:2" x14ac:dyDescent="0.2">
      <c r="A595">
        <v>7.1046630800339958</v>
      </c>
      <c r="B595">
        <v>2.903225806451613E-2</v>
      </c>
    </row>
    <row r="596" spans="1:2" x14ac:dyDescent="0.2">
      <c r="A596">
        <v>7.1046630800339958</v>
      </c>
      <c r="B596">
        <v>0</v>
      </c>
    </row>
    <row r="597" spans="1:2" x14ac:dyDescent="0.2">
      <c r="A597">
        <v>7.1285845045458949</v>
      </c>
      <c r="B597">
        <v>0</v>
      </c>
    </row>
    <row r="598" spans="1:2" x14ac:dyDescent="0.2">
      <c r="A598">
        <v>7.1285845045458949</v>
      </c>
      <c r="B598">
        <v>2.903225806451613E-2</v>
      </c>
    </row>
    <row r="599" spans="1:2" x14ac:dyDescent="0.2">
      <c r="A599">
        <v>7.1525059290577939</v>
      </c>
      <c r="B599">
        <v>2.903225806451613E-2</v>
      </c>
    </row>
    <row r="600" spans="1:2" x14ac:dyDescent="0.2">
      <c r="A600">
        <v>7.1525059290577939</v>
      </c>
      <c r="B600">
        <v>0</v>
      </c>
    </row>
    <row r="601" spans="1:2" x14ac:dyDescent="0.2">
      <c r="A601">
        <v>7.176427353569693</v>
      </c>
      <c r="B601">
        <v>0</v>
      </c>
    </row>
    <row r="602" spans="1:2" x14ac:dyDescent="0.2">
      <c r="A602">
        <v>7.176427353569693</v>
      </c>
      <c r="B602">
        <v>2.903225806451613E-2</v>
      </c>
    </row>
    <row r="603" spans="1:2" x14ac:dyDescent="0.2">
      <c r="A603">
        <v>7.200348778081592</v>
      </c>
      <c r="B603">
        <v>2.903225806451613E-2</v>
      </c>
    </row>
    <row r="604" spans="1:2" x14ac:dyDescent="0.2">
      <c r="A604">
        <v>7.200348778081592</v>
      </c>
      <c r="B604">
        <v>0</v>
      </c>
    </row>
    <row r="605" spans="1:2" x14ac:dyDescent="0.2">
      <c r="A605">
        <v>7.2242702025934911</v>
      </c>
      <c r="B605">
        <v>0</v>
      </c>
    </row>
    <row r="606" spans="1:2" x14ac:dyDescent="0.2">
      <c r="A606">
        <v>7.2242702025934911</v>
      </c>
      <c r="B606">
        <v>2.903225806451613E-2</v>
      </c>
    </row>
    <row r="607" spans="1:2" x14ac:dyDescent="0.2">
      <c r="A607">
        <v>7.2481916271053901</v>
      </c>
      <c r="B607">
        <v>2.903225806451613E-2</v>
      </c>
    </row>
    <row r="608" spans="1:2" x14ac:dyDescent="0.2">
      <c r="A608">
        <v>7.2481916271053901</v>
      </c>
      <c r="B608">
        <v>0</v>
      </c>
    </row>
    <row r="609" spans="1:2" x14ac:dyDescent="0.2">
      <c r="A609">
        <v>7.2721130516172892</v>
      </c>
      <c r="B609">
        <v>0</v>
      </c>
    </row>
    <row r="610" spans="1:2" x14ac:dyDescent="0.2">
      <c r="A610">
        <v>7.2721130516172892</v>
      </c>
      <c r="B610">
        <v>2.903225806451613E-2</v>
      </c>
    </row>
    <row r="611" spans="1:2" x14ac:dyDescent="0.2">
      <c r="A611">
        <v>7.2960344761291882</v>
      </c>
      <c r="B611">
        <v>2.903225806451613E-2</v>
      </c>
    </row>
    <row r="612" spans="1:2" x14ac:dyDescent="0.2">
      <c r="A612">
        <v>7.2960344761291882</v>
      </c>
      <c r="B612">
        <v>0</v>
      </c>
    </row>
    <row r="613" spans="1:2" x14ac:dyDescent="0.2">
      <c r="A613">
        <v>7.3199559006410873</v>
      </c>
      <c r="B613">
        <v>0</v>
      </c>
    </row>
    <row r="614" spans="1:2" x14ac:dyDescent="0.2">
      <c r="A614">
        <v>7.3199559006410873</v>
      </c>
      <c r="B614">
        <v>2.903225806451613E-2</v>
      </c>
    </row>
    <row r="615" spans="1:2" x14ac:dyDescent="0.2">
      <c r="A615">
        <v>7.3438773251529863</v>
      </c>
      <c r="B615">
        <v>2.903225806451613E-2</v>
      </c>
    </row>
    <row r="616" spans="1:2" x14ac:dyDescent="0.2">
      <c r="A616">
        <v>7.3438773251529863</v>
      </c>
      <c r="B616">
        <v>0</v>
      </c>
    </row>
    <row r="617" spans="1:2" x14ac:dyDescent="0.2">
      <c r="A617">
        <v>7.3677987496648853</v>
      </c>
      <c r="B617">
        <v>0</v>
      </c>
    </row>
    <row r="618" spans="1:2" x14ac:dyDescent="0.2">
      <c r="A618">
        <v>7.3677987496648853</v>
      </c>
      <c r="B618">
        <v>2.903225806451613E-2</v>
      </c>
    </row>
    <row r="619" spans="1:2" x14ac:dyDescent="0.2">
      <c r="A619">
        <v>7.3917201741767844</v>
      </c>
      <c r="B619">
        <v>2.903225806451613E-2</v>
      </c>
    </row>
    <row r="620" spans="1:2" x14ac:dyDescent="0.2">
      <c r="A620">
        <v>7.3917201741767844</v>
      </c>
      <c r="B620">
        <v>0</v>
      </c>
    </row>
    <row r="621" spans="1:2" x14ac:dyDescent="0.2">
      <c r="A621">
        <v>7.4156415986886826</v>
      </c>
      <c r="B621">
        <v>0</v>
      </c>
    </row>
    <row r="622" spans="1:2" x14ac:dyDescent="0.2">
      <c r="A622">
        <v>7.4156415986886826</v>
      </c>
      <c r="B622">
        <v>2.903225806451613E-2</v>
      </c>
    </row>
    <row r="623" spans="1:2" x14ac:dyDescent="0.2">
      <c r="A623">
        <v>7.4395630232005825</v>
      </c>
      <c r="B623">
        <v>2.903225806451613E-2</v>
      </c>
    </row>
    <row r="624" spans="1:2" x14ac:dyDescent="0.2">
      <c r="A624">
        <v>7.4395630232005825</v>
      </c>
      <c r="B624">
        <v>0</v>
      </c>
    </row>
    <row r="625" spans="1:2" x14ac:dyDescent="0.2">
      <c r="A625">
        <v>7.4634844477124815</v>
      </c>
      <c r="B625">
        <v>0</v>
      </c>
    </row>
    <row r="626" spans="1:2" x14ac:dyDescent="0.2">
      <c r="A626">
        <v>7.4634844477124815</v>
      </c>
      <c r="B626">
        <v>2.903225806451613E-2</v>
      </c>
    </row>
    <row r="627" spans="1:2" x14ac:dyDescent="0.2">
      <c r="A627">
        <v>7.4874058722243806</v>
      </c>
      <c r="B627">
        <v>2.903225806451613E-2</v>
      </c>
    </row>
    <row r="628" spans="1:2" x14ac:dyDescent="0.2">
      <c r="A628">
        <v>7.4874058722243806</v>
      </c>
      <c r="B628">
        <v>0</v>
      </c>
    </row>
    <row r="629" spans="1:2" x14ac:dyDescent="0.2">
      <c r="A629">
        <v>7.5113272967362796</v>
      </c>
      <c r="B629">
        <v>0</v>
      </c>
    </row>
    <row r="630" spans="1:2" x14ac:dyDescent="0.2">
      <c r="A630">
        <v>7.5113272967362796</v>
      </c>
      <c r="B630">
        <v>2.903225806451613E-2</v>
      </c>
    </row>
    <row r="631" spans="1:2" x14ac:dyDescent="0.2">
      <c r="A631">
        <v>7.5352487212481778</v>
      </c>
      <c r="B631">
        <v>2.903225806451613E-2</v>
      </c>
    </row>
    <row r="632" spans="1:2" x14ac:dyDescent="0.2">
      <c r="A632">
        <v>7.5352487212481778</v>
      </c>
      <c r="B632">
        <v>0</v>
      </c>
    </row>
    <row r="633" spans="1:2" x14ac:dyDescent="0.2">
      <c r="A633">
        <v>7.5591701457600768</v>
      </c>
      <c r="B633">
        <v>0</v>
      </c>
    </row>
    <row r="634" spans="1:2" x14ac:dyDescent="0.2">
      <c r="A634">
        <v>7.5591701457600768</v>
      </c>
      <c r="B634">
        <v>2.903225806451613E-2</v>
      </c>
    </row>
    <row r="635" spans="1:2" x14ac:dyDescent="0.2">
      <c r="A635">
        <v>7.5830915702719759</v>
      </c>
      <c r="B635">
        <v>2.903225806451613E-2</v>
      </c>
    </row>
    <row r="636" spans="1:2" x14ac:dyDescent="0.2">
      <c r="A636">
        <v>7.5830915702719759</v>
      </c>
      <c r="B636">
        <v>0</v>
      </c>
    </row>
    <row r="637" spans="1:2" x14ac:dyDescent="0.2">
      <c r="A637">
        <v>7.6070129947838749</v>
      </c>
      <c r="B637">
        <v>0</v>
      </c>
    </row>
    <row r="638" spans="1:2" x14ac:dyDescent="0.2">
      <c r="A638">
        <v>7.6070129947838749</v>
      </c>
      <c r="B638">
        <v>2.903225806451613E-2</v>
      </c>
    </row>
    <row r="639" spans="1:2" x14ac:dyDescent="0.2">
      <c r="A639">
        <v>7.6309344192957731</v>
      </c>
      <c r="B639">
        <v>2.903225806451613E-2</v>
      </c>
    </row>
    <row r="640" spans="1:2" x14ac:dyDescent="0.2">
      <c r="A640">
        <v>7.6309344192957731</v>
      </c>
      <c r="B640">
        <v>0</v>
      </c>
    </row>
    <row r="641" spans="1:2" x14ac:dyDescent="0.2">
      <c r="A641">
        <v>7.6548558438076721</v>
      </c>
      <c r="B641">
        <v>0</v>
      </c>
    </row>
    <row r="642" spans="1:2" x14ac:dyDescent="0.2">
      <c r="A642">
        <v>7.6548558438076721</v>
      </c>
      <c r="B642">
        <v>2.903225806451613E-2</v>
      </c>
    </row>
    <row r="643" spans="1:2" x14ac:dyDescent="0.2">
      <c r="A643">
        <v>7.6787772683195712</v>
      </c>
      <c r="B643">
        <v>2.903225806451613E-2</v>
      </c>
    </row>
    <row r="644" spans="1:2" x14ac:dyDescent="0.2">
      <c r="A644">
        <v>7.6787772683195712</v>
      </c>
      <c r="B644">
        <v>0</v>
      </c>
    </row>
    <row r="645" spans="1:2" x14ac:dyDescent="0.2">
      <c r="A645">
        <v>7.7026986928314702</v>
      </c>
      <c r="B645">
        <v>0</v>
      </c>
    </row>
    <row r="646" spans="1:2" x14ac:dyDescent="0.2">
      <c r="A646">
        <v>7.7026986928314702</v>
      </c>
      <c r="B646">
        <v>2.903225806451613E-2</v>
      </c>
    </row>
    <row r="647" spans="1:2" x14ac:dyDescent="0.2">
      <c r="A647">
        <v>7.7266201173433693</v>
      </c>
      <c r="B647">
        <v>2.903225806451613E-2</v>
      </c>
    </row>
    <row r="648" spans="1:2" x14ac:dyDescent="0.2">
      <c r="A648">
        <v>7.7266201173433693</v>
      </c>
      <c r="B648">
        <v>0</v>
      </c>
    </row>
    <row r="649" spans="1:2" x14ac:dyDescent="0.2">
      <c r="A649">
        <v>7.7505415418552683</v>
      </c>
      <c r="B649">
        <v>0</v>
      </c>
    </row>
    <row r="650" spans="1:2" x14ac:dyDescent="0.2">
      <c r="A650">
        <v>7.7505415418552683</v>
      </c>
      <c r="B650">
        <v>2.903225806451613E-2</v>
      </c>
    </row>
    <row r="651" spans="1:2" x14ac:dyDescent="0.2">
      <c r="A651">
        <v>7.7744629663671674</v>
      </c>
      <c r="B651">
        <v>2.903225806451613E-2</v>
      </c>
    </row>
    <row r="652" spans="1:2" x14ac:dyDescent="0.2">
      <c r="A652">
        <v>7.7744629663671674</v>
      </c>
      <c r="B652">
        <v>0</v>
      </c>
    </row>
    <row r="653" spans="1:2" x14ac:dyDescent="0.2">
      <c r="A653">
        <v>7.7983843908790664</v>
      </c>
      <c r="B653">
        <v>0</v>
      </c>
    </row>
    <row r="654" spans="1:2" x14ac:dyDescent="0.2">
      <c r="A654">
        <v>7.7983843908790664</v>
      </c>
      <c r="B654">
        <v>2.903225806451613E-2</v>
      </c>
    </row>
    <row r="655" spans="1:2" x14ac:dyDescent="0.2">
      <c r="A655">
        <v>7.8223058153909655</v>
      </c>
      <c r="B655">
        <v>2.903225806451613E-2</v>
      </c>
    </row>
    <row r="656" spans="1:2" x14ac:dyDescent="0.2">
      <c r="A656">
        <v>7.8223058153909655</v>
      </c>
      <c r="B656">
        <v>0</v>
      </c>
    </row>
    <row r="657" spans="1:2" x14ac:dyDescent="0.2">
      <c r="A657">
        <v>7.8462272399028645</v>
      </c>
      <c r="B657">
        <v>0</v>
      </c>
    </row>
    <row r="658" spans="1:2" x14ac:dyDescent="0.2">
      <c r="A658">
        <v>7.8462272399028645</v>
      </c>
      <c r="B658">
        <v>2.903225806451613E-2</v>
      </c>
    </row>
    <row r="659" spans="1:2" x14ac:dyDescent="0.2">
      <c r="A659">
        <v>7.8701486644147636</v>
      </c>
      <c r="B659">
        <v>2.903225806451613E-2</v>
      </c>
    </row>
    <row r="660" spans="1:2" x14ac:dyDescent="0.2">
      <c r="A660">
        <v>7.8701486644147636</v>
      </c>
      <c r="B660">
        <v>0</v>
      </c>
    </row>
    <row r="661" spans="1:2" x14ac:dyDescent="0.2">
      <c r="A661">
        <v>7.8940700889266626</v>
      </c>
      <c r="B661">
        <v>0</v>
      </c>
    </row>
    <row r="662" spans="1:2" x14ac:dyDescent="0.2">
      <c r="A662">
        <v>7.8940700889266626</v>
      </c>
      <c r="B662">
        <v>2.903225806451613E-2</v>
      </c>
    </row>
    <row r="663" spans="1:2" x14ac:dyDescent="0.2">
      <c r="A663">
        <v>7.9179915134385617</v>
      </c>
      <c r="B663">
        <v>2.903225806451613E-2</v>
      </c>
    </row>
    <row r="664" spans="1:2" x14ac:dyDescent="0.2">
      <c r="A664">
        <v>7.9179915134385617</v>
      </c>
      <c r="B664">
        <v>0</v>
      </c>
    </row>
    <row r="665" spans="1:2" x14ac:dyDescent="0.2">
      <c r="A665">
        <v>7.9419129379504607</v>
      </c>
      <c r="B665">
        <v>0</v>
      </c>
    </row>
    <row r="666" spans="1:2" x14ac:dyDescent="0.2">
      <c r="A666">
        <v>7.9419129379504607</v>
      </c>
      <c r="B666">
        <v>2.903225806451613E-2</v>
      </c>
    </row>
    <row r="667" spans="1:2" x14ac:dyDescent="0.2">
      <c r="A667">
        <v>7.9658343624623598</v>
      </c>
      <c r="B667">
        <v>2.903225806451613E-2</v>
      </c>
    </row>
    <row r="668" spans="1:2" x14ac:dyDescent="0.2">
      <c r="A668">
        <v>7.9658343624623598</v>
      </c>
      <c r="B668">
        <v>0</v>
      </c>
    </row>
    <row r="669" spans="1:2" x14ac:dyDescent="0.2">
      <c r="A669">
        <v>7.9897557869742588</v>
      </c>
      <c r="B669">
        <v>0</v>
      </c>
    </row>
    <row r="670" spans="1:2" x14ac:dyDescent="0.2">
      <c r="A670">
        <v>7.9897557869742588</v>
      </c>
      <c r="B670">
        <v>2.903225806451613E-2</v>
      </c>
    </row>
    <row r="671" spans="1:2" x14ac:dyDescent="0.2">
      <c r="A671">
        <v>8.0136772114861579</v>
      </c>
      <c r="B671">
        <v>2.903225806451613E-2</v>
      </c>
    </row>
    <row r="672" spans="1:2" x14ac:dyDescent="0.2">
      <c r="A672">
        <v>8.0136772114861579</v>
      </c>
      <c r="B672">
        <v>0</v>
      </c>
    </row>
    <row r="673" spans="1:2" x14ac:dyDescent="0.2">
      <c r="A673">
        <v>8.0375986359980569</v>
      </c>
      <c r="B673">
        <v>0</v>
      </c>
    </row>
    <row r="674" spans="1:2" x14ac:dyDescent="0.2">
      <c r="A674">
        <v>8.0375986359980569</v>
      </c>
      <c r="B674">
        <v>2.903225806451613E-2</v>
      </c>
    </row>
    <row r="675" spans="1:2" x14ac:dyDescent="0.2">
      <c r="A675">
        <v>8.061520060509956</v>
      </c>
      <c r="B675">
        <v>2.903225806451613E-2</v>
      </c>
    </row>
    <row r="676" spans="1:2" x14ac:dyDescent="0.2">
      <c r="A676">
        <v>8.061520060509956</v>
      </c>
      <c r="B676">
        <v>0</v>
      </c>
    </row>
    <row r="677" spans="1:2" x14ac:dyDescent="0.2">
      <c r="A677">
        <v>8.0854414850218532</v>
      </c>
      <c r="B677">
        <v>0</v>
      </c>
    </row>
    <row r="678" spans="1:2" x14ac:dyDescent="0.2">
      <c r="A678">
        <v>8.0854414850218532</v>
      </c>
      <c r="B678">
        <v>2.903225806451613E-2</v>
      </c>
    </row>
    <row r="679" spans="1:2" x14ac:dyDescent="0.2">
      <c r="A679">
        <v>8.109362909533754</v>
      </c>
      <c r="B679">
        <v>2.903225806451613E-2</v>
      </c>
    </row>
    <row r="680" spans="1:2" x14ac:dyDescent="0.2">
      <c r="A680">
        <v>8.109362909533754</v>
      </c>
      <c r="B680">
        <v>0</v>
      </c>
    </row>
    <row r="681" spans="1:2" x14ac:dyDescent="0.2">
      <c r="A681">
        <v>8.1332843340456513</v>
      </c>
      <c r="B681">
        <v>0</v>
      </c>
    </row>
    <row r="682" spans="1:2" x14ac:dyDescent="0.2">
      <c r="A682">
        <v>8.1332843340456513</v>
      </c>
      <c r="B682">
        <v>2.903225806451613E-2</v>
      </c>
    </row>
    <row r="683" spans="1:2" x14ac:dyDescent="0.2">
      <c r="A683">
        <v>8.1572057585575521</v>
      </c>
      <c r="B683">
        <v>2.903225806451613E-2</v>
      </c>
    </row>
    <row r="684" spans="1:2" x14ac:dyDescent="0.2">
      <c r="A684">
        <v>8.1572057585575521</v>
      </c>
      <c r="B684">
        <v>0</v>
      </c>
    </row>
    <row r="685" spans="1:2" x14ac:dyDescent="0.2">
      <c r="A685">
        <v>8.1811271830694494</v>
      </c>
      <c r="B685">
        <v>0</v>
      </c>
    </row>
    <row r="686" spans="1:2" x14ac:dyDescent="0.2">
      <c r="A686">
        <v>8.1811271830694494</v>
      </c>
      <c r="B686">
        <v>2.903225806451613E-2</v>
      </c>
    </row>
    <row r="687" spans="1:2" x14ac:dyDescent="0.2">
      <c r="A687">
        <v>8.2050486075813485</v>
      </c>
      <c r="B687">
        <v>2.903225806451613E-2</v>
      </c>
    </row>
    <row r="688" spans="1:2" x14ac:dyDescent="0.2">
      <c r="A688">
        <v>8.2050486075813485</v>
      </c>
      <c r="B688">
        <v>0</v>
      </c>
    </row>
    <row r="689" spans="1:2" x14ac:dyDescent="0.2">
      <c r="A689">
        <v>8.2289700320932475</v>
      </c>
      <c r="B689">
        <v>0</v>
      </c>
    </row>
    <row r="690" spans="1:2" x14ac:dyDescent="0.2">
      <c r="A690">
        <v>8.2289700320932475</v>
      </c>
      <c r="B690">
        <v>2.903225806451613E-2</v>
      </c>
    </row>
    <row r="691" spans="1:2" x14ac:dyDescent="0.2">
      <c r="A691">
        <v>8.2528914566051483</v>
      </c>
      <c r="B691">
        <v>2.903225806451613E-2</v>
      </c>
    </row>
    <row r="692" spans="1:2" x14ac:dyDescent="0.2">
      <c r="A692">
        <v>8.2528914566051483</v>
      </c>
      <c r="B692">
        <v>0</v>
      </c>
    </row>
    <row r="693" spans="1:2" x14ac:dyDescent="0.2">
      <c r="A693">
        <v>8.2768128811170456</v>
      </c>
      <c r="B693">
        <v>0</v>
      </c>
    </row>
    <row r="694" spans="1:2" x14ac:dyDescent="0.2">
      <c r="A694">
        <v>8.2768128811170456</v>
      </c>
      <c r="B694">
        <v>2.903225806451613E-2</v>
      </c>
    </row>
    <row r="695" spans="1:2" x14ac:dyDescent="0.2">
      <c r="A695">
        <v>8.3007343056289447</v>
      </c>
      <c r="B695">
        <v>2.903225806451613E-2</v>
      </c>
    </row>
    <row r="696" spans="1:2" x14ac:dyDescent="0.2">
      <c r="A696">
        <v>8.3007343056289447</v>
      </c>
      <c r="B696">
        <v>0</v>
      </c>
    </row>
    <row r="697" spans="1:2" x14ac:dyDescent="0.2">
      <c r="A697">
        <v>8.3246557301408437</v>
      </c>
      <c r="B697">
        <v>0</v>
      </c>
    </row>
    <row r="698" spans="1:2" x14ac:dyDescent="0.2">
      <c r="A698">
        <v>8.3246557301408437</v>
      </c>
      <c r="B698">
        <v>2.903225806451613E-2</v>
      </c>
    </row>
    <row r="699" spans="1:2" x14ac:dyDescent="0.2">
      <c r="A699">
        <v>8.3485771546527427</v>
      </c>
      <c r="B699">
        <v>2.903225806451613E-2</v>
      </c>
    </row>
    <row r="700" spans="1:2" x14ac:dyDescent="0.2">
      <c r="A700">
        <v>8.3485771546527427</v>
      </c>
      <c r="B700">
        <v>0</v>
      </c>
    </row>
    <row r="701" spans="1:2" x14ac:dyDescent="0.2">
      <c r="A701">
        <v>8.3724985791646418</v>
      </c>
      <c r="B701">
        <v>0</v>
      </c>
    </row>
    <row r="702" spans="1:2" x14ac:dyDescent="0.2">
      <c r="A702">
        <v>8.3724985791646418</v>
      </c>
      <c r="B702">
        <v>2.903225806451613E-2</v>
      </c>
    </row>
    <row r="703" spans="1:2" x14ac:dyDescent="0.2">
      <c r="A703">
        <v>8.3964200036765408</v>
      </c>
      <c r="B703">
        <v>2.903225806451613E-2</v>
      </c>
    </row>
    <row r="704" spans="1:2" x14ac:dyDescent="0.2">
      <c r="A704">
        <v>8.3964200036765408</v>
      </c>
      <c r="B704">
        <v>0</v>
      </c>
    </row>
    <row r="705" spans="1:2" x14ac:dyDescent="0.2">
      <c r="A705">
        <v>8.4203414281884399</v>
      </c>
      <c r="B705">
        <v>0</v>
      </c>
    </row>
    <row r="706" spans="1:2" x14ac:dyDescent="0.2">
      <c r="A706">
        <v>8.4203414281884399</v>
      </c>
      <c r="B706">
        <v>2.903225806451613E-2</v>
      </c>
    </row>
    <row r="707" spans="1:2" x14ac:dyDescent="0.2">
      <c r="A707">
        <v>8.4442628527003389</v>
      </c>
      <c r="B707">
        <v>2.903225806451613E-2</v>
      </c>
    </row>
    <row r="708" spans="1:2" x14ac:dyDescent="0.2">
      <c r="A708">
        <v>8.4442628527003389</v>
      </c>
      <c r="B708">
        <v>0</v>
      </c>
    </row>
    <row r="709" spans="1:2" x14ac:dyDescent="0.2">
      <c r="A709">
        <v>8.468184277212238</v>
      </c>
      <c r="B709">
        <v>0</v>
      </c>
    </row>
    <row r="710" spans="1:2" x14ac:dyDescent="0.2">
      <c r="A710">
        <v>8.468184277212238</v>
      </c>
      <c r="B710">
        <v>2.903225806451613E-2</v>
      </c>
    </row>
    <row r="711" spans="1:2" x14ac:dyDescent="0.2">
      <c r="A711">
        <v>8.492105701724137</v>
      </c>
      <c r="B711">
        <v>2.903225806451613E-2</v>
      </c>
    </row>
    <row r="712" spans="1:2" x14ac:dyDescent="0.2">
      <c r="A712">
        <v>8.492105701724137</v>
      </c>
      <c r="B712">
        <v>0</v>
      </c>
    </row>
    <row r="713" spans="1:2" x14ac:dyDescent="0.2">
      <c r="A713">
        <v>8.5160271262360361</v>
      </c>
      <c r="B713">
        <v>0</v>
      </c>
    </row>
    <row r="714" spans="1:2" x14ac:dyDescent="0.2">
      <c r="A714">
        <v>8.5160271262360361</v>
      </c>
      <c r="B714">
        <v>2.903225806451613E-2</v>
      </c>
    </row>
    <row r="715" spans="1:2" x14ac:dyDescent="0.2">
      <c r="A715">
        <v>8.5399485507479351</v>
      </c>
      <c r="B715">
        <v>2.903225806451613E-2</v>
      </c>
    </row>
    <row r="716" spans="1:2" x14ac:dyDescent="0.2">
      <c r="A716">
        <v>8.5399485507479351</v>
      </c>
      <c r="B716">
        <v>0</v>
      </c>
    </row>
    <row r="717" spans="1:2" x14ac:dyDescent="0.2">
      <c r="A717">
        <v>8.5638699752598342</v>
      </c>
      <c r="B717">
        <v>0</v>
      </c>
    </row>
    <row r="718" spans="1:2" x14ac:dyDescent="0.2">
      <c r="A718">
        <v>8.5638699752598342</v>
      </c>
      <c r="B718">
        <v>2.903225806451613E-2</v>
      </c>
    </row>
    <row r="719" spans="1:2" x14ac:dyDescent="0.2">
      <c r="A719">
        <v>8.5877913997717332</v>
      </c>
      <c r="B719">
        <v>2.903225806451613E-2</v>
      </c>
    </row>
    <row r="720" spans="1:2" x14ac:dyDescent="0.2">
      <c r="A720">
        <v>8.5877913997717332</v>
      </c>
      <c r="B720">
        <v>0</v>
      </c>
    </row>
    <row r="721" spans="1:2" x14ac:dyDescent="0.2">
      <c r="A721">
        <v>8.6117128242836323</v>
      </c>
      <c r="B721">
        <v>0</v>
      </c>
    </row>
    <row r="722" spans="1:2" x14ac:dyDescent="0.2">
      <c r="A722">
        <v>8.6117128242836323</v>
      </c>
      <c r="B722">
        <v>2.903225806451613E-2</v>
      </c>
    </row>
    <row r="723" spans="1:2" x14ac:dyDescent="0.2">
      <c r="A723">
        <v>8.6356342487955313</v>
      </c>
      <c r="B723">
        <v>2.903225806451613E-2</v>
      </c>
    </row>
    <row r="724" spans="1:2" x14ac:dyDescent="0.2">
      <c r="A724">
        <v>8.6356342487955313</v>
      </c>
      <c r="B724">
        <v>0</v>
      </c>
    </row>
    <row r="725" spans="1:2" x14ac:dyDescent="0.2">
      <c r="A725">
        <v>8.6595556733074304</v>
      </c>
      <c r="B725">
        <v>0</v>
      </c>
    </row>
    <row r="726" spans="1:2" x14ac:dyDescent="0.2">
      <c r="A726">
        <v>8.6595556733074304</v>
      </c>
      <c r="B726">
        <v>2.903225806451613E-2</v>
      </c>
    </row>
    <row r="727" spans="1:2" x14ac:dyDescent="0.2">
      <c r="A727">
        <v>8.6834770978193294</v>
      </c>
      <c r="B727">
        <v>2.903225806451613E-2</v>
      </c>
    </row>
    <row r="728" spans="1:2" x14ac:dyDescent="0.2">
      <c r="A728">
        <v>8.6834770978193294</v>
      </c>
      <c r="B728">
        <v>0</v>
      </c>
    </row>
    <row r="729" spans="1:2" x14ac:dyDescent="0.2">
      <c r="A729">
        <v>8.7073985223312285</v>
      </c>
      <c r="B729">
        <v>0</v>
      </c>
    </row>
    <row r="730" spans="1:2" x14ac:dyDescent="0.2">
      <c r="A730">
        <v>8.7073985223312285</v>
      </c>
      <c r="B730">
        <v>2.903225806451613E-2</v>
      </c>
    </row>
    <row r="731" spans="1:2" x14ac:dyDescent="0.2">
      <c r="A731">
        <v>8.7313199468431257</v>
      </c>
      <c r="B731">
        <v>2.903225806451613E-2</v>
      </c>
    </row>
    <row r="732" spans="1:2" x14ac:dyDescent="0.2">
      <c r="A732">
        <v>8.7313199468431257</v>
      </c>
      <c r="B732">
        <v>0</v>
      </c>
    </row>
    <row r="733" spans="1:2" x14ac:dyDescent="0.2">
      <c r="A733">
        <v>8.7552413713550266</v>
      </c>
      <c r="B733">
        <v>0</v>
      </c>
    </row>
    <row r="734" spans="1:2" x14ac:dyDescent="0.2">
      <c r="A734">
        <v>8.7552413713550266</v>
      </c>
      <c r="B734">
        <v>2.903225806451613E-2</v>
      </c>
    </row>
    <row r="735" spans="1:2" x14ac:dyDescent="0.2">
      <c r="A735">
        <v>8.7791627958669238</v>
      </c>
      <c r="B735">
        <v>2.903225806451613E-2</v>
      </c>
    </row>
    <row r="736" spans="1:2" x14ac:dyDescent="0.2">
      <c r="A736">
        <v>8.7791627958669238</v>
      </c>
      <c r="B736">
        <v>0</v>
      </c>
    </row>
    <row r="737" spans="1:2" x14ac:dyDescent="0.2">
      <c r="A737">
        <v>8.8030842203788247</v>
      </c>
      <c r="B737">
        <v>0</v>
      </c>
    </row>
    <row r="738" spans="1:2" x14ac:dyDescent="0.2">
      <c r="A738">
        <v>8.8030842203788247</v>
      </c>
      <c r="B738">
        <v>2.903225806451613E-2</v>
      </c>
    </row>
    <row r="739" spans="1:2" x14ac:dyDescent="0.2">
      <c r="A739">
        <v>8.8270056448907219</v>
      </c>
      <c r="B739">
        <v>2.903225806451613E-2</v>
      </c>
    </row>
    <row r="740" spans="1:2" x14ac:dyDescent="0.2">
      <c r="A740">
        <v>8.8270056448907219</v>
      </c>
      <c r="B740">
        <v>0</v>
      </c>
    </row>
    <row r="741" spans="1:2" x14ac:dyDescent="0.2">
      <c r="A741">
        <v>8.8509270694026227</v>
      </c>
      <c r="B741">
        <v>0</v>
      </c>
    </row>
    <row r="742" spans="1:2" x14ac:dyDescent="0.2">
      <c r="A742">
        <v>8.8509270694026227</v>
      </c>
      <c r="B742">
        <v>2.903225806451613E-2</v>
      </c>
    </row>
    <row r="743" spans="1:2" x14ac:dyDescent="0.2">
      <c r="A743">
        <v>8.87484849391452</v>
      </c>
      <c r="B743">
        <v>2.903225806451613E-2</v>
      </c>
    </row>
    <row r="744" spans="1:2" x14ac:dyDescent="0.2">
      <c r="A744">
        <v>8.87484849391452</v>
      </c>
      <c r="B744">
        <v>0</v>
      </c>
    </row>
    <row r="745" spans="1:2" x14ac:dyDescent="0.2">
      <c r="A745">
        <v>8.8987699184264208</v>
      </c>
      <c r="B745">
        <v>0</v>
      </c>
    </row>
    <row r="746" spans="1:2" x14ac:dyDescent="0.2">
      <c r="A746">
        <v>8.8987699184264208</v>
      </c>
      <c r="B746">
        <v>2.903225806451613E-2</v>
      </c>
    </row>
    <row r="747" spans="1:2" x14ac:dyDescent="0.2">
      <c r="A747">
        <v>8.9226913429383181</v>
      </c>
      <c r="B747">
        <v>2.903225806451613E-2</v>
      </c>
    </row>
    <row r="748" spans="1:2" x14ac:dyDescent="0.2">
      <c r="A748">
        <v>8.9226913429383181</v>
      </c>
      <c r="B748">
        <v>0</v>
      </c>
    </row>
    <row r="749" spans="1:2" x14ac:dyDescent="0.2">
      <c r="A749">
        <v>8.9466127674502172</v>
      </c>
      <c r="B749">
        <v>0</v>
      </c>
    </row>
    <row r="750" spans="1:2" x14ac:dyDescent="0.2">
      <c r="A750">
        <v>8.9466127674502172</v>
      </c>
      <c r="B750">
        <v>2.903225806451613E-2</v>
      </c>
    </row>
    <row r="751" spans="1:2" x14ac:dyDescent="0.2">
      <c r="A751">
        <v>8.9705341919621162</v>
      </c>
      <c r="B751">
        <v>2.903225806451613E-2</v>
      </c>
    </row>
    <row r="752" spans="1:2" x14ac:dyDescent="0.2">
      <c r="A752">
        <v>8.9705341919621162</v>
      </c>
      <c r="B752">
        <v>0</v>
      </c>
    </row>
    <row r="753" spans="1:2" x14ac:dyDescent="0.2">
      <c r="A753">
        <v>8.9944556164740153</v>
      </c>
      <c r="B753">
        <v>0</v>
      </c>
    </row>
    <row r="754" spans="1:2" x14ac:dyDescent="0.2">
      <c r="A754">
        <v>8.9944556164740153</v>
      </c>
      <c r="B754">
        <v>2.903225806451613E-2</v>
      </c>
    </row>
    <row r="755" spans="1:2" x14ac:dyDescent="0.2">
      <c r="A755">
        <v>9.0183770409859143</v>
      </c>
      <c r="B755">
        <v>2.903225806451613E-2</v>
      </c>
    </row>
    <row r="756" spans="1:2" x14ac:dyDescent="0.2">
      <c r="A756">
        <v>9.0183770409859143</v>
      </c>
      <c r="B756">
        <v>0</v>
      </c>
    </row>
    <row r="757" spans="1:2" x14ac:dyDescent="0.2">
      <c r="A757">
        <v>9.0422984654978134</v>
      </c>
      <c r="B757">
        <v>0</v>
      </c>
    </row>
    <row r="758" spans="1:2" x14ac:dyDescent="0.2">
      <c r="A758">
        <v>9.0422984654978134</v>
      </c>
      <c r="B758">
        <v>2.903225806451613E-2</v>
      </c>
    </row>
    <row r="759" spans="1:2" x14ac:dyDescent="0.2">
      <c r="A759">
        <v>9.0662198900097124</v>
      </c>
      <c r="B759">
        <v>2.903225806451613E-2</v>
      </c>
    </row>
    <row r="760" spans="1:2" x14ac:dyDescent="0.2">
      <c r="A760">
        <v>9.0662198900097124</v>
      </c>
      <c r="B760">
        <v>0</v>
      </c>
    </row>
    <row r="761" spans="1:2" x14ac:dyDescent="0.2">
      <c r="A761">
        <v>9.0901413145216114</v>
      </c>
      <c r="B761">
        <v>0</v>
      </c>
    </row>
    <row r="762" spans="1:2" x14ac:dyDescent="0.2">
      <c r="A762">
        <v>9.0901413145216114</v>
      </c>
      <c r="B762">
        <v>2.903225806451613E-2</v>
      </c>
    </row>
    <row r="763" spans="1:2" x14ac:dyDescent="0.2">
      <c r="A763">
        <v>9.1140627390335105</v>
      </c>
      <c r="B763">
        <v>2.903225806451613E-2</v>
      </c>
    </row>
    <row r="764" spans="1:2" x14ac:dyDescent="0.2">
      <c r="A764">
        <v>9.1140627390335105</v>
      </c>
      <c r="B764">
        <v>0</v>
      </c>
    </row>
    <row r="765" spans="1:2" x14ac:dyDescent="0.2">
      <c r="A765">
        <v>9.1379841635454095</v>
      </c>
      <c r="B765">
        <v>0</v>
      </c>
    </row>
    <row r="766" spans="1:2" x14ac:dyDescent="0.2">
      <c r="A766">
        <v>9.1379841635454095</v>
      </c>
      <c r="B766">
        <v>2.903225806451613E-2</v>
      </c>
    </row>
    <row r="767" spans="1:2" x14ac:dyDescent="0.2">
      <c r="A767">
        <v>9.1619055880573086</v>
      </c>
      <c r="B767">
        <v>2.903225806451613E-2</v>
      </c>
    </row>
    <row r="768" spans="1:2" x14ac:dyDescent="0.2">
      <c r="A768">
        <v>9.1619055880573086</v>
      </c>
      <c r="B768">
        <v>0</v>
      </c>
    </row>
    <row r="769" spans="1:2" x14ac:dyDescent="0.2">
      <c r="A769">
        <v>9.1858270125692059</v>
      </c>
      <c r="B769">
        <v>0</v>
      </c>
    </row>
    <row r="770" spans="1:2" x14ac:dyDescent="0.2">
      <c r="A770">
        <v>9.1858270125692059</v>
      </c>
      <c r="B770">
        <v>2.903225806451613E-2</v>
      </c>
    </row>
    <row r="771" spans="1:2" x14ac:dyDescent="0.2">
      <c r="A771">
        <v>9.2097484370811067</v>
      </c>
      <c r="B771">
        <v>2.903225806451613E-2</v>
      </c>
    </row>
    <row r="772" spans="1:2" x14ac:dyDescent="0.2">
      <c r="A772">
        <v>9.2097484370811067</v>
      </c>
      <c r="B772">
        <v>0</v>
      </c>
    </row>
    <row r="773" spans="1:2" x14ac:dyDescent="0.2">
      <c r="A773">
        <v>9.2336698615930057</v>
      </c>
      <c r="B773">
        <v>0</v>
      </c>
    </row>
    <row r="774" spans="1:2" x14ac:dyDescent="0.2">
      <c r="A774">
        <v>9.2336698615930057</v>
      </c>
      <c r="B774">
        <v>2.903225806451613E-2</v>
      </c>
    </row>
    <row r="775" spans="1:2" x14ac:dyDescent="0.2">
      <c r="A775">
        <v>9.2575912861049048</v>
      </c>
      <c r="B775">
        <v>2.903225806451613E-2</v>
      </c>
    </row>
    <row r="776" spans="1:2" x14ac:dyDescent="0.2">
      <c r="A776">
        <v>9.2575912861049048</v>
      </c>
      <c r="B776">
        <v>0</v>
      </c>
    </row>
    <row r="777" spans="1:2" x14ac:dyDescent="0.2">
      <c r="A777">
        <v>9.2815127106168021</v>
      </c>
      <c r="B777">
        <v>0</v>
      </c>
    </row>
    <row r="778" spans="1:2" x14ac:dyDescent="0.2">
      <c r="A778">
        <v>9.2815127106168021</v>
      </c>
      <c r="B778">
        <v>2.903225806451613E-2</v>
      </c>
    </row>
    <row r="779" spans="1:2" x14ac:dyDescent="0.2">
      <c r="A779">
        <v>9.3054341351287029</v>
      </c>
      <c r="B779">
        <v>2.903225806451613E-2</v>
      </c>
    </row>
    <row r="780" spans="1:2" x14ac:dyDescent="0.2">
      <c r="A780">
        <v>9.3054341351287029</v>
      </c>
      <c r="B780">
        <v>0</v>
      </c>
    </row>
    <row r="781" spans="1:2" x14ac:dyDescent="0.2">
      <c r="A781">
        <v>9.3293555596406001</v>
      </c>
      <c r="B781">
        <v>0</v>
      </c>
    </row>
    <row r="782" spans="1:2" x14ac:dyDescent="0.2">
      <c r="A782">
        <v>9.3293555596406001</v>
      </c>
      <c r="B782">
        <v>2.903225806451613E-2</v>
      </c>
    </row>
    <row r="783" spans="1:2" x14ac:dyDescent="0.2">
      <c r="A783">
        <v>9.353276984152501</v>
      </c>
      <c r="B783">
        <v>2.903225806451613E-2</v>
      </c>
    </row>
    <row r="784" spans="1:2" x14ac:dyDescent="0.2">
      <c r="A784">
        <v>9.353276984152501</v>
      </c>
      <c r="B784">
        <v>0</v>
      </c>
    </row>
    <row r="785" spans="1:2" x14ac:dyDescent="0.2">
      <c r="A785">
        <v>9.3771984086643982</v>
      </c>
      <c r="B785">
        <v>0</v>
      </c>
    </row>
    <row r="786" spans="1:2" x14ac:dyDescent="0.2">
      <c r="A786">
        <v>9.3771984086643982</v>
      </c>
      <c r="B786">
        <v>2.903225806451613E-2</v>
      </c>
    </row>
    <row r="787" spans="1:2" x14ac:dyDescent="0.2">
      <c r="A787">
        <v>9.4011198331762991</v>
      </c>
      <c r="B787">
        <v>2.903225806451613E-2</v>
      </c>
    </row>
    <row r="788" spans="1:2" x14ac:dyDescent="0.2">
      <c r="A788">
        <v>9.4011198331762991</v>
      </c>
      <c r="B788">
        <v>0</v>
      </c>
    </row>
    <row r="789" spans="1:2" x14ac:dyDescent="0.2">
      <c r="A789">
        <v>9.4250412576881963</v>
      </c>
      <c r="B789">
        <v>0</v>
      </c>
    </row>
    <row r="790" spans="1:2" x14ac:dyDescent="0.2">
      <c r="A790">
        <v>9.4250412576881963</v>
      </c>
      <c r="B790">
        <v>2.903225806451613E-2</v>
      </c>
    </row>
    <row r="791" spans="1:2" x14ac:dyDescent="0.2">
      <c r="A791">
        <v>9.4489626822000972</v>
      </c>
      <c r="B791">
        <v>2.903225806451613E-2</v>
      </c>
    </row>
    <row r="792" spans="1:2" x14ac:dyDescent="0.2">
      <c r="A792">
        <v>9.4489626822000972</v>
      </c>
      <c r="B792">
        <v>0</v>
      </c>
    </row>
    <row r="793" spans="1:2" x14ac:dyDescent="0.2">
      <c r="A793">
        <v>9.4728841067119944</v>
      </c>
      <c r="B793">
        <v>0</v>
      </c>
    </row>
    <row r="794" spans="1:2" x14ac:dyDescent="0.2">
      <c r="A794">
        <v>9.4728841067119944</v>
      </c>
      <c r="B794">
        <v>2.903225806451613E-2</v>
      </c>
    </row>
    <row r="795" spans="1:2" x14ac:dyDescent="0.2">
      <c r="A795">
        <v>9.4968055312238935</v>
      </c>
      <c r="B795">
        <v>2.903225806451613E-2</v>
      </c>
    </row>
    <row r="796" spans="1:2" x14ac:dyDescent="0.2">
      <c r="A796">
        <v>9.4968055312238935</v>
      </c>
      <c r="B796">
        <v>0</v>
      </c>
    </row>
    <row r="797" spans="1:2" x14ac:dyDescent="0.2">
      <c r="A797">
        <v>9.5207269557357925</v>
      </c>
      <c r="B797">
        <v>0</v>
      </c>
    </row>
    <row r="798" spans="1:2" x14ac:dyDescent="0.2">
      <c r="A798">
        <v>9.5207269557357925</v>
      </c>
      <c r="B798">
        <v>2.903225806451613E-2</v>
      </c>
    </row>
    <row r="799" spans="1:2" x14ac:dyDescent="0.2">
      <c r="A799">
        <v>9.5446483802476916</v>
      </c>
      <c r="B799">
        <v>2.903225806451613E-2</v>
      </c>
    </row>
    <row r="800" spans="1:2" x14ac:dyDescent="0.2">
      <c r="A800">
        <v>9.5446483802476916</v>
      </c>
      <c r="B800">
        <v>0</v>
      </c>
    </row>
    <row r="801" spans="1:2" x14ac:dyDescent="0.2">
      <c r="A801">
        <v>9.5685698047595906</v>
      </c>
      <c r="B801">
        <v>0</v>
      </c>
    </row>
    <row r="802" spans="1:2" x14ac:dyDescent="0.2">
      <c r="A802">
        <v>9.5685698047595906</v>
      </c>
      <c r="B802">
        <v>2.903225806451613E-2</v>
      </c>
    </row>
    <row r="803" spans="1:2" x14ac:dyDescent="0.2">
      <c r="A803">
        <v>9.5924912292714897</v>
      </c>
      <c r="B803">
        <v>2.903225806451613E-2</v>
      </c>
    </row>
    <row r="804" spans="1:2" x14ac:dyDescent="0.2">
      <c r="A804">
        <v>9.5924912292714897</v>
      </c>
      <c r="B804">
        <v>0</v>
      </c>
    </row>
    <row r="805" spans="1:2" x14ac:dyDescent="0.2">
      <c r="A805">
        <v>9.6164126537833887</v>
      </c>
      <c r="B805">
        <v>0</v>
      </c>
    </row>
    <row r="806" spans="1:2" x14ac:dyDescent="0.2">
      <c r="A806">
        <v>9.6164126537833887</v>
      </c>
      <c r="B806">
        <v>2.903225806451613E-2</v>
      </c>
    </row>
    <row r="807" spans="1:2" x14ac:dyDescent="0.2">
      <c r="A807">
        <v>9.6403340782952878</v>
      </c>
      <c r="B807">
        <v>2.903225806451613E-2</v>
      </c>
    </row>
    <row r="808" spans="1:2" x14ac:dyDescent="0.2">
      <c r="A808">
        <v>9.6403340782952878</v>
      </c>
      <c r="B808">
        <v>0</v>
      </c>
    </row>
    <row r="809" spans="1:2" x14ac:dyDescent="0.2">
      <c r="A809">
        <v>9.6642555028071868</v>
      </c>
      <c r="B809">
        <v>0</v>
      </c>
    </row>
    <row r="810" spans="1:2" x14ac:dyDescent="0.2">
      <c r="A810">
        <v>9.6642555028071868</v>
      </c>
      <c r="B810">
        <v>1.6129032258064516E-2</v>
      </c>
    </row>
    <row r="811" spans="1:2" x14ac:dyDescent="0.2">
      <c r="A811">
        <v>9.6881769273190859</v>
      </c>
      <c r="B811">
        <v>1.6129032258064516E-2</v>
      </c>
    </row>
    <row r="812" spans="1:2" x14ac:dyDescent="0.2">
      <c r="A812">
        <v>9.6881769273190859</v>
      </c>
      <c r="B812">
        <v>0</v>
      </c>
    </row>
    <row r="813" spans="1:2" x14ac:dyDescent="0.2">
      <c r="A813">
        <v>9.7120983518309849</v>
      </c>
      <c r="B813">
        <v>0</v>
      </c>
    </row>
    <row r="814" spans="1:2" x14ac:dyDescent="0.2">
      <c r="A814">
        <v>9.7120983518309849</v>
      </c>
      <c r="B814">
        <v>1.6129032258064516E-2</v>
      </c>
    </row>
    <row r="815" spans="1:2" x14ac:dyDescent="0.2">
      <c r="A815">
        <v>9.736019776342884</v>
      </c>
      <c r="B815">
        <v>1.6129032258064516E-2</v>
      </c>
    </row>
    <row r="816" spans="1:2" x14ac:dyDescent="0.2">
      <c r="A816">
        <v>9.736019776342884</v>
      </c>
      <c r="B816">
        <v>0</v>
      </c>
    </row>
    <row r="817" spans="1:2" x14ac:dyDescent="0.2">
      <c r="A817">
        <v>9.759941200854783</v>
      </c>
      <c r="B817">
        <v>0</v>
      </c>
    </row>
    <row r="818" spans="1:2" x14ac:dyDescent="0.2">
      <c r="A818">
        <v>9.759941200854783</v>
      </c>
      <c r="B818">
        <v>1.6129032258064516E-2</v>
      </c>
    </row>
    <row r="819" spans="1:2" x14ac:dyDescent="0.2">
      <c r="A819">
        <v>9.7838626253666821</v>
      </c>
      <c r="B819">
        <v>1.6129032258064516E-2</v>
      </c>
    </row>
    <row r="820" spans="1:2" x14ac:dyDescent="0.2">
      <c r="A820">
        <v>9.7838626253666821</v>
      </c>
      <c r="B820">
        <v>0</v>
      </c>
    </row>
    <row r="821" spans="1:2" x14ac:dyDescent="0.2">
      <c r="A821">
        <v>9.8077840498785811</v>
      </c>
      <c r="B821">
        <v>0</v>
      </c>
    </row>
    <row r="822" spans="1:2" x14ac:dyDescent="0.2">
      <c r="A822">
        <v>9.8077840498785811</v>
      </c>
      <c r="B822">
        <v>1.6129032258064516E-2</v>
      </c>
    </row>
    <row r="823" spans="1:2" x14ac:dyDescent="0.2">
      <c r="A823">
        <v>9.8317054743904801</v>
      </c>
      <c r="B823">
        <v>1.6129032258064516E-2</v>
      </c>
    </row>
    <row r="824" spans="1:2" x14ac:dyDescent="0.2">
      <c r="A824">
        <v>9.8317054743904801</v>
      </c>
      <c r="B824">
        <v>0</v>
      </c>
    </row>
    <row r="825" spans="1:2" x14ac:dyDescent="0.2">
      <c r="A825">
        <v>9.8556268989023792</v>
      </c>
      <c r="B825">
        <v>0</v>
      </c>
    </row>
    <row r="826" spans="1:2" x14ac:dyDescent="0.2">
      <c r="A826">
        <v>9.8556268989023792</v>
      </c>
      <c r="B826">
        <v>1.6129032258064516E-2</v>
      </c>
    </row>
    <row r="827" spans="1:2" x14ac:dyDescent="0.2">
      <c r="A827">
        <v>9.8795483234142782</v>
      </c>
      <c r="B827">
        <v>1.6129032258064516E-2</v>
      </c>
    </row>
    <row r="828" spans="1:2" x14ac:dyDescent="0.2">
      <c r="A828">
        <v>9.8795483234142782</v>
      </c>
      <c r="B828">
        <v>0</v>
      </c>
    </row>
    <row r="829" spans="1:2" x14ac:dyDescent="0.2">
      <c r="A829">
        <v>9.9034697479261773</v>
      </c>
      <c r="B829">
        <v>0</v>
      </c>
    </row>
    <row r="830" spans="1:2" x14ac:dyDescent="0.2">
      <c r="A830">
        <v>9.9034697479261773</v>
      </c>
      <c r="B830">
        <v>1.6129032258064516E-2</v>
      </c>
    </row>
    <row r="831" spans="1:2" x14ac:dyDescent="0.2">
      <c r="A831">
        <v>9.9273911724380763</v>
      </c>
      <c r="B831">
        <v>1.6129032258064516E-2</v>
      </c>
    </row>
    <row r="832" spans="1:2" x14ac:dyDescent="0.2">
      <c r="A832">
        <v>9.9273911724380763</v>
      </c>
      <c r="B832">
        <v>0</v>
      </c>
    </row>
    <row r="833" spans="1:2" x14ac:dyDescent="0.2">
      <c r="A833">
        <v>9.9513125969499754</v>
      </c>
      <c r="B833">
        <v>0</v>
      </c>
    </row>
    <row r="834" spans="1:2" x14ac:dyDescent="0.2">
      <c r="A834">
        <v>9.9513125969499754</v>
      </c>
      <c r="B834">
        <v>1.6129032258064516E-2</v>
      </c>
    </row>
    <row r="835" spans="1:2" x14ac:dyDescent="0.2">
      <c r="A835">
        <v>9.9752340214618727</v>
      </c>
      <c r="B835">
        <v>1.6129032258064516E-2</v>
      </c>
    </row>
    <row r="836" spans="1:2" x14ac:dyDescent="0.2">
      <c r="A836">
        <v>9.9752340214618727</v>
      </c>
      <c r="B836">
        <v>0</v>
      </c>
    </row>
    <row r="837" spans="1:2" x14ac:dyDescent="0.2">
      <c r="A837">
        <v>9.9991554459737717</v>
      </c>
      <c r="B837">
        <v>0</v>
      </c>
    </row>
    <row r="838" spans="1:2" x14ac:dyDescent="0.2">
      <c r="A838">
        <v>9.9991554459737717</v>
      </c>
      <c r="B838">
        <v>1.6129032258064516E-2</v>
      </c>
    </row>
    <row r="839" spans="1:2" x14ac:dyDescent="0.2">
      <c r="A839">
        <v>10.023076870485671</v>
      </c>
      <c r="B839">
        <v>1.6129032258064516E-2</v>
      </c>
    </row>
    <row r="840" spans="1:2" x14ac:dyDescent="0.2">
      <c r="A840">
        <v>10.023076870485671</v>
      </c>
      <c r="B840">
        <v>0</v>
      </c>
    </row>
    <row r="841" spans="1:2" x14ac:dyDescent="0.2">
      <c r="A841">
        <v>10.04699829499757</v>
      </c>
      <c r="B841">
        <v>0</v>
      </c>
    </row>
    <row r="842" spans="1:2" x14ac:dyDescent="0.2">
      <c r="A842">
        <v>10.04699829499757</v>
      </c>
      <c r="B842">
        <v>1.6129032258064516E-2</v>
      </c>
    </row>
    <row r="843" spans="1:2" x14ac:dyDescent="0.2">
      <c r="A843">
        <v>10.070919719509469</v>
      </c>
      <c r="B843">
        <v>1.6129032258064516E-2</v>
      </c>
    </row>
    <row r="844" spans="1:2" x14ac:dyDescent="0.2">
      <c r="A844">
        <v>10.070919719509469</v>
      </c>
      <c r="B844">
        <v>0</v>
      </c>
    </row>
    <row r="845" spans="1:2" x14ac:dyDescent="0.2">
      <c r="A845">
        <v>10.094841144021368</v>
      </c>
      <c r="B845">
        <v>0</v>
      </c>
    </row>
    <row r="846" spans="1:2" x14ac:dyDescent="0.2">
      <c r="A846">
        <v>10.094841144021368</v>
      </c>
      <c r="B846">
        <v>1.6129032258064516E-2</v>
      </c>
    </row>
    <row r="847" spans="1:2" x14ac:dyDescent="0.2">
      <c r="A847">
        <v>10.118762568533267</v>
      </c>
      <c r="B847">
        <v>1.6129032258064516E-2</v>
      </c>
    </row>
    <row r="848" spans="1:2" x14ac:dyDescent="0.2">
      <c r="A848">
        <v>10.118762568533267</v>
      </c>
      <c r="B848">
        <v>0</v>
      </c>
    </row>
    <row r="849" spans="1:2" x14ac:dyDescent="0.2">
      <c r="A849">
        <v>10.142683993045166</v>
      </c>
      <c r="B849">
        <v>0</v>
      </c>
    </row>
    <row r="850" spans="1:2" x14ac:dyDescent="0.2">
      <c r="A850">
        <v>10.142683993045166</v>
      </c>
      <c r="B850">
        <v>1.6129032258064516E-2</v>
      </c>
    </row>
    <row r="851" spans="1:2" x14ac:dyDescent="0.2">
      <c r="A851">
        <v>10.166605417557065</v>
      </c>
      <c r="B851">
        <v>1.6129032258064516E-2</v>
      </c>
    </row>
    <row r="852" spans="1:2" x14ac:dyDescent="0.2">
      <c r="A852">
        <v>10.166605417557065</v>
      </c>
      <c r="B852">
        <v>0</v>
      </c>
    </row>
    <row r="853" spans="1:2" x14ac:dyDescent="0.2">
      <c r="A853">
        <v>10.190526842068964</v>
      </c>
      <c r="B853">
        <v>0</v>
      </c>
    </row>
    <row r="854" spans="1:2" x14ac:dyDescent="0.2">
      <c r="A854">
        <v>10.190526842068964</v>
      </c>
      <c r="B854">
        <v>1.6129032258064516E-2</v>
      </c>
    </row>
    <row r="855" spans="1:2" x14ac:dyDescent="0.2">
      <c r="A855">
        <v>10.214448266580863</v>
      </c>
      <c r="B855">
        <v>1.6129032258064516E-2</v>
      </c>
    </row>
    <row r="856" spans="1:2" x14ac:dyDescent="0.2">
      <c r="A856">
        <v>10.214448266580863</v>
      </c>
      <c r="B856">
        <v>0</v>
      </c>
    </row>
    <row r="857" spans="1:2" x14ac:dyDescent="0.2">
      <c r="A857">
        <v>10.238369691092762</v>
      </c>
      <c r="B857">
        <v>0</v>
      </c>
    </row>
    <row r="858" spans="1:2" x14ac:dyDescent="0.2">
      <c r="A858">
        <v>10.238369691092762</v>
      </c>
      <c r="B858">
        <v>1.6129032258064516E-2</v>
      </c>
    </row>
    <row r="859" spans="1:2" x14ac:dyDescent="0.2">
      <c r="A859">
        <v>10.262291115604661</v>
      </c>
      <c r="B859">
        <v>1.6129032258064516E-2</v>
      </c>
    </row>
    <row r="860" spans="1:2" x14ac:dyDescent="0.2">
      <c r="A860">
        <v>10.262291115604661</v>
      </c>
      <c r="B860">
        <v>0</v>
      </c>
    </row>
    <row r="861" spans="1:2" x14ac:dyDescent="0.2">
      <c r="A861">
        <v>10.28621254011656</v>
      </c>
      <c r="B861">
        <v>0</v>
      </c>
    </row>
    <row r="862" spans="1:2" x14ac:dyDescent="0.2">
      <c r="A862">
        <v>10.28621254011656</v>
      </c>
      <c r="B862">
        <v>1.6129032258064516E-2</v>
      </c>
    </row>
    <row r="863" spans="1:2" x14ac:dyDescent="0.2">
      <c r="A863">
        <v>10.310133964628459</v>
      </c>
      <c r="B863">
        <v>1.6129032258064516E-2</v>
      </c>
    </row>
    <row r="864" spans="1:2" x14ac:dyDescent="0.2">
      <c r="A864">
        <v>10.310133964628459</v>
      </c>
      <c r="B864">
        <v>0</v>
      </c>
    </row>
    <row r="865" spans="1:2" x14ac:dyDescent="0.2">
      <c r="A865">
        <v>10.334055389140358</v>
      </c>
      <c r="B865">
        <v>0</v>
      </c>
    </row>
    <row r="866" spans="1:2" x14ac:dyDescent="0.2">
      <c r="A866">
        <v>10.334055389140358</v>
      </c>
      <c r="B866">
        <v>1.6129032258064516E-2</v>
      </c>
    </row>
    <row r="867" spans="1:2" x14ac:dyDescent="0.2">
      <c r="A867">
        <v>10.357976813652257</v>
      </c>
      <c r="B867">
        <v>1.6129032258064516E-2</v>
      </c>
    </row>
    <row r="868" spans="1:2" x14ac:dyDescent="0.2">
      <c r="A868">
        <v>10.357976813652257</v>
      </c>
      <c r="B868">
        <v>0</v>
      </c>
    </row>
    <row r="869" spans="1:2" x14ac:dyDescent="0.2">
      <c r="A869">
        <v>10.381898238164156</v>
      </c>
      <c r="B869">
        <v>0</v>
      </c>
    </row>
    <row r="870" spans="1:2" x14ac:dyDescent="0.2">
      <c r="A870">
        <v>10.381898238164156</v>
      </c>
      <c r="B870">
        <v>1.6129032258064516E-2</v>
      </c>
    </row>
    <row r="871" spans="1:2" x14ac:dyDescent="0.2">
      <c r="A871">
        <v>10.405819662676056</v>
      </c>
      <c r="B871">
        <v>1.6129032258064516E-2</v>
      </c>
    </row>
    <row r="872" spans="1:2" x14ac:dyDescent="0.2">
      <c r="A872">
        <v>10.405819662676056</v>
      </c>
      <c r="B872">
        <v>0</v>
      </c>
    </row>
    <row r="873" spans="1:2" x14ac:dyDescent="0.2">
      <c r="A873">
        <v>10.429741087187955</v>
      </c>
      <c r="B873">
        <v>0</v>
      </c>
    </row>
    <row r="874" spans="1:2" x14ac:dyDescent="0.2">
      <c r="A874">
        <v>10.429741087187955</v>
      </c>
      <c r="B874">
        <v>1.6129032258064516E-2</v>
      </c>
    </row>
    <row r="875" spans="1:2" x14ac:dyDescent="0.2">
      <c r="A875">
        <v>10.453662511699854</v>
      </c>
      <c r="B875">
        <v>1.6129032258064516E-2</v>
      </c>
    </row>
    <row r="876" spans="1:2" x14ac:dyDescent="0.2">
      <c r="A876">
        <v>10.453662511699854</v>
      </c>
      <c r="B876">
        <v>0</v>
      </c>
    </row>
    <row r="877" spans="1:2" x14ac:dyDescent="0.2">
      <c r="A877">
        <v>10.477583936211753</v>
      </c>
      <c r="B877">
        <v>0</v>
      </c>
    </row>
    <row r="878" spans="1:2" x14ac:dyDescent="0.2">
      <c r="A878">
        <v>10.477583936211753</v>
      </c>
      <c r="B878">
        <v>1.6129032258064516E-2</v>
      </c>
    </row>
    <row r="879" spans="1:2" x14ac:dyDescent="0.2">
      <c r="A879">
        <v>10.501505360723652</v>
      </c>
      <c r="B879">
        <v>1.6129032258064516E-2</v>
      </c>
    </row>
    <row r="880" spans="1:2" x14ac:dyDescent="0.2">
      <c r="A880">
        <v>10.501505360723652</v>
      </c>
      <c r="B880">
        <v>0</v>
      </c>
    </row>
    <row r="881" spans="1:2" x14ac:dyDescent="0.2">
      <c r="A881">
        <v>10.525426785235551</v>
      </c>
      <c r="B881">
        <v>0</v>
      </c>
    </row>
    <row r="882" spans="1:2" x14ac:dyDescent="0.2">
      <c r="A882">
        <v>10.525426785235551</v>
      </c>
      <c r="B882">
        <v>1.6129032258064516E-2</v>
      </c>
    </row>
    <row r="883" spans="1:2" x14ac:dyDescent="0.2">
      <c r="A883">
        <v>10.54934820974745</v>
      </c>
      <c r="B883">
        <v>1.6129032258064516E-2</v>
      </c>
    </row>
    <row r="884" spans="1:2" x14ac:dyDescent="0.2">
      <c r="A884">
        <v>10.54934820974745</v>
      </c>
      <c r="B884">
        <v>0</v>
      </c>
    </row>
    <row r="885" spans="1:2" x14ac:dyDescent="0.2">
      <c r="A885">
        <v>10.573269634259347</v>
      </c>
      <c r="B885">
        <v>0</v>
      </c>
    </row>
    <row r="886" spans="1:2" x14ac:dyDescent="0.2">
      <c r="A886">
        <v>10.573269634259347</v>
      </c>
      <c r="B886">
        <v>1.6129032258064516E-2</v>
      </c>
    </row>
    <row r="887" spans="1:2" x14ac:dyDescent="0.2">
      <c r="A887">
        <v>10.597191058771246</v>
      </c>
      <c r="B887">
        <v>1.6129032258064516E-2</v>
      </c>
    </row>
    <row r="888" spans="1:2" x14ac:dyDescent="0.2">
      <c r="A888">
        <v>10.597191058771246</v>
      </c>
      <c r="B888">
        <v>0</v>
      </c>
    </row>
    <row r="889" spans="1:2" x14ac:dyDescent="0.2">
      <c r="A889">
        <v>10.621112483283145</v>
      </c>
      <c r="B889">
        <v>0</v>
      </c>
    </row>
    <row r="890" spans="1:2" x14ac:dyDescent="0.2">
      <c r="A890">
        <v>10.621112483283145</v>
      </c>
      <c r="B890">
        <v>1.6129032258064516E-2</v>
      </c>
    </row>
    <row r="891" spans="1:2" x14ac:dyDescent="0.2">
      <c r="A891">
        <v>10.645033907795044</v>
      </c>
      <c r="B891">
        <v>1.6129032258064516E-2</v>
      </c>
    </row>
    <row r="892" spans="1:2" x14ac:dyDescent="0.2">
      <c r="A892">
        <v>10.645033907795044</v>
      </c>
      <c r="B892">
        <v>0</v>
      </c>
    </row>
    <row r="893" spans="1:2" x14ac:dyDescent="0.2">
      <c r="A893">
        <v>10.668955332306943</v>
      </c>
      <c r="B893">
        <v>0</v>
      </c>
    </row>
    <row r="894" spans="1:2" x14ac:dyDescent="0.2">
      <c r="A894">
        <v>10.668955332306943</v>
      </c>
      <c r="B894">
        <v>1.6129032258064516E-2</v>
      </c>
    </row>
    <row r="895" spans="1:2" x14ac:dyDescent="0.2">
      <c r="A895">
        <v>10.692876756818842</v>
      </c>
      <c r="B895">
        <v>1.6129032258064516E-2</v>
      </c>
    </row>
    <row r="896" spans="1:2" x14ac:dyDescent="0.2">
      <c r="A896">
        <v>10.692876756818842</v>
      </c>
      <c r="B896">
        <v>0</v>
      </c>
    </row>
    <row r="897" spans="1:2" x14ac:dyDescent="0.2">
      <c r="A897">
        <v>10.716798181330741</v>
      </c>
      <c r="B897">
        <v>0</v>
      </c>
    </row>
    <row r="898" spans="1:2" x14ac:dyDescent="0.2">
      <c r="A898">
        <v>10.716798181330741</v>
      </c>
      <c r="B898">
        <v>1.6129032258064516E-2</v>
      </c>
    </row>
    <row r="899" spans="1:2" x14ac:dyDescent="0.2">
      <c r="A899">
        <v>10.74071960584264</v>
      </c>
      <c r="B899">
        <v>1.6129032258064516E-2</v>
      </c>
    </row>
    <row r="900" spans="1:2" x14ac:dyDescent="0.2">
      <c r="A900">
        <v>10.74071960584264</v>
      </c>
      <c r="B900">
        <v>0</v>
      </c>
    </row>
    <row r="901" spans="1:2" x14ac:dyDescent="0.2">
      <c r="A901">
        <v>10.764641030354539</v>
      </c>
      <c r="B901">
        <v>0</v>
      </c>
    </row>
    <row r="902" spans="1:2" x14ac:dyDescent="0.2">
      <c r="A902">
        <v>10.764641030354539</v>
      </c>
      <c r="B902">
        <v>1.6129032258064516E-2</v>
      </c>
    </row>
    <row r="903" spans="1:2" x14ac:dyDescent="0.2">
      <c r="A903">
        <v>10.788562454866439</v>
      </c>
      <c r="B903">
        <v>1.6129032258064516E-2</v>
      </c>
    </row>
    <row r="904" spans="1:2" x14ac:dyDescent="0.2">
      <c r="A904">
        <v>10.788562454866439</v>
      </c>
      <c r="B904">
        <v>0</v>
      </c>
    </row>
    <row r="905" spans="1:2" x14ac:dyDescent="0.2">
      <c r="A905">
        <v>10.812483879378338</v>
      </c>
      <c r="B905">
        <v>0</v>
      </c>
    </row>
    <row r="906" spans="1:2" x14ac:dyDescent="0.2">
      <c r="A906">
        <v>10.812483879378338</v>
      </c>
      <c r="B906">
        <v>1.6129032258064516E-2</v>
      </c>
    </row>
    <row r="907" spans="1:2" x14ac:dyDescent="0.2">
      <c r="A907">
        <v>10.836405303890237</v>
      </c>
      <c r="B907">
        <v>1.6129032258064516E-2</v>
      </c>
    </row>
    <row r="908" spans="1:2" x14ac:dyDescent="0.2">
      <c r="A908">
        <v>10.836405303890237</v>
      </c>
      <c r="B908">
        <v>0</v>
      </c>
    </row>
    <row r="909" spans="1:2" x14ac:dyDescent="0.2">
      <c r="A909">
        <v>10.860326728402136</v>
      </c>
      <c r="B909">
        <v>0</v>
      </c>
    </row>
    <row r="910" spans="1:2" x14ac:dyDescent="0.2">
      <c r="A910">
        <v>10.860326728402136</v>
      </c>
      <c r="B910">
        <v>1.6129032258064516E-2</v>
      </c>
    </row>
    <row r="911" spans="1:2" x14ac:dyDescent="0.2">
      <c r="A911">
        <v>10.884248152914035</v>
      </c>
      <c r="B911">
        <v>1.6129032258064516E-2</v>
      </c>
    </row>
    <row r="912" spans="1:2" x14ac:dyDescent="0.2">
      <c r="A912">
        <v>10.884248152914035</v>
      </c>
      <c r="B912">
        <v>0</v>
      </c>
    </row>
    <row r="913" spans="1:2" x14ac:dyDescent="0.2">
      <c r="A913">
        <v>10.908169577425934</v>
      </c>
      <c r="B913">
        <v>0</v>
      </c>
    </row>
    <row r="914" spans="1:2" x14ac:dyDescent="0.2">
      <c r="A914">
        <v>10.908169577425934</v>
      </c>
      <c r="B914">
        <v>1.6129032258064516E-2</v>
      </c>
    </row>
    <row r="915" spans="1:2" x14ac:dyDescent="0.2">
      <c r="A915">
        <v>10.932091001937833</v>
      </c>
      <c r="B915">
        <v>1.6129032258064516E-2</v>
      </c>
    </row>
    <row r="916" spans="1:2" x14ac:dyDescent="0.2">
      <c r="A916">
        <v>10.932091001937833</v>
      </c>
      <c r="B916">
        <v>0</v>
      </c>
    </row>
    <row r="917" spans="1:2" x14ac:dyDescent="0.2">
      <c r="A917">
        <v>10.956012426449732</v>
      </c>
      <c r="B917">
        <v>0</v>
      </c>
    </row>
    <row r="918" spans="1:2" x14ac:dyDescent="0.2">
      <c r="A918">
        <v>10.956012426449732</v>
      </c>
      <c r="B918">
        <v>1.6129032258064516E-2</v>
      </c>
    </row>
    <row r="919" spans="1:2" x14ac:dyDescent="0.2">
      <c r="A919">
        <v>10.979933850961631</v>
      </c>
      <c r="B919">
        <v>1.6129032258064516E-2</v>
      </c>
    </row>
    <row r="920" spans="1:2" x14ac:dyDescent="0.2">
      <c r="A920">
        <v>10.979933850961631</v>
      </c>
      <c r="B920">
        <v>0</v>
      </c>
    </row>
    <row r="921" spans="1:2" x14ac:dyDescent="0.2">
      <c r="A921">
        <v>11.00385527547353</v>
      </c>
      <c r="B921">
        <v>0</v>
      </c>
    </row>
    <row r="922" spans="1:2" x14ac:dyDescent="0.2">
      <c r="A922">
        <v>11.00385527547353</v>
      </c>
      <c r="B922">
        <v>1.6129032258064516E-2</v>
      </c>
    </row>
    <row r="923" spans="1:2" x14ac:dyDescent="0.2">
      <c r="A923">
        <v>11.027776699985429</v>
      </c>
      <c r="B923">
        <v>1.6129032258064516E-2</v>
      </c>
    </row>
    <row r="924" spans="1:2" x14ac:dyDescent="0.2">
      <c r="A924">
        <v>11.027776699985429</v>
      </c>
      <c r="B924">
        <v>0</v>
      </c>
    </row>
    <row r="925" spans="1:2" x14ac:dyDescent="0.2">
      <c r="A925">
        <v>11.051698124497328</v>
      </c>
      <c r="B925">
        <v>0</v>
      </c>
    </row>
    <row r="926" spans="1:2" x14ac:dyDescent="0.2">
      <c r="A926">
        <v>11.051698124497328</v>
      </c>
      <c r="B926">
        <v>1.6129032258064516E-2</v>
      </c>
    </row>
    <row r="927" spans="1:2" x14ac:dyDescent="0.2">
      <c r="A927">
        <v>11.075619549009227</v>
      </c>
      <c r="B927">
        <v>1.6129032258064516E-2</v>
      </c>
    </row>
    <row r="928" spans="1:2" x14ac:dyDescent="0.2">
      <c r="A928">
        <v>11.075619549009227</v>
      </c>
      <c r="B928">
        <v>0</v>
      </c>
    </row>
    <row r="929" spans="1:2" x14ac:dyDescent="0.2">
      <c r="A929">
        <v>11.099540973521126</v>
      </c>
      <c r="B929">
        <v>0</v>
      </c>
    </row>
    <row r="930" spans="1:2" x14ac:dyDescent="0.2">
      <c r="A930">
        <v>11.099540973521126</v>
      </c>
      <c r="B930">
        <v>1.6129032258064516E-2</v>
      </c>
    </row>
    <row r="931" spans="1:2" x14ac:dyDescent="0.2">
      <c r="A931">
        <v>11.123462398033023</v>
      </c>
      <c r="B931">
        <v>1.6129032258064516E-2</v>
      </c>
    </row>
    <row r="932" spans="1:2" x14ac:dyDescent="0.2">
      <c r="A932">
        <v>11.123462398033023</v>
      </c>
      <c r="B932">
        <v>0</v>
      </c>
    </row>
    <row r="933" spans="1:2" x14ac:dyDescent="0.2">
      <c r="A933">
        <v>11.147383822544924</v>
      </c>
      <c r="B933">
        <v>0</v>
      </c>
    </row>
    <row r="934" spans="1:2" x14ac:dyDescent="0.2">
      <c r="A934">
        <v>11.147383822544924</v>
      </c>
      <c r="B934">
        <v>1.6129032258064516E-2</v>
      </c>
    </row>
    <row r="935" spans="1:2" x14ac:dyDescent="0.2">
      <c r="A935">
        <v>11.171305247056821</v>
      </c>
      <c r="B935">
        <v>1.6129032258064516E-2</v>
      </c>
    </row>
    <row r="936" spans="1:2" x14ac:dyDescent="0.2">
      <c r="A936">
        <v>11.171305247056821</v>
      </c>
      <c r="B936">
        <v>0</v>
      </c>
    </row>
    <row r="937" spans="1:2" x14ac:dyDescent="0.2">
      <c r="A937">
        <v>11.195226671568722</v>
      </c>
      <c r="B937">
        <v>0</v>
      </c>
    </row>
    <row r="938" spans="1:2" x14ac:dyDescent="0.2">
      <c r="A938">
        <v>11.195226671568722</v>
      </c>
      <c r="B938">
        <v>1.6129032258064516E-2</v>
      </c>
    </row>
    <row r="939" spans="1:2" x14ac:dyDescent="0.2">
      <c r="A939">
        <v>11.21914809608062</v>
      </c>
      <c r="B939">
        <v>1.6129032258064516E-2</v>
      </c>
    </row>
    <row r="940" spans="1:2" x14ac:dyDescent="0.2">
      <c r="A940">
        <v>11.21914809608062</v>
      </c>
      <c r="B940">
        <v>0</v>
      </c>
    </row>
    <row r="941" spans="1:2" x14ac:dyDescent="0.2">
      <c r="A941">
        <v>11.243069520592519</v>
      </c>
      <c r="B941">
        <v>0</v>
      </c>
    </row>
    <row r="942" spans="1:2" x14ac:dyDescent="0.2">
      <c r="A942">
        <v>11.243069520592519</v>
      </c>
      <c r="B942">
        <v>1.6129032258064516E-2</v>
      </c>
    </row>
    <row r="943" spans="1:2" x14ac:dyDescent="0.2">
      <c r="A943">
        <v>11.266990945104418</v>
      </c>
      <c r="B943">
        <v>1.6129032258064516E-2</v>
      </c>
    </row>
    <row r="944" spans="1:2" x14ac:dyDescent="0.2">
      <c r="A944">
        <v>11.266990945104418</v>
      </c>
      <c r="B944">
        <v>0</v>
      </c>
    </row>
    <row r="945" spans="1:2" x14ac:dyDescent="0.2">
      <c r="A945">
        <v>11.290912369616317</v>
      </c>
      <c r="B945">
        <v>0</v>
      </c>
    </row>
    <row r="946" spans="1:2" x14ac:dyDescent="0.2">
      <c r="A946">
        <v>11.290912369616317</v>
      </c>
      <c r="B946">
        <v>1.6129032258064516E-2</v>
      </c>
    </row>
    <row r="947" spans="1:2" x14ac:dyDescent="0.2">
      <c r="A947">
        <v>11.314833794128216</v>
      </c>
      <c r="B947">
        <v>1.6129032258064516E-2</v>
      </c>
    </row>
    <row r="948" spans="1:2" x14ac:dyDescent="0.2">
      <c r="A948">
        <v>11.314833794128216</v>
      </c>
      <c r="B948">
        <v>0</v>
      </c>
    </row>
    <row r="949" spans="1:2" x14ac:dyDescent="0.2">
      <c r="A949">
        <v>11.338755218640115</v>
      </c>
      <c r="B949">
        <v>0</v>
      </c>
    </row>
    <row r="950" spans="1:2" x14ac:dyDescent="0.2">
      <c r="A950">
        <v>11.338755218640115</v>
      </c>
      <c r="B950">
        <v>1.6129032258064516E-2</v>
      </c>
    </row>
    <row r="951" spans="1:2" x14ac:dyDescent="0.2">
      <c r="A951">
        <v>11.362676643152014</v>
      </c>
      <c r="B951">
        <v>1.6129032258064516E-2</v>
      </c>
    </row>
    <row r="952" spans="1:2" x14ac:dyDescent="0.2">
      <c r="A952">
        <v>11.362676643152014</v>
      </c>
      <c r="B952">
        <v>0</v>
      </c>
    </row>
    <row r="953" spans="1:2" x14ac:dyDescent="0.2">
      <c r="A953">
        <v>11.386598067663913</v>
      </c>
      <c r="B953">
        <v>0</v>
      </c>
    </row>
    <row r="954" spans="1:2" x14ac:dyDescent="0.2">
      <c r="A954">
        <v>11.386598067663913</v>
      </c>
      <c r="B954">
        <v>1.6129032258064516E-2</v>
      </c>
    </row>
    <row r="955" spans="1:2" x14ac:dyDescent="0.2">
      <c r="A955">
        <v>11.410519492175812</v>
      </c>
      <c r="B955">
        <v>1.6129032258064516E-2</v>
      </c>
    </row>
    <row r="956" spans="1:2" x14ac:dyDescent="0.2">
      <c r="A956">
        <v>11.410519492175812</v>
      </c>
      <c r="B956">
        <v>0</v>
      </c>
    </row>
    <row r="957" spans="1:2" x14ac:dyDescent="0.2">
      <c r="A957">
        <v>11.434440916687711</v>
      </c>
      <c r="B957">
        <v>0</v>
      </c>
    </row>
    <row r="958" spans="1:2" x14ac:dyDescent="0.2">
      <c r="A958">
        <v>11.434440916687711</v>
      </c>
      <c r="B958">
        <v>1.6129032258064516E-2</v>
      </c>
    </row>
    <row r="959" spans="1:2" x14ac:dyDescent="0.2">
      <c r="A959">
        <v>11.45836234119961</v>
      </c>
      <c r="B959">
        <v>1.6129032258064516E-2</v>
      </c>
    </row>
    <row r="960" spans="1:2" x14ac:dyDescent="0.2">
      <c r="A960">
        <v>11.45836234119961</v>
      </c>
      <c r="B960">
        <v>0</v>
      </c>
    </row>
    <row r="961" spans="1:2" x14ac:dyDescent="0.2">
      <c r="A961">
        <v>11.482283765711509</v>
      </c>
      <c r="B961">
        <v>0</v>
      </c>
    </row>
    <row r="962" spans="1:2" x14ac:dyDescent="0.2">
      <c r="A962">
        <v>11.482283765711509</v>
      </c>
      <c r="B962">
        <v>1.6129032258064516E-2</v>
      </c>
    </row>
    <row r="963" spans="1:2" x14ac:dyDescent="0.2">
      <c r="A963">
        <v>11.506205190223408</v>
      </c>
      <c r="B963">
        <v>1.6129032258064516E-2</v>
      </c>
    </row>
    <row r="964" spans="1:2" x14ac:dyDescent="0.2">
      <c r="A964">
        <v>11.506205190223408</v>
      </c>
      <c r="B964">
        <v>0</v>
      </c>
    </row>
    <row r="965" spans="1:2" x14ac:dyDescent="0.2">
      <c r="A965">
        <v>11.530126614735307</v>
      </c>
      <c r="B965">
        <v>0</v>
      </c>
    </row>
    <row r="966" spans="1:2" x14ac:dyDescent="0.2">
      <c r="A966">
        <v>11.530126614735307</v>
      </c>
      <c r="B966">
        <v>1.6129032258064516E-2</v>
      </c>
    </row>
    <row r="967" spans="1:2" x14ac:dyDescent="0.2">
      <c r="A967">
        <v>11.554048039247206</v>
      </c>
      <c r="B967">
        <v>1.6129032258064516E-2</v>
      </c>
    </row>
    <row r="968" spans="1:2" x14ac:dyDescent="0.2">
      <c r="A968">
        <v>11.554048039247206</v>
      </c>
      <c r="B968">
        <v>0</v>
      </c>
    </row>
    <row r="969" spans="1:2" x14ac:dyDescent="0.2">
      <c r="A969">
        <v>11.577969463759105</v>
      </c>
      <c r="B969">
        <v>0</v>
      </c>
    </row>
    <row r="970" spans="1:2" x14ac:dyDescent="0.2">
      <c r="A970">
        <v>11.577969463759105</v>
      </c>
      <c r="B970">
        <v>1.6129032258064516E-2</v>
      </c>
    </row>
    <row r="971" spans="1:2" x14ac:dyDescent="0.2">
      <c r="A971">
        <v>11.601890888271004</v>
      </c>
      <c r="B971">
        <v>1.6129032258064516E-2</v>
      </c>
    </row>
    <row r="972" spans="1:2" x14ac:dyDescent="0.2">
      <c r="A972">
        <v>11.601890888271004</v>
      </c>
      <c r="B972">
        <v>0</v>
      </c>
    </row>
    <row r="973" spans="1:2" x14ac:dyDescent="0.2">
      <c r="A973">
        <v>11.625812312782903</v>
      </c>
      <c r="B973">
        <v>0</v>
      </c>
    </row>
    <row r="974" spans="1:2" x14ac:dyDescent="0.2">
      <c r="A974">
        <v>11.625812312782903</v>
      </c>
      <c r="B974">
        <v>1.6129032258064516E-2</v>
      </c>
    </row>
    <row r="975" spans="1:2" x14ac:dyDescent="0.2">
      <c r="A975">
        <v>11.649733737294802</v>
      </c>
      <c r="B975">
        <v>1.6129032258064516E-2</v>
      </c>
    </row>
    <row r="976" spans="1:2" x14ac:dyDescent="0.2">
      <c r="A976">
        <v>11.649733737294802</v>
      </c>
      <c r="B976">
        <v>0</v>
      </c>
    </row>
    <row r="977" spans="1:2" x14ac:dyDescent="0.2">
      <c r="A977">
        <v>11.673655161806701</v>
      </c>
      <c r="B977">
        <v>0</v>
      </c>
    </row>
    <row r="978" spans="1:2" x14ac:dyDescent="0.2">
      <c r="A978">
        <v>11.673655161806701</v>
      </c>
      <c r="B978">
        <v>1.6129032258064516E-2</v>
      </c>
    </row>
    <row r="979" spans="1:2" x14ac:dyDescent="0.2">
      <c r="A979">
        <v>11.697576586318601</v>
      </c>
      <c r="B979">
        <v>1.6129032258064516E-2</v>
      </c>
    </row>
    <row r="980" spans="1:2" x14ac:dyDescent="0.2">
      <c r="A980">
        <v>11.697576586318601</v>
      </c>
      <c r="B980">
        <v>0</v>
      </c>
    </row>
    <row r="981" spans="1:2" x14ac:dyDescent="0.2">
      <c r="A981">
        <v>11.721498010830498</v>
      </c>
      <c r="B981">
        <v>0</v>
      </c>
    </row>
    <row r="982" spans="1:2" x14ac:dyDescent="0.2">
      <c r="A982">
        <v>11.721498010830498</v>
      </c>
      <c r="B982">
        <v>1.6129032258064516E-2</v>
      </c>
    </row>
    <row r="983" spans="1:2" x14ac:dyDescent="0.2">
      <c r="A983">
        <v>11.745419435342399</v>
      </c>
      <c r="B983">
        <v>1.6129032258064516E-2</v>
      </c>
    </row>
    <row r="984" spans="1:2" x14ac:dyDescent="0.2">
      <c r="A984">
        <v>11.745419435342399</v>
      </c>
      <c r="B984">
        <v>0</v>
      </c>
    </row>
    <row r="985" spans="1:2" x14ac:dyDescent="0.2">
      <c r="A985">
        <v>11.769340859854296</v>
      </c>
      <c r="B985">
        <v>0</v>
      </c>
    </row>
    <row r="986" spans="1:2" x14ac:dyDescent="0.2">
      <c r="A986">
        <v>11.769340859854296</v>
      </c>
      <c r="B986">
        <v>1.6129032258064516E-2</v>
      </c>
    </row>
    <row r="987" spans="1:2" x14ac:dyDescent="0.2">
      <c r="A987">
        <v>11.793262284366197</v>
      </c>
      <c r="B987">
        <v>1.6129032258064516E-2</v>
      </c>
    </row>
    <row r="988" spans="1:2" x14ac:dyDescent="0.2">
      <c r="A988">
        <v>11.793262284366197</v>
      </c>
      <c r="B988">
        <v>0</v>
      </c>
    </row>
    <row r="989" spans="1:2" x14ac:dyDescent="0.2">
      <c r="A989">
        <v>11.817183708878094</v>
      </c>
      <c r="B989">
        <v>0</v>
      </c>
    </row>
    <row r="990" spans="1:2" x14ac:dyDescent="0.2">
      <c r="A990">
        <v>11.817183708878094</v>
      </c>
      <c r="B990">
        <v>1.6129032258064516E-2</v>
      </c>
    </row>
    <row r="991" spans="1:2" x14ac:dyDescent="0.2">
      <c r="A991">
        <v>11.841105133389993</v>
      </c>
      <c r="B991">
        <v>1.6129032258064516E-2</v>
      </c>
    </row>
    <row r="992" spans="1:2" x14ac:dyDescent="0.2">
      <c r="A992">
        <v>11.841105133389993</v>
      </c>
      <c r="B992">
        <v>0</v>
      </c>
    </row>
    <row r="993" spans="1:2" x14ac:dyDescent="0.2">
      <c r="A993">
        <v>11.865026557901892</v>
      </c>
      <c r="B993">
        <v>0</v>
      </c>
    </row>
    <row r="994" spans="1:2" x14ac:dyDescent="0.2">
      <c r="A994">
        <v>11.865026557901892</v>
      </c>
      <c r="B994">
        <v>1.6129032258064516E-2</v>
      </c>
    </row>
    <row r="995" spans="1:2" x14ac:dyDescent="0.2">
      <c r="A995">
        <v>11.888947982413791</v>
      </c>
      <c r="B995">
        <v>1.6129032258064516E-2</v>
      </c>
    </row>
    <row r="996" spans="1:2" x14ac:dyDescent="0.2">
      <c r="A996">
        <v>11.888947982413791</v>
      </c>
      <c r="B996">
        <v>0</v>
      </c>
    </row>
    <row r="997" spans="1:2" x14ac:dyDescent="0.2">
      <c r="A997">
        <v>11.91286940692569</v>
      </c>
      <c r="B997">
        <v>0</v>
      </c>
    </row>
    <row r="998" spans="1:2" x14ac:dyDescent="0.2">
      <c r="A998">
        <v>11.91286940692569</v>
      </c>
      <c r="B998">
        <v>1.6129032258064516E-2</v>
      </c>
    </row>
    <row r="999" spans="1:2" x14ac:dyDescent="0.2">
      <c r="A999">
        <v>11.936790831437589</v>
      </c>
      <c r="B999">
        <v>1.6129032258064516E-2</v>
      </c>
    </row>
    <row r="1000" spans="1:2" x14ac:dyDescent="0.2">
      <c r="A1000">
        <v>11.936790831437589</v>
      </c>
      <c r="B1000">
        <v>0</v>
      </c>
    </row>
    <row r="1001" spans="1:2" x14ac:dyDescent="0.2">
      <c r="A1001">
        <v>11.960712255949488</v>
      </c>
      <c r="B1001">
        <v>0</v>
      </c>
    </row>
    <row r="1002" spans="1:2" x14ac:dyDescent="0.2">
      <c r="A1002">
        <v>11.960712255949488</v>
      </c>
      <c r="B1002">
        <v>1.6129032258064516E-2</v>
      </c>
    </row>
    <row r="1003" spans="1:2" x14ac:dyDescent="0.2">
      <c r="A1003">
        <v>11.984633680461387</v>
      </c>
      <c r="B1003">
        <v>1.6129032258064516E-2</v>
      </c>
    </row>
    <row r="1004" spans="1:2" x14ac:dyDescent="0.2">
      <c r="A1004">
        <v>11.984633680461387</v>
      </c>
      <c r="B1004">
        <v>0</v>
      </c>
    </row>
    <row r="1005" spans="1:2" x14ac:dyDescent="0.2">
      <c r="A1005">
        <v>12.008555104973286</v>
      </c>
      <c r="B1005">
        <v>0</v>
      </c>
    </row>
    <row r="1006" spans="1:2" x14ac:dyDescent="0.2">
      <c r="A1006">
        <v>12.008555104973286</v>
      </c>
      <c r="B1006">
        <v>1.6129032258064516E-2</v>
      </c>
    </row>
    <row r="1007" spans="1:2" x14ac:dyDescent="0.2">
      <c r="A1007">
        <v>12.032476529485185</v>
      </c>
      <c r="B1007">
        <v>1.6129032258064516E-2</v>
      </c>
    </row>
    <row r="1008" spans="1:2" x14ac:dyDescent="0.2">
      <c r="A1008">
        <v>12.032476529485185</v>
      </c>
      <c r="B1008">
        <v>0</v>
      </c>
    </row>
    <row r="1009" spans="1:2" x14ac:dyDescent="0.2">
      <c r="A1009">
        <v>12.056397953997084</v>
      </c>
      <c r="B1009">
        <v>0</v>
      </c>
    </row>
    <row r="1010" spans="1:2" x14ac:dyDescent="0.2">
      <c r="A1010">
        <v>12.056397953997084</v>
      </c>
      <c r="B1010">
        <v>1.6129032258064516E-2</v>
      </c>
    </row>
    <row r="1011" spans="1:2" x14ac:dyDescent="0.2">
      <c r="A1011">
        <v>12.080319378508984</v>
      </c>
      <c r="B1011">
        <v>1.6129032258064516E-2</v>
      </c>
    </row>
    <row r="1012" spans="1:2" x14ac:dyDescent="0.2">
      <c r="A1012">
        <v>12.080319378508984</v>
      </c>
      <c r="B1012">
        <v>0</v>
      </c>
    </row>
    <row r="1013" spans="1:2" x14ac:dyDescent="0.2">
      <c r="A1013">
        <v>12.104240803020883</v>
      </c>
      <c r="B1013">
        <v>0</v>
      </c>
    </row>
    <row r="1014" spans="1:2" x14ac:dyDescent="0.2">
      <c r="A1014">
        <v>12.104240803020883</v>
      </c>
      <c r="B1014">
        <v>1.6129032258064516E-2</v>
      </c>
    </row>
    <row r="1015" spans="1:2" x14ac:dyDescent="0.2">
      <c r="A1015">
        <v>12.128162227532782</v>
      </c>
      <c r="B1015">
        <v>1.6129032258064516E-2</v>
      </c>
    </row>
    <row r="1016" spans="1:2" x14ac:dyDescent="0.2">
      <c r="A1016">
        <v>12.128162227532782</v>
      </c>
      <c r="B1016">
        <v>0</v>
      </c>
    </row>
    <row r="1017" spans="1:2" x14ac:dyDescent="0.2">
      <c r="A1017">
        <v>12.152083652044681</v>
      </c>
      <c r="B1017">
        <v>0</v>
      </c>
    </row>
    <row r="1018" spans="1:2" x14ac:dyDescent="0.2">
      <c r="A1018">
        <v>12.152083652044681</v>
      </c>
      <c r="B1018">
        <v>1.6129032258064516E-2</v>
      </c>
    </row>
    <row r="1019" spans="1:2" x14ac:dyDescent="0.2">
      <c r="A1019">
        <v>12.17600507655658</v>
      </c>
      <c r="B1019">
        <v>1.6129032258064516E-2</v>
      </c>
    </row>
    <row r="1020" spans="1:2" x14ac:dyDescent="0.2">
      <c r="A1020">
        <v>12.17600507655658</v>
      </c>
      <c r="B1020">
        <v>0</v>
      </c>
    </row>
    <row r="1021" spans="1:2" x14ac:dyDescent="0.2">
      <c r="A1021">
        <v>12.199926501068479</v>
      </c>
      <c r="B1021">
        <v>0</v>
      </c>
    </row>
    <row r="1022" spans="1:2" x14ac:dyDescent="0.2">
      <c r="A1022">
        <v>12.199926501068479</v>
      </c>
      <c r="B1022">
        <v>1.6129032258064516E-2</v>
      </c>
    </row>
    <row r="1023" spans="1:2" x14ac:dyDescent="0.2">
      <c r="A1023">
        <v>12.223847925580378</v>
      </c>
      <c r="B1023">
        <v>1.6129032258064516E-2</v>
      </c>
    </row>
    <row r="1024" spans="1:2" x14ac:dyDescent="0.2">
      <c r="A1024">
        <v>12.223847925580378</v>
      </c>
      <c r="B1024">
        <v>0</v>
      </c>
    </row>
    <row r="1025" spans="1:2" x14ac:dyDescent="0.2">
      <c r="A1025">
        <v>12.247769350092277</v>
      </c>
      <c r="B1025">
        <v>0</v>
      </c>
    </row>
    <row r="1026" spans="1:2" x14ac:dyDescent="0.2">
      <c r="A1026">
        <v>12.247769350092277</v>
      </c>
      <c r="B1026">
        <v>1.6129032258064516E-2</v>
      </c>
    </row>
    <row r="1027" spans="1:2" x14ac:dyDescent="0.2">
      <c r="A1027">
        <v>12.271690774604176</v>
      </c>
      <c r="B1027">
        <v>1.6129032258064516E-2</v>
      </c>
    </row>
    <row r="1028" spans="1:2" x14ac:dyDescent="0.2">
      <c r="A1028">
        <v>12.271690774604176</v>
      </c>
      <c r="B1028">
        <v>0</v>
      </c>
    </row>
    <row r="1029" spans="1:2" x14ac:dyDescent="0.2">
      <c r="A1029">
        <v>12.295612199116075</v>
      </c>
      <c r="B1029">
        <v>0</v>
      </c>
    </row>
    <row r="1030" spans="1:2" x14ac:dyDescent="0.2">
      <c r="A1030">
        <v>12.295612199116075</v>
      </c>
      <c r="B1030">
        <v>1.6129032258064516E-2</v>
      </c>
    </row>
    <row r="1031" spans="1:2" x14ac:dyDescent="0.2">
      <c r="A1031">
        <v>12.319533623627974</v>
      </c>
      <c r="B1031">
        <v>1.6129032258064516E-2</v>
      </c>
    </row>
    <row r="1032" spans="1:2" x14ac:dyDescent="0.2">
      <c r="A1032">
        <v>12.319533623627974</v>
      </c>
      <c r="B1032">
        <v>0</v>
      </c>
    </row>
    <row r="1033" spans="1:2" x14ac:dyDescent="0.2">
      <c r="A1033">
        <v>12.343455048139873</v>
      </c>
      <c r="B1033">
        <v>0</v>
      </c>
    </row>
    <row r="1034" spans="1:2" x14ac:dyDescent="0.2">
      <c r="A1034">
        <v>12.343455048139873</v>
      </c>
      <c r="B1034">
        <v>1.6129032258064516E-2</v>
      </c>
    </row>
    <row r="1035" spans="1:2" x14ac:dyDescent="0.2">
      <c r="A1035">
        <v>12.36737647265177</v>
      </c>
      <c r="B1035">
        <v>1.6129032258064516E-2</v>
      </c>
    </row>
    <row r="1036" spans="1:2" x14ac:dyDescent="0.2">
      <c r="A1036">
        <v>12.36737647265177</v>
      </c>
      <c r="B1036">
        <v>0</v>
      </c>
    </row>
    <row r="1037" spans="1:2" x14ac:dyDescent="0.2">
      <c r="A1037">
        <v>12.391297897163671</v>
      </c>
      <c r="B1037">
        <v>0</v>
      </c>
    </row>
    <row r="1038" spans="1:2" x14ac:dyDescent="0.2">
      <c r="A1038">
        <v>12.391297897163671</v>
      </c>
      <c r="B1038">
        <v>1.6129032258064516E-2</v>
      </c>
    </row>
    <row r="1039" spans="1:2" x14ac:dyDescent="0.2">
      <c r="A1039">
        <v>12.415219321675568</v>
      </c>
      <c r="B1039">
        <v>1.6129032258064516E-2</v>
      </c>
    </row>
    <row r="1040" spans="1:2" x14ac:dyDescent="0.2">
      <c r="A1040">
        <v>12.415219321675568</v>
      </c>
      <c r="B1040">
        <v>0</v>
      </c>
    </row>
    <row r="1041" spans="1:2" x14ac:dyDescent="0.2">
      <c r="A1041">
        <v>12.439140746187469</v>
      </c>
      <c r="B1041">
        <v>0</v>
      </c>
    </row>
    <row r="1042" spans="1:2" x14ac:dyDescent="0.2">
      <c r="A1042">
        <v>12.439140746187469</v>
      </c>
      <c r="B1042">
        <v>1.6129032258064516E-2</v>
      </c>
    </row>
    <row r="1043" spans="1:2" x14ac:dyDescent="0.2">
      <c r="A1043">
        <v>12.463062170699367</v>
      </c>
      <c r="B1043">
        <v>1.6129032258064516E-2</v>
      </c>
    </row>
    <row r="1044" spans="1:2" x14ac:dyDescent="0.2">
      <c r="A1044">
        <v>12.463062170699367</v>
      </c>
      <c r="B1044">
        <v>0</v>
      </c>
    </row>
    <row r="1045" spans="1:2" x14ac:dyDescent="0.2">
      <c r="A1045">
        <v>12.486983595211266</v>
      </c>
      <c r="B1045">
        <v>0</v>
      </c>
    </row>
    <row r="1046" spans="1:2" x14ac:dyDescent="0.2">
      <c r="A1046">
        <v>12.486983595211266</v>
      </c>
      <c r="B1046">
        <v>1.6129032258064516E-2</v>
      </c>
    </row>
    <row r="1047" spans="1:2" x14ac:dyDescent="0.2">
      <c r="A1047">
        <v>12.510905019723165</v>
      </c>
      <c r="B1047">
        <v>1.6129032258064516E-2</v>
      </c>
    </row>
    <row r="1048" spans="1:2" x14ac:dyDescent="0.2">
      <c r="A1048">
        <v>12.510905019723165</v>
      </c>
      <c r="B1048">
        <v>0</v>
      </c>
    </row>
    <row r="1049" spans="1:2" x14ac:dyDescent="0.2">
      <c r="A1049">
        <v>12.534826444235064</v>
      </c>
      <c r="B1049">
        <v>0</v>
      </c>
    </row>
    <row r="1050" spans="1:2" x14ac:dyDescent="0.2">
      <c r="A1050">
        <v>12.534826444235064</v>
      </c>
      <c r="B1050">
        <v>1.6129032258064516E-2</v>
      </c>
    </row>
    <row r="1051" spans="1:2" x14ac:dyDescent="0.2">
      <c r="A1051">
        <v>12.558747868746963</v>
      </c>
      <c r="B1051">
        <v>1.6129032258064516E-2</v>
      </c>
    </row>
    <row r="1052" spans="1:2" x14ac:dyDescent="0.2">
      <c r="A1052">
        <v>12.558747868746963</v>
      </c>
      <c r="B1052">
        <v>0</v>
      </c>
    </row>
    <row r="1053" spans="1:2" x14ac:dyDescent="0.2">
      <c r="A1053">
        <v>12.582669293258862</v>
      </c>
      <c r="B1053">
        <v>0</v>
      </c>
    </row>
    <row r="1054" spans="1:2" x14ac:dyDescent="0.2">
      <c r="A1054">
        <v>12.582669293258862</v>
      </c>
      <c r="B1054">
        <v>1.6129032258064516E-2</v>
      </c>
    </row>
    <row r="1055" spans="1:2" x14ac:dyDescent="0.2">
      <c r="A1055">
        <v>12.606590717770761</v>
      </c>
      <c r="B1055">
        <v>1.6129032258064516E-2</v>
      </c>
    </row>
    <row r="1056" spans="1:2" x14ac:dyDescent="0.2">
      <c r="A1056">
        <v>12.606590717770761</v>
      </c>
      <c r="B1056">
        <v>0</v>
      </c>
    </row>
    <row r="1057" spans="1:2" x14ac:dyDescent="0.2">
      <c r="A1057">
        <v>12.63051214228266</v>
      </c>
      <c r="B1057">
        <v>0</v>
      </c>
    </row>
    <row r="1058" spans="1:2" x14ac:dyDescent="0.2">
      <c r="A1058">
        <v>12.63051214228266</v>
      </c>
      <c r="B1058">
        <v>1.6129032258064516E-2</v>
      </c>
    </row>
    <row r="1059" spans="1:2" x14ac:dyDescent="0.2">
      <c r="A1059">
        <v>12.654433566794559</v>
      </c>
      <c r="B1059">
        <v>1.6129032258064516E-2</v>
      </c>
    </row>
    <row r="1060" spans="1:2" x14ac:dyDescent="0.2">
      <c r="A1060">
        <v>12.654433566794559</v>
      </c>
      <c r="B1060">
        <v>0</v>
      </c>
    </row>
    <row r="1061" spans="1:2" x14ac:dyDescent="0.2">
      <c r="A1061">
        <v>12.678354991306458</v>
      </c>
      <c r="B1061">
        <v>0</v>
      </c>
    </row>
    <row r="1062" spans="1:2" x14ac:dyDescent="0.2">
      <c r="A1062">
        <v>12.678354991306458</v>
      </c>
      <c r="B1062">
        <v>1.6129032258064516E-2</v>
      </c>
    </row>
    <row r="1063" spans="1:2" x14ac:dyDescent="0.2">
      <c r="A1063">
        <v>12.702276415818357</v>
      </c>
      <c r="B1063">
        <v>1.6129032258064516E-2</v>
      </c>
    </row>
    <row r="1064" spans="1:2" x14ac:dyDescent="0.2">
      <c r="A1064">
        <v>12.702276415818357</v>
      </c>
      <c r="B1064">
        <v>0</v>
      </c>
    </row>
    <row r="1065" spans="1:2" x14ac:dyDescent="0.2">
      <c r="A1065">
        <v>12.726197840330256</v>
      </c>
      <c r="B1065">
        <v>0</v>
      </c>
    </row>
    <row r="1066" spans="1:2" x14ac:dyDescent="0.2">
      <c r="A1066">
        <v>12.726197840330256</v>
      </c>
      <c r="B1066">
        <v>1.6129032258064516E-2</v>
      </c>
    </row>
    <row r="1067" spans="1:2" x14ac:dyDescent="0.2">
      <c r="A1067">
        <v>12.750119264842155</v>
      </c>
      <c r="B1067">
        <v>1.6129032258064516E-2</v>
      </c>
    </row>
    <row r="1068" spans="1:2" x14ac:dyDescent="0.2">
      <c r="A1068">
        <v>12.750119264842155</v>
      </c>
      <c r="B1068">
        <v>0</v>
      </c>
    </row>
    <row r="1069" spans="1:2" x14ac:dyDescent="0.2">
      <c r="A1069">
        <v>12.774040689354054</v>
      </c>
      <c r="B1069">
        <v>0</v>
      </c>
    </row>
    <row r="1070" spans="1:2" x14ac:dyDescent="0.2">
      <c r="A1070">
        <v>12.774040689354054</v>
      </c>
      <c r="B1070">
        <v>1.6129032258064516E-2</v>
      </c>
    </row>
    <row r="1071" spans="1:2" x14ac:dyDescent="0.2">
      <c r="A1071">
        <v>12.797962113865953</v>
      </c>
      <c r="B1071">
        <v>1.6129032258064516E-2</v>
      </c>
    </row>
    <row r="1072" spans="1:2" x14ac:dyDescent="0.2">
      <c r="A1072">
        <v>12.797962113865953</v>
      </c>
      <c r="B1072">
        <v>0</v>
      </c>
    </row>
    <row r="1073" spans="1:2" x14ac:dyDescent="0.2">
      <c r="A1073">
        <v>12.821883538377852</v>
      </c>
      <c r="B1073">
        <v>0</v>
      </c>
    </row>
    <row r="1074" spans="1:2" x14ac:dyDescent="0.2">
      <c r="A1074">
        <v>12.821883538377852</v>
      </c>
      <c r="B1074">
        <v>1.6129032258064516E-2</v>
      </c>
    </row>
    <row r="1075" spans="1:2" x14ac:dyDescent="0.2">
      <c r="A1075">
        <v>12.845804962889751</v>
      </c>
      <c r="B1075">
        <v>1.6129032258064516E-2</v>
      </c>
    </row>
    <row r="1076" spans="1:2" x14ac:dyDescent="0.2">
      <c r="A1076">
        <v>12.845804962889751</v>
      </c>
      <c r="B1076">
        <v>0</v>
      </c>
    </row>
    <row r="1077" spans="1:2" x14ac:dyDescent="0.2">
      <c r="A1077">
        <v>12.86972638740165</v>
      </c>
      <c r="B1077">
        <v>0</v>
      </c>
    </row>
    <row r="1078" spans="1:2" x14ac:dyDescent="0.2">
      <c r="A1078">
        <v>12.86972638740165</v>
      </c>
      <c r="B1078">
        <v>1.6129032258064516E-2</v>
      </c>
    </row>
    <row r="1079" spans="1:2" x14ac:dyDescent="0.2">
      <c r="A1079">
        <v>12.893647811913549</v>
      </c>
      <c r="B1079">
        <v>1.6129032258064516E-2</v>
      </c>
    </row>
    <row r="1080" spans="1:2" x14ac:dyDescent="0.2">
      <c r="A1080">
        <v>12.893647811913549</v>
      </c>
      <c r="B1080">
        <v>0</v>
      </c>
    </row>
    <row r="1081" spans="1:2" x14ac:dyDescent="0.2">
      <c r="A1081">
        <v>12.917569236425447</v>
      </c>
      <c r="B1081">
        <v>0</v>
      </c>
    </row>
    <row r="1082" spans="1:2" x14ac:dyDescent="0.2">
      <c r="A1082">
        <v>12.917569236425447</v>
      </c>
      <c r="B1082">
        <v>1.6129032258064516E-2</v>
      </c>
    </row>
    <row r="1083" spans="1:2" x14ac:dyDescent="0.2">
      <c r="A1083">
        <v>12.941490660937347</v>
      </c>
      <c r="B1083">
        <v>1.6129032258064516E-2</v>
      </c>
    </row>
    <row r="1084" spans="1:2" x14ac:dyDescent="0.2">
      <c r="A1084">
        <v>12.941490660937347</v>
      </c>
      <c r="B1084">
        <v>0</v>
      </c>
    </row>
    <row r="1085" spans="1:2" x14ac:dyDescent="0.2">
      <c r="A1085">
        <v>12.965412085449245</v>
      </c>
      <c r="B1085">
        <v>0</v>
      </c>
    </row>
    <row r="1086" spans="1:2" x14ac:dyDescent="0.2">
      <c r="A1086">
        <v>12.965412085449245</v>
      </c>
      <c r="B1086">
        <v>1.6129032258064516E-2</v>
      </c>
    </row>
    <row r="1087" spans="1:2" x14ac:dyDescent="0.2">
      <c r="A1087">
        <v>12.989333509961146</v>
      </c>
      <c r="B1087">
        <v>1.6129032258064516E-2</v>
      </c>
    </row>
    <row r="1088" spans="1:2" x14ac:dyDescent="0.2">
      <c r="A1088">
        <v>12.989333509961146</v>
      </c>
      <c r="B1088">
        <v>0</v>
      </c>
    </row>
    <row r="1089" spans="1:2" x14ac:dyDescent="0.2">
      <c r="A1089">
        <v>13.013254934473043</v>
      </c>
      <c r="B1089">
        <v>0</v>
      </c>
    </row>
    <row r="1090" spans="1:2" x14ac:dyDescent="0.2">
      <c r="A1090">
        <v>13.013254934473043</v>
      </c>
      <c r="B1090">
        <v>1.6129032258064516E-2</v>
      </c>
    </row>
    <row r="1091" spans="1:2" x14ac:dyDescent="0.2">
      <c r="A1091">
        <v>13.037176358984942</v>
      </c>
      <c r="B1091">
        <v>1.6129032258064516E-2</v>
      </c>
    </row>
    <row r="1092" spans="1:2" x14ac:dyDescent="0.2">
      <c r="A1092">
        <v>13.037176358984942</v>
      </c>
      <c r="B1092">
        <v>0</v>
      </c>
    </row>
    <row r="1093" spans="1:2" x14ac:dyDescent="0.2">
      <c r="A1093">
        <v>13.061097783496841</v>
      </c>
      <c r="B1093">
        <v>0</v>
      </c>
    </row>
    <row r="1094" spans="1:2" x14ac:dyDescent="0.2">
      <c r="A1094">
        <v>13.061097783496841</v>
      </c>
      <c r="B1094">
        <v>1.6129032258064516E-2</v>
      </c>
    </row>
    <row r="1095" spans="1:2" x14ac:dyDescent="0.2">
      <c r="A1095">
        <v>13.085019208008742</v>
      </c>
      <c r="B1095">
        <v>1.6129032258064516E-2</v>
      </c>
    </row>
    <row r="1096" spans="1:2" x14ac:dyDescent="0.2">
      <c r="A1096">
        <v>13.085019208008742</v>
      </c>
      <c r="B1096">
        <v>0</v>
      </c>
    </row>
    <row r="1097" spans="1:2" x14ac:dyDescent="0.2">
      <c r="A1097">
        <v>13.108940632520639</v>
      </c>
      <c r="B1097">
        <v>0</v>
      </c>
    </row>
    <row r="1098" spans="1:2" x14ac:dyDescent="0.2">
      <c r="A1098">
        <v>13.108940632520639</v>
      </c>
      <c r="B1098">
        <v>1.6129032258064516E-2</v>
      </c>
    </row>
    <row r="1099" spans="1:2" x14ac:dyDescent="0.2">
      <c r="A1099">
        <v>13.132862057032538</v>
      </c>
      <c r="B1099">
        <v>1.6129032258064516E-2</v>
      </c>
    </row>
    <row r="1100" spans="1:2" x14ac:dyDescent="0.2">
      <c r="A1100">
        <v>13.132862057032538</v>
      </c>
      <c r="B1100">
        <v>0</v>
      </c>
    </row>
    <row r="1101" spans="1:2" x14ac:dyDescent="0.2">
      <c r="A1101">
        <v>13.156783481544437</v>
      </c>
      <c r="B1101">
        <v>0</v>
      </c>
    </row>
    <row r="1102" spans="1:2" x14ac:dyDescent="0.2">
      <c r="A1102">
        <v>13.156783481544437</v>
      </c>
      <c r="B1102">
        <v>1.6129032258064516E-2</v>
      </c>
    </row>
    <row r="1103" spans="1:2" x14ac:dyDescent="0.2">
      <c r="A1103">
        <v>13.180704906056336</v>
      </c>
      <c r="B1103">
        <v>1.6129032258064516E-2</v>
      </c>
    </row>
    <row r="1104" spans="1:2" x14ac:dyDescent="0.2">
      <c r="A1104">
        <v>13.180704906056336</v>
      </c>
      <c r="B1104">
        <v>0</v>
      </c>
    </row>
    <row r="1105" spans="1:2" x14ac:dyDescent="0.2">
      <c r="A1105">
        <v>13.204626330568235</v>
      </c>
      <c r="B1105">
        <v>0</v>
      </c>
    </row>
    <row r="1106" spans="1:2" x14ac:dyDescent="0.2">
      <c r="A1106">
        <v>13.204626330568235</v>
      </c>
      <c r="B1106">
        <v>1.6129032258064516E-2</v>
      </c>
    </row>
    <row r="1107" spans="1:2" x14ac:dyDescent="0.2">
      <c r="A1107">
        <v>13.228547755080134</v>
      </c>
      <c r="B1107">
        <v>1.6129032258064516E-2</v>
      </c>
    </row>
    <row r="1108" spans="1:2" x14ac:dyDescent="0.2">
      <c r="A1108">
        <v>13.228547755080134</v>
      </c>
      <c r="B1108">
        <v>0</v>
      </c>
    </row>
    <row r="1109" spans="1:2" x14ac:dyDescent="0.2">
      <c r="A1109">
        <v>13.252469179592033</v>
      </c>
      <c r="B1109">
        <v>0</v>
      </c>
    </row>
    <row r="1110" spans="1:2" x14ac:dyDescent="0.2">
      <c r="A1110">
        <v>13.252469179592033</v>
      </c>
      <c r="B1110">
        <v>1.6129032258064516E-2</v>
      </c>
    </row>
    <row r="1111" spans="1:2" x14ac:dyDescent="0.2">
      <c r="A1111">
        <v>13.276390604103932</v>
      </c>
      <c r="B1111">
        <v>1.6129032258064516E-2</v>
      </c>
    </row>
    <row r="1112" spans="1:2" x14ac:dyDescent="0.2">
      <c r="A1112">
        <v>13.276390604103932</v>
      </c>
      <c r="B1112">
        <v>0</v>
      </c>
    </row>
    <row r="1113" spans="1:2" x14ac:dyDescent="0.2">
      <c r="A1113">
        <v>13.300312028615831</v>
      </c>
      <c r="B1113">
        <v>0</v>
      </c>
    </row>
    <row r="1114" spans="1:2" x14ac:dyDescent="0.2">
      <c r="A1114">
        <v>13.300312028615831</v>
      </c>
      <c r="B1114">
        <v>1.6129032258064516E-2</v>
      </c>
    </row>
    <row r="1115" spans="1:2" x14ac:dyDescent="0.2">
      <c r="A1115">
        <v>13.32423345312773</v>
      </c>
      <c r="B1115">
        <v>1.6129032258064516E-2</v>
      </c>
    </row>
    <row r="1116" spans="1:2" x14ac:dyDescent="0.2">
      <c r="A1116">
        <v>13.32423345312773</v>
      </c>
      <c r="B1116">
        <v>0</v>
      </c>
    </row>
    <row r="1117" spans="1:2" x14ac:dyDescent="0.2">
      <c r="A1117">
        <v>13.348154877639629</v>
      </c>
      <c r="B1117">
        <v>0</v>
      </c>
    </row>
    <row r="1118" spans="1:2" x14ac:dyDescent="0.2">
      <c r="A1118">
        <v>13.348154877639629</v>
      </c>
      <c r="B1118">
        <v>1.6129032258064516E-2</v>
      </c>
    </row>
    <row r="1119" spans="1:2" x14ac:dyDescent="0.2">
      <c r="A1119">
        <v>13.372076302151529</v>
      </c>
      <c r="B1119">
        <v>1.6129032258064516E-2</v>
      </c>
    </row>
    <row r="1120" spans="1:2" x14ac:dyDescent="0.2">
      <c r="A1120">
        <v>13.372076302151529</v>
      </c>
      <c r="B1120">
        <v>0</v>
      </c>
    </row>
    <row r="1121" spans="1:2" x14ac:dyDescent="0.2">
      <c r="A1121">
        <v>13.395997726663428</v>
      </c>
      <c r="B1121">
        <v>0</v>
      </c>
    </row>
    <row r="1122" spans="1:2" x14ac:dyDescent="0.2">
      <c r="A1122">
        <v>13.395997726663428</v>
      </c>
      <c r="B1122">
        <v>1.6129032258064516E-2</v>
      </c>
    </row>
    <row r="1123" spans="1:2" x14ac:dyDescent="0.2">
      <c r="A1123">
        <v>13.419919151175327</v>
      </c>
      <c r="B1123">
        <v>1.6129032258064516E-2</v>
      </c>
    </row>
    <row r="1124" spans="1:2" x14ac:dyDescent="0.2">
      <c r="A1124">
        <v>13.419919151175327</v>
      </c>
      <c r="B1124">
        <v>0</v>
      </c>
    </row>
    <row r="1125" spans="1:2" x14ac:dyDescent="0.2">
      <c r="A1125">
        <v>13.443840575687226</v>
      </c>
      <c r="B1125">
        <v>0</v>
      </c>
    </row>
    <row r="1126" spans="1:2" x14ac:dyDescent="0.2">
      <c r="A1126">
        <v>13.443840575687226</v>
      </c>
      <c r="B1126">
        <v>1.6129032258064516E-2</v>
      </c>
    </row>
    <row r="1127" spans="1:2" x14ac:dyDescent="0.2">
      <c r="A1127">
        <v>13.467762000199125</v>
      </c>
      <c r="B1127">
        <v>1.6129032258064516E-2</v>
      </c>
    </row>
    <row r="1128" spans="1:2" x14ac:dyDescent="0.2">
      <c r="A1128">
        <v>13.467762000199125</v>
      </c>
      <c r="B1128">
        <v>0</v>
      </c>
    </row>
    <row r="1129" spans="1:2" x14ac:dyDescent="0.2">
      <c r="A1129">
        <v>13.491683424711024</v>
      </c>
      <c r="B1129">
        <v>0</v>
      </c>
    </row>
    <row r="1130" spans="1:2" x14ac:dyDescent="0.2">
      <c r="A1130">
        <v>13.491683424711024</v>
      </c>
      <c r="B1130">
        <v>1.6129032258064516E-2</v>
      </c>
    </row>
    <row r="1131" spans="1:2" x14ac:dyDescent="0.2">
      <c r="A1131">
        <v>13.515604849222923</v>
      </c>
      <c r="B1131">
        <v>1.6129032258064516E-2</v>
      </c>
    </row>
    <row r="1132" spans="1:2" x14ac:dyDescent="0.2">
      <c r="A1132">
        <v>13.515604849222923</v>
      </c>
      <c r="B1132">
        <v>0</v>
      </c>
    </row>
    <row r="1133" spans="1:2" x14ac:dyDescent="0.2">
      <c r="A1133">
        <v>13.539526273734822</v>
      </c>
      <c r="B1133">
        <v>0</v>
      </c>
    </row>
    <row r="1134" spans="1:2" x14ac:dyDescent="0.2">
      <c r="A1134">
        <v>13.539526273734822</v>
      </c>
      <c r="B1134">
        <v>1.6129032258064516E-2</v>
      </c>
    </row>
    <row r="1135" spans="1:2" x14ac:dyDescent="0.2">
      <c r="A1135">
        <v>13.563447698246719</v>
      </c>
      <c r="B1135">
        <v>1.6129032258064516E-2</v>
      </c>
    </row>
    <row r="1136" spans="1:2" x14ac:dyDescent="0.2">
      <c r="A1136">
        <v>13.563447698246719</v>
      </c>
      <c r="B1136">
        <v>0</v>
      </c>
    </row>
    <row r="1137" spans="1:2" x14ac:dyDescent="0.2">
      <c r="A1137">
        <v>13.58736912275862</v>
      </c>
      <c r="B1137">
        <v>0</v>
      </c>
    </row>
    <row r="1138" spans="1:2" x14ac:dyDescent="0.2">
      <c r="A1138">
        <v>13.58736912275862</v>
      </c>
      <c r="B1138">
        <v>1.6129032258064516E-2</v>
      </c>
    </row>
    <row r="1139" spans="1:2" x14ac:dyDescent="0.2">
      <c r="A1139">
        <v>13.611290547270517</v>
      </c>
      <c r="B1139">
        <v>1.6129032258064516E-2</v>
      </c>
    </row>
    <row r="1140" spans="1:2" x14ac:dyDescent="0.2">
      <c r="A1140">
        <v>13.611290547270517</v>
      </c>
      <c r="B1140">
        <v>0</v>
      </c>
    </row>
    <row r="1141" spans="1:2" x14ac:dyDescent="0.2">
      <c r="A1141">
        <v>13.635211971782418</v>
      </c>
      <c r="B1141">
        <v>0</v>
      </c>
    </row>
    <row r="1142" spans="1:2" x14ac:dyDescent="0.2">
      <c r="A1142">
        <v>13.635211971782418</v>
      </c>
      <c r="B1142">
        <v>1.6129032258064516E-2</v>
      </c>
    </row>
    <row r="1143" spans="1:2" x14ac:dyDescent="0.2">
      <c r="A1143">
        <v>13.659133396294315</v>
      </c>
      <c r="B1143">
        <v>1.6129032258064516E-2</v>
      </c>
    </row>
    <row r="1144" spans="1:2" x14ac:dyDescent="0.2">
      <c r="A1144">
        <v>13.659133396294315</v>
      </c>
      <c r="B1144">
        <v>0</v>
      </c>
    </row>
    <row r="1145" spans="1:2" x14ac:dyDescent="0.2">
      <c r="A1145">
        <v>13.683054820806216</v>
      </c>
      <c r="B1145">
        <v>0</v>
      </c>
    </row>
    <row r="1146" spans="1:2" x14ac:dyDescent="0.2">
      <c r="A1146">
        <v>13.683054820806216</v>
      </c>
      <c r="B1146">
        <v>1.6129032258064516E-2</v>
      </c>
    </row>
    <row r="1147" spans="1:2" x14ac:dyDescent="0.2">
      <c r="A1147">
        <v>13.706976245318113</v>
      </c>
      <c r="B1147">
        <v>1.6129032258064516E-2</v>
      </c>
    </row>
    <row r="1148" spans="1:2" x14ac:dyDescent="0.2">
      <c r="A1148">
        <v>13.706976245318113</v>
      </c>
      <c r="B1148">
        <v>0</v>
      </c>
    </row>
    <row r="1149" spans="1:2" x14ac:dyDescent="0.2">
      <c r="A1149">
        <v>13.730897669830014</v>
      </c>
      <c r="B1149">
        <v>0</v>
      </c>
    </row>
    <row r="1150" spans="1:2" x14ac:dyDescent="0.2">
      <c r="A1150">
        <v>13.730897669830014</v>
      </c>
      <c r="B1150">
        <v>1.6129032258064516E-2</v>
      </c>
    </row>
    <row r="1151" spans="1:2" x14ac:dyDescent="0.2">
      <c r="A1151">
        <v>13.754819094341912</v>
      </c>
      <c r="B1151">
        <v>1.6129032258064516E-2</v>
      </c>
    </row>
    <row r="1152" spans="1:2" x14ac:dyDescent="0.2">
      <c r="A1152">
        <v>13.754819094341912</v>
      </c>
      <c r="B1152">
        <v>0</v>
      </c>
    </row>
    <row r="1153" spans="1:2" x14ac:dyDescent="0.2">
      <c r="A1153">
        <v>13.778740518853811</v>
      </c>
      <c r="B1153">
        <v>0</v>
      </c>
    </row>
    <row r="1154" spans="1:2" x14ac:dyDescent="0.2">
      <c r="A1154">
        <v>13.778740518853811</v>
      </c>
      <c r="B1154">
        <v>1.6129032258064516E-2</v>
      </c>
    </row>
    <row r="1155" spans="1:2" x14ac:dyDescent="0.2">
      <c r="A1155">
        <v>13.80266194336571</v>
      </c>
      <c r="B1155">
        <v>1.6129032258064516E-2</v>
      </c>
    </row>
    <row r="1156" spans="1:2" x14ac:dyDescent="0.2">
      <c r="A1156">
        <v>13.80266194336571</v>
      </c>
      <c r="B1156">
        <v>0</v>
      </c>
    </row>
    <row r="1157" spans="1:2" x14ac:dyDescent="0.2">
      <c r="A1157">
        <v>13.826583367877609</v>
      </c>
      <c r="B1157">
        <v>0</v>
      </c>
    </row>
    <row r="1158" spans="1:2" x14ac:dyDescent="0.2">
      <c r="A1158">
        <v>13.826583367877609</v>
      </c>
      <c r="B1158">
        <v>1.6129032258064516E-2</v>
      </c>
    </row>
    <row r="1159" spans="1:2" x14ac:dyDescent="0.2">
      <c r="A1159">
        <v>13.850504792389508</v>
      </c>
      <c r="B1159">
        <v>1.6129032258064516E-2</v>
      </c>
    </row>
    <row r="1160" spans="1:2" x14ac:dyDescent="0.2">
      <c r="A1160">
        <v>13.850504792389508</v>
      </c>
      <c r="B1160">
        <v>0</v>
      </c>
    </row>
    <row r="1161" spans="1:2" x14ac:dyDescent="0.2">
      <c r="A1161">
        <v>13.874426216901407</v>
      </c>
      <c r="B1161">
        <v>0</v>
      </c>
    </row>
    <row r="1162" spans="1:2" x14ac:dyDescent="0.2">
      <c r="A1162">
        <v>13.874426216901407</v>
      </c>
      <c r="B1162">
        <v>1.6129032258064516E-2</v>
      </c>
    </row>
    <row r="1163" spans="1:2" x14ac:dyDescent="0.2">
      <c r="A1163">
        <v>13.898347641413306</v>
      </c>
      <c r="B1163">
        <v>1.6129032258064516E-2</v>
      </c>
    </row>
    <row r="1164" spans="1:2" x14ac:dyDescent="0.2">
      <c r="A1164">
        <v>13.898347641413306</v>
      </c>
      <c r="B1164">
        <v>0</v>
      </c>
    </row>
    <row r="1165" spans="1:2" x14ac:dyDescent="0.2">
      <c r="A1165">
        <v>13.922269065925205</v>
      </c>
      <c r="B1165">
        <v>0</v>
      </c>
    </row>
    <row r="1166" spans="1:2" x14ac:dyDescent="0.2">
      <c r="A1166">
        <v>13.922269065925205</v>
      </c>
      <c r="B1166">
        <v>1.6129032258064516E-2</v>
      </c>
    </row>
    <row r="1167" spans="1:2" x14ac:dyDescent="0.2">
      <c r="A1167">
        <v>13.946190490437104</v>
      </c>
      <c r="B1167">
        <v>1.6129032258064516E-2</v>
      </c>
    </row>
    <row r="1168" spans="1:2" x14ac:dyDescent="0.2">
      <c r="A1168">
        <v>13.946190490437104</v>
      </c>
      <c r="B1168">
        <v>0</v>
      </c>
    </row>
    <row r="1169" spans="1:2" x14ac:dyDescent="0.2">
      <c r="A1169">
        <v>13.970111914949003</v>
      </c>
      <c r="B1169">
        <v>0</v>
      </c>
    </row>
    <row r="1170" spans="1:2" x14ac:dyDescent="0.2">
      <c r="A1170">
        <v>13.970111914949003</v>
      </c>
      <c r="B1170">
        <v>1.6129032258064516E-2</v>
      </c>
    </row>
    <row r="1171" spans="1:2" x14ac:dyDescent="0.2">
      <c r="A1171">
        <v>13.994033339460902</v>
      </c>
      <c r="B1171">
        <v>1.6129032258064516E-2</v>
      </c>
    </row>
    <row r="1172" spans="1:2" x14ac:dyDescent="0.2">
      <c r="A1172">
        <v>13.994033339460902</v>
      </c>
      <c r="B1172">
        <v>0</v>
      </c>
    </row>
    <row r="1173" spans="1:2" x14ac:dyDescent="0.2">
      <c r="A1173">
        <v>14.017954763972799</v>
      </c>
      <c r="B1173">
        <v>0</v>
      </c>
    </row>
    <row r="1174" spans="1:2" x14ac:dyDescent="0.2">
      <c r="A1174">
        <v>14.017954763972799</v>
      </c>
      <c r="B1174">
        <v>1.6129032258064516E-2</v>
      </c>
    </row>
    <row r="1175" spans="1:2" x14ac:dyDescent="0.2">
      <c r="A1175">
        <v>14.0418761884847</v>
      </c>
      <c r="B1175">
        <v>1.6129032258064516E-2</v>
      </c>
    </row>
    <row r="1176" spans="1:2" x14ac:dyDescent="0.2">
      <c r="A1176">
        <v>14.0418761884847</v>
      </c>
      <c r="B1176">
        <v>0</v>
      </c>
    </row>
    <row r="1177" spans="1:2" x14ac:dyDescent="0.2">
      <c r="A1177">
        <v>14.065797612996599</v>
      </c>
      <c r="B1177">
        <v>0</v>
      </c>
    </row>
    <row r="1178" spans="1:2" x14ac:dyDescent="0.2">
      <c r="A1178">
        <v>14.065797612996599</v>
      </c>
      <c r="B1178">
        <v>1.6129032258064516E-2</v>
      </c>
    </row>
    <row r="1179" spans="1:2" x14ac:dyDescent="0.2">
      <c r="A1179">
        <v>14.089719037508498</v>
      </c>
      <c r="B1179">
        <v>1.6129032258064516E-2</v>
      </c>
    </row>
    <row r="1180" spans="1:2" x14ac:dyDescent="0.2">
      <c r="A1180">
        <v>14.089719037508498</v>
      </c>
      <c r="B1180">
        <v>0</v>
      </c>
    </row>
    <row r="1181" spans="1:2" x14ac:dyDescent="0.2">
      <c r="A1181">
        <v>14.113640462020395</v>
      </c>
      <c r="B1181">
        <v>0</v>
      </c>
    </row>
    <row r="1182" spans="1:2" x14ac:dyDescent="0.2">
      <c r="A1182">
        <v>14.113640462020395</v>
      </c>
      <c r="B1182">
        <v>1.6129032258064516E-2</v>
      </c>
    </row>
    <row r="1183" spans="1:2" x14ac:dyDescent="0.2">
      <c r="A1183">
        <v>14.137561886532296</v>
      </c>
      <c r="B1183">
        <v>1.6129032258064516E-2</v>
      </c>
    </row>
    <row r="1184" spans="1:2" x14ac:dyDescent="0.2">
      <c r="A1184">
        <v>14.137561886532296</v>
      </c>
      <c r="B1184">
        <v>0</v>
      </c>
    </row>
    <row r="1185" spans="1:2" x14ac:dyDescent="0.2">
      <c r="A1185">
        <v>14.161483311044194</v>
      </c>
      <c r="B1185">
        <v>0</v>
      </c>
    </row>
    <row r="1186" spans="1:2" x14ac:dyDescent="0.2">
      <c r="A1186">
        <v>14.161483311044194</v>
      </c>
      <c r="B1186">
        <v>1.6129032258064516E-2</v>
      </c>
    </row>
    <row r="1187" spans="1:2" x14ac:dyDescent="0.2">
      <c r="A1187">
        <v>14.185404735556094</v>
      </c>
      <c r="B1187">
        <v>1.6129032258064516E-2</v>
      </c>
    </row>
    <row r="1188" spans="1:2" x14ac:dyDescent="0.2">
      <c r="A1188">
        <v>14.185404735556094</v>
      </c>
      <c r="B1188">
        <v>0</v>
      </c>
    </row>
    <row r="1189" spans="1:2" x14ac:dyDescent="0.2">
      <c r="A1189">
        <v>14.209326160067992</v>
      </c>
      <c r="B1189">
        <v>0</v>
      </c>
    </row>
    <row r="1190" spans="1:2" x14ac:dyDescent="0.2">
      <c r="A1190">
        <v>14.209326160067992</v>
      </c>
      <c r="B1190">
        <v>1.6129032258064516E-2</v>
      </c>
    </row>
    <row r="1191" spans="1:2" x14ac:dyDescent="0.2">
      <c r="A1191">
        <v>14.233247584579892</v>
      </c>
      <c r="B1191">
        <v>1.6129032258064516E-2</v>
      </c>
    </row>
    <row r="1192" spans="1:2" x14ac:dyDescent="0.2">
      <c r="A1192">
        <v>14.233247584579892</v>
      </c>
      <c r="B1192">
        <v>0</v>
      </c>
    </row>
    <row r="1193" spans="1:2" x14ac:dyDescent="0.2">
      <c r="A1193">
        <v>14.25716900909179</v>
      </c>
      <c r="B1193">
        <v>0</v>
      </c>
    </row>
    <row r="1194" spans="1:2" x14ac:dyDescent="0.2">
      <c r="A1194">
        <v>14.25716900909179</v>
      </c>
      <c r="B1194">
        <v>1.6129032258064516E-2</v>
      </c>
    </row>
    <row r="1195" spans="1:2" x14ac:dyDescent="0.2">
      <c r="A1195">
        <v>14.281090433603691</v>
      </c>
      <c r="B1195">
        <v>1.6129032258064516E-2</v>
      </c>
    </row>
    <row r="1196" spans="1:2" x14ac:dyDescent="0.2">
      <c r="A1196">
        <v>14.281090433603691</v>
      </c>
      <c r="B1196">
        <v>0</v>
      </c>
    </row>
    <row r="1197" spans="1:2" x14ac:dyDescent="0.2">
      <c r="A1197">
        <v>14.305011858115588</v>
      </c>
      <c r="B1197">
        <v>0</v>
      </c>
    </row>
    <row r="1198" spans="1:2" x14ac:dyDescent="0.2">
      <c r="A1198">
        <v>14.305011858115588</v>
      </c>
      <c r="B1198">
        <v>1.6129032258064516E-2</v>
      </c>
    </row>
    <row r="1199" spans="1:2" x14ac:dyDescent="0.2">
      <c r="A1199">
        <v>14.328933282627487</v>
      </c>
      <c r="B1199">
        <v>1.6129032258064516E-2</v>
      </c>
    </row>
    <row r="1200" spans="1:2" x14ac:dyDescent="0.2">
      <c r="A1200">
        <v>14.328933282627487</v>
      </c>
      <c r="B1200">
        <v>0</v>
      </c>
    </row>
    <row r="1201" spans="1:2" x14ac:dyDescent="0.2">
      <c r="A1201">
        <v>14.352854707139386</v>
      </c>
      <c r="B1201">
        <v>0</v>
      </c>
    </row>
    <row r="1202" spans="1:2" x14ac:dyDescent="0.2">
      <c r="A1202">
        <v>14.352854707139386</v>
      </c>
      <c r="B1202">
        <v>1.6129032258064516E-2</v>
      </c>
    </row>
    <row r="1203" spans="1:2" x14ac:dyDescent="0.2">
      <c r="A1203">
        <v>14.376776131651285</v>
      </c>
      <c r="B1203">
        <v>1.6129032258064516E-2</v>
      </c>
    </row>
    <row r="1204" spans="1:2" x14ac:dyDescent="0.2">
      <c r="A1204">
        <v>14.376776131651285</v>
      </c>
      <c r="B1204">
        <v>0</v>
      </c>
    </row>
    <row r="1205" spans="1:2" x14ac:dyDescent="0.2">
      <c r="A1205">
        <v>14.400697556163184</v>
      </c>
      <c r="B1205">
        <v>0</v>
      </c>
    </row>
    <row r="1206" spans="1:2" x14ac:dyDescent="0.2">
      <c r="A1206">
        <v>14.400697556163184</v>
      </c>
      <c r="B1206">
        <v>1.6129032258064516E-2</v>
      </c>
    </row>
    <row r="1207" spans="1:2" x14ac:dyDescent="0.2">
      <c r="A1207">
        <v>14.424618980675083</v>
      </c>
      <c r="B1207">
        <v>1.6129032258064516E-2</v>
      </c>
    </row>
    <row r="1208" spans="1:2" x14ac:dyDescent="0.2">
      <c r="A1208">
        <v>14.424618980675083</v>
      </c>
      <c r="B1208">
        <v>0</v>
      </c>
    </row>
    <row r="1209" spans="1:2" x14ac:dyDescent="0.2">
      <c r="A1209">
        <v>14.448540405186982</v>
      </c>
      <c r="B1209">
        <v>0</v>
      </c>
    </row>
    <row r="1210" spans="1:2" x14ac:dyDescent="0.2">
      <c r="A1210">
        <v>14.448540405186982</v>
      </c>
      <c r="B1210">
        <v>1.6129032258064516E-2</v>
      </c>
    </row>
    <row r="1211" spans="1:2" x14ac:dyDescent="0.2">
      <c r="A1211">
        <v>14.472461829698881</v>
      </c>
      <c r="B1211">
        <v>1.6129032258064516E-2</v>
      </c>
    </row>
    <row r="1212" spans="1:2" x14ac:dyDescent="0.2">
      <c r="A1212">
        <v>14.472461829698881</v>
      </c>
      <c r="B1212">
        <v>0</v>
      </c>
    </row>
    <row r="1213" spans="1:2" x14ac:dyDescent="0.2">
      <c r="A1213">
        <v>14.49638325421078</v>
      </c>
      <c r="B1213">
        <v>0</v>
      </c>
    </row>
    <row r="1214" spans="1:2" x14ac:dyDescent="0.2">
      <c r="A1214">
        <v>14.49638325421078</v>
      </c>
      <c r="B1214">
        <v>6.4516129032258064E-3</v>
      </c>
    </row>
    <row r="1215" spans="1:2" x14ac:dyDescent="0.2">
      <c r="A1215">
        <v>14.520304678722679</v>
      </c>
      <c r="B1215">
        <v>6.4516129032258064E-3</v>
      </c>
    </row>
    <row r="1216" spans="1:2" x14ac:dyDescent="0.2">
      <c r="A1216">
        <v>14.520304678722679</v>
      </c>
      <c r="B1216">
        <v>0</v>
      </c>
    </row>
    <row r="1217" spans="1:2" x14ac:dyDescent="0.2">
      <c r="A1217">
        <v>14.544226103234578</v>
      </c>
      <c r="B1217">
        <v>0</v>
      </c>
    </row>
    <row r="1218" spans="1:2" x14ac:dyDescent="0.2">
      <c r="A1218">
        <v>14.544226103234578</v>
      </c>
      <c r="B1218">
        <v>6.4516129032258064E-3</v>
      </c>
    </row>
    <row r="1219" spans="1:2" x14ac:dyDescent="0.2">
      <c r="A1219">
        <v>14.568147527746477</v>
      </c>
      <c r="B1219">
        <v>6.4516129032258064E-3</v>
      </c>
    </row>
    <row r="1220" spans="1:2" x14ac:dyDescent="0.2">
      <c r="A1220">
        <v>14.568147527746477</v>
      </c>
      <c r="B1220">
        <v>0</v>
      </c>
    </row>
    <row r="1221" spans="1:2" x14ac:dyDescent="0.2">
      <c r="A1221">
        <v>14.592068952258376</v>
      </c>
      <c r="B1221">
        <v>0</v>
      </c>
    </row>
    <row r="1222" spans="1:2" x14ac:dyDescent="0.2">
      <c r="A1222">
        <v>14.592068952258376</v>
      </c>
      <c r="B1222">
        <v>6.4516129032258064E-3</v>
      </c>
    </row>
    <row r="1223" spans="1:2" x14ac:dyDescent="0.2">
      <c r="A1223">
        <v>14.615990376770275</v>
      </c>
      <c r="B1223">
        <v>6.4516129032258064E-3</v>
      </c>
    </row>
    <row r="1224" spans="1:2" x14ac:dyDescent="0.2">
      <c r="A1224">
        <v>14.615990376770275</v>
      </c>
      <c r="B1224">
        <v>0</v>
      </c>
    </row>
    <row r="1225" spans="1:2" x14ac:dyDescent="0.2">
      <c r="A1225">
        <v>14.639911801282175</v>
      </c>
      <c r="B1225">
        <v>0</v>
      </c>
    </row>
    <row r="1226" spans="1:2" x14ac:dyDescent="0.2">
      <c r="A1226">
        <v>14.639911801282175</v>
      </c>
      <c r="B1226">
        <v>6.4516129032258064E-3</v>
      </c>
    </row>
    <row r="1227" spans="1:2" x14ac:dyDescent="0.2">
      <c r="A1227">
        <v>14.663833225794074</v>
      </c>
      <c r="B1227">
        <v>6.4516129032258064E-3</v>
      </c>
    </row>
    <row r="1228" spans="1:2" x14ac:dyDescent="0.2">
      <c r="A1228">
        <v>14.663833225794074</v>
      </c>
      <c r="B1228">
        <v>0</v>
      </c>
    </row>
    <row r="1229" spans="1:2" x14ac:dyDescent="0.2">
      <c r="A1229">
        <v>14.687754650305973</v>
      </c>
      <c r="B1229">
        <v>0</v>
      </c>
    </row>
    <row r="1230" spans="1:2" x14ac:dyDescent="0.2">
      <c r="A1230">
        <v>14.687754650305973</v>
      </c>
      <c r="B1230">
        <v>6.4516129032258064E-3</v>
      </c>
    </row>
    <row r="1231" spans="1:2" x14ac:dyDescent="0.2">
      <c r="A1231">
        <v>14.711676074817872</v>
      </c>
      <c r="B1231">
        <v>6.4516129032258064E-3</v>
      </c>
    </row>
    <row r="1232" spans="1:2" x14ac:dyDescent="0.2">
      <c r="A1232">
        <v>14.711676074817872</v>
      </c>
      <c r="B1232">
        <v>0</v>
      </c>
    </row>
    <row r="1233" spans="1:2" x14ac:dyDescent="0.2">
      <c r="A1233">
        <v>14.735597499329771</v>
      </c>
      <c r="B1233">
        <v>0</v>
      </c>
    </row>
    <row r="1234" spans="1:2" x14ac:dyDescent="0.2">
      <c r="A1234">
        <v>14.735597499329771</v>
      </c>
      <c r="B1234">
        <v>6.4516129032258064E-3</v>
      </c>
    </row>
    <row r="1235" spans="1:2" x14ac:dyDescent="0.2">
      <c r="A1235">
        <v>14.75951892384167</v>
      </c>
      <c r="B1235">
        <v>6.4516129032258064E-3</v>
      </c>
    </row>
    <row r="1236" spans="1:2" x14ac:dyDescent="0.2">
      <c r="A1236">
        <v>14.75951892384167</v>
      </c>
      <c r="B1236">
        <v>0</v>
      </c>
    </row>
    <row r="1237" spans="1:2" x14ac:dyDescent="0.2">
      <c r="A1237">
        <v>14.783440348353569</v>
      </c>
      <c r="B1237">
        <v>0</v>
      </c>
    </row>
    <row r="1238" spans="1:2" x14ac:dyDescent="0.2">
      <c r="A1238">
        <v>14.783440348353569</v>
      </c>
      <c r="B1238">
        <v>6.4516129032258064E-3</v>
      </c>
    </row>
    <row r="1239" spans="1:2" x14ac:dyDescent="0.2">
      <c r="A1239">
        <v>14.807361772865466</v>
      </c>
      <c r="B1239">
        <v>6.4516129032258064E-3</v>
      </c>
    </row>
    <row r="1240" spans="1:2" x14ac:dyDescent="0.2">
      <c r="A1240">
        <v>14.807361772865466</v>
      </c>
      <c r="B1240">
        <v>0</v>
      </c>
    </row>
    <row r="1241" spans="1:2" x14ac:dyDescent="0.2">
      <c r="A1241">
        <v>14.831283197377365</v>
      </c>
      <c r="B1241">
        <v>0</v>
      </c>
    </row>
    <row r="1242" spans="1:2" x14ac:dyDescent="0.2">
      <c r="A1242">
        <v>14.831283197377365</v>
      </c>
      <c r="B1242">
        <v>6.4516129032258064E-3</v>
      </c>
    </row>
    <row r="1243" spans="1:2" x14ac:dyDescent="0.2">
      <c r="A1243">
        <v>14.855204621889264</v>
      </c>
      <c r="B1243">
        <v>6.4516129032258064E-3</v>
      </c>
    </row>
    <row r="1244" spans="1:2" x14ac:dyDescent="0.2">
      <c r="A1244">
        <v>14.855204621889264</v>
      </c>
      <c r="B1244">
        <v>0</v>
      </c>
    </row>
    <row r="1245" spans="1:2" x14ac:dyDescent="0.2">
      <c r="A1245">
        <v>14.879126046401163</v>
      </c>
      <c r="B1245">
        <v>0</v>
      </c>
    </row>
    <row r="1246" spans="1:2" x14ac:dyDescent="0.2">
      <c r="A1246">
        <v>14.879126046401163</v>
      </c>
      <c r="B1246">
        <v>6.4516129032258064E-3</v>
      </c>
    </row>
    <row r="1247" spans="1:2" x14ac:dyDescent="0.2">
      <c r="A1247">
        <v>14.903047470913062</v>
      </c>
      <c r="B1247">
        <v>6.4516129032258064E-3</v>
      </c>
    </row>
    <row r="1248" spans="1:2" x14ac:dyDescent="0.2">
      <c r="A1248">
        <v>14.903047470913062</v>
      </c>
      <c r="B1248">
        <v>0</v>
      </c>
    </row>
    <row r="1249" spans="1:2" x14ac:dyDescent="0.2">
      <c r="A1249">
        <v>14.926968895424961</v>
      </c>
      <c r="B1249">
        <v>0</v>
      </c>
    </row>
    <row r="1250" spans="1:2" x14ac:dyDescent="0.2">
      <c r="A1250">
        <v>14.926968895424961</v>
      </c>
      <c r="B1250">
        <v>6.4516129032258064E-3</v>
      </c>
    </row>
    <row r="1251" spans="1:2" x14ac:dyDescent="0.2">
      <c r="A1251">
        <v>14.95089031993686</v>
      </c>
      <c r="B1251">
        <v>6.4516129032258064E-3</v>
      </c>
    </row>
    <row r="1252" spans="1:2" x14ac:dyDescent="0.2">
      <c r="A1252">
        <v>14.95089031993686</v>
      </c>
      <c r="B1252">
        <v>0</v>
      </c>
    </row>
    <row r="1253" spans="1:2" x14ac:dyDescent="0.2">
      <c r="A1253">
        <v>14.974811744448759</v>
      </c>
      <c r="B1253">
        <v>0</v>
      </c>
    </row>
    <row r="1254" spans="1:2" x14ac:dyDescent="0.2">
      <c r="A1254">
        <v>14.974811744448759</v>
      </c>
      <c r="B1254">
        <v>6.4516129032258064E-3</v>
      </c>
    </row>
    <row r="1255" spans="1:2" x14ac:dyDescent="0.2">
      <c r="A1255">
        <v>14.998733168960658</v>
      </c>
      <c r="B1255">
        <v>6.4516129032258064E-3</v>
      </c>
    </row>
    <row r="1256" spans="1:2" x14ac:dyDescent="0.2">
      <c r="A1256">
        <v>14.998733168960658</v>
      </c>
      <c r="B1256">
        <v>0</v>
      </c>
    </row>
    <row r="1257" spans="1:2" x14ac:dyDescent="0.2">
      <c r="A1257">
        <v>15.022654593472557</v>
      </c>
      <c r="B1257">
        <v>0</v>
      </c>
    </row>
    <row r="1258" spans="1:2" x14ac:dyDescent="0.2">
      <c r="A1258">
        <v>15.022654593472557</v>
      </c>
      <c r="B1258">
        <v>6.4516129032258064E-3</v>
      </c>
    </row>
    <row r="1259" spans="1:2" x14ac:dyDescent="0.2">
      <c r="A1259">
        <v>15.046576017984457</v>
      </c>
      <c r="B1259">
        <v>6.4516129032258064E-3</v>
      </c>
    </row>
    <row r="1260" spans="1:2" x14ac:dyDescent="0.2">
      <c r="A1260">
        <v>15.046576017984457</v>
      </c>
      <c r="B1260">
        <v>0</v>
      </c>
    </row>
    <row r="1261" spans="1:2" x14ac:dyDescent="0.2">
      <c r="A1261">
        <v>15.070497442496356</v>
      </c>
      <c r="B1261">
        <v>0</v>
      </c>
    </row>
    <row r="1262" spans="1:2" x14ac:dyDescent="0.2">
      <c r="A1262">
        <v>15.070497442496356</v>
      </c>
      <c r="B1262">
        <v>6.4516129032258064E-3</v>
      </c>
    </row>
    <row r="1263" spans="1:2" x14ac:dyDescent="0.2">
      <c r="A1263">
        <v>15.094418867008255</v>
      </c>
      <c r="B1263">
        <v>6.4516129032258064E-3</v>
      </c>
    </row>
    <row r="1264" spans="1:2" x14ac:dyDescent="0.2">
      <c r="A1264">
        <v>15.094418867008255</v>
      </c>
      <c r="B1264">
        <v>0</v>
      </c>
    </row>
    <row r="1265" spans="1:2" x14ac:dyDescent="0.2">
      <c r="A1265">
        <v>15.118340291520154</v>
      </c>
      <c r="B1265">
        <v>0</v>
      </c>
    </row>
    <row r="1266" spans="1:2" x14ac:dyDescent="0.2">
      <c r="A1266">
        <v>15.118340291520154</v>
      </c>
      <c r="B1266">
        <v>6.4516129032258064E-3</v>
      </c>
    </row>
    <row r="1267" spans="1:2" x14ac:dyDescent="0.2">
      <c r="A1267">
        <v>15.142261716032053</v>
      </c>
      <c r="B1267">
        <v>6.4516129032258064E-3</v>
      </c>
    </row>
    <row r="1268" spans="1:2" x14ac:dyDescent="0.2">
      <c r="A1268">
        <v>15.142261716032053</v>
      </c>
      <c r="B1268">
        <v>0</v>
      </c>
    </row>
    <row r="1269" spans="1:2" x14ac:dyDescent="0.2">
      <c r="A1269">
        <v>15.166183140543952</v>
      </c>
      <c r="B1269">
        <v>0</v>
      </c>
    </row>
    <row r="1270" spans="1:2" x14ac:dyDescent="0.2">
      <c r="A1270">
        <v>15.166183140543952</v>
      </c>
      <c r="B1270">
        <v>6.4516129032258064E-3</v>
      </c>
    </row>
    <row r="1271" spans="1:2" x14ac:dyDescent="0.2">
      <c r="A1271">
        <v>15.190104565055851</v>
      </c>
      <c r="B1271">
        <v>6.4516129032258064E-3</v>
      </c>
    </row>
    <row r="1272" spans="1:2" x14ac:dyDescent="0.2">
      <c r="A1272">
        <v>15.190104565055851</v>
      </c>
      <c r="B1272">
        <v>0</v>
      </c>
    </row>
    <row r="1273" spans="1:2" x14ac:dyDescent="0.2">
      <c r="A1273">
        <v>15.21402598956775</v>
      </c>
      <c r="B1273">
        <v>0</v>
      </c>
    </row>
    <row r="1274" spans="1:2" x14ac:dyDescent="0.2">
      <c r="A1274">
        <v>15.21402598956775</v>
      </c>
      <c r="B1274">
        <v>6.4516129032258064E-3</v>
      </c>
    </row>
    <row r="1275" spans="1:2" x14ac:dyDescent="0.2">
      <c r="A1275">
        <v>15.237947414079649</v>
      </c>
      <c r="B1275">
        <v>6.4516129032258064E-3</v>
      </c>
    </row>
    <row r="1276" spans="1:2" x14ac:dyDescent="0.2">
      <c r="A1276">
        <v>15.237947414079649</v>
      </c>
      <c r="B1276">
        <v>0</v>
      </c>
    </row>
    <row r="1277" spans="1:2" x14ac:dyDescent="0.2">
      <c r="A1277">
        <v>15.261868838591548</v>
      </c>
      <c r="B1277">
        <v>0</v>
      </c>
    </row>
    <row r="1278" spans="1:2" x14ac:dyDescent="0.2">
      <c r="A1278">
        <v>15.261868838591548</v>
      </c>
      <c r="B1278">
        <v>6.4516129032258064E-3</v>
      </c>
    </row>
    <row r="1279" spans="1:2" x14ac:dyDescent="0.2">
      <c r="A1279">
        <v>15.285790263103447</v>
      </c>
      <c r="B1279">
        <v>6.4516129032258064E-3</v>
      </c>
    </row>
    <row r="1280" spans="1:2" x14ac:dyDescent="0.2">
      <c r="A1280">
        <v>15.285790263103447</v>
      </c>
      <c r="B1280">
        <v>0</v>
      </c>
    </row>
    <row r="1281" spans="1:2" x14ac:dyDescent="0.2">
      <c r="A1281">
        <v>15.309711687615346</v>
      </c>
      <c r="B1281">
        <v>0</v>
      </c>
    </row>
    <row r="1282" spans="1:2" x14ac:dyDescent="0.2">
      <c r="A1282">
        <v>15.309711687615346</v>
      </c>
      <c r="B1282">
        <v>6.4516129032258064E-3</v>
      </c>
    </row>
    <row r="1283" spans="1:2" x14ac:dyDescent="0.2">
      <c r="A1283">
        <v>15.333633112127245</v>
      </c>
      <c r="B1283">
        <v>6.4516129032258064E-3</v>
      </c>
    </row>
    <row r="1284" spans="1:2" x14ac:dyDescent="0.2">
      <c r="A1284">
        <v>15.333633112127245</v>
      </c>
      <c r="B1284">
        <v>0</v>
      </c>
    </row>
    <row r="1285" spans="1:2" x14ac:dyDescent="0.2">
      <c r="A1285">
        <v>15.357554536639144</v>
      </c>
      <c r="B1285">
        <v>0</v>
      </c>
    </row>
    <row r="1286" spans="1:2" x14ac:dyDescent="0.2">
      <c r="A1286">
        <v>15.357554536639144</v>
      </c>
      <c r="B1286">
        <v>6.4516129032258064E-3</v>
      </c>
    </row>
    <row r="1287" spans="1:2" x14ac:dyDescent="0.2">
      <c r="A1287">
        <v>15.381475961151043</v>
      </c>
      <c r="B1287">
        <v>6.4516129032258064E-3</v>
      </c>
    </row>
    <row r="1288" spans="1:2" x14ac:dyDescent="0.2">
      <c r="A1288">
        <v>15.381475961151043</v>
      </c>
      <c r="B1288">
        <v>0</v>
      </c>
    </row>
    <row r="1289" spans="1:2" x14ac:dyDescent="0.2">
      <c r="A1289">
        <v>15.40539738566294</v>
      </c>
      <c r="B1289">
        <v>0</v>
      </c>
    </row>
    <row r="1290" spans="1:2" x14ac:dyDescent="0.2">
      <c r="A1290">
        <v>15.40539738566294</v>
      </c>
      <c r="B1290">
        <v>6.4516129032258064E-3</v>
      </c>
    </row>
    <row r="1291" spans="1:2" x14ac:dyDescent="0.2">
      <c r="A1291">
        <v>15.42931881017484</v>
      </c>
      <c r="B1291">
        <v>6.4516129032258064E-3</v>
      </c>
    </row>
    <row r="1292" spans="1:2" x14ac:dyDescent="0.2">
      <c r="A1292">
        <v>15.42931881017484</v>
      </c>
      <c r="B1292">
        <v>0</v>
      </c>
    </row>
    <row r="1293" spans="1:2" x14ac:dyDescent="0.2">
      <c r="A1293">
        <v>15.453240234686739</v>
      </c>
      <c r="B1293">
        <v>0</v>
      </c>
    </row>
    <row r="1294" spans="1:2" x14ac:dyDescent="0.2">
      <c r="A1294">
        <v>15.453240234686739</v>
      </c>
      <c r="B1294">
        <v>6.4516129032258064E-3</v>
      </c>
    </row>
    <row r="1295" spans="1:2" x14ac:dyDescent="0.2">
      <c r="A1295">
        <v>15.477161659198638</v>
      </c>
      <c r="B1295">
        <v>6.4516129032258064E-3</v>
      </c>
    </row>
    <row r="1296" spans="1:2" x14ac:dyDescent="0.2">
      <c r="A1296">
        <v>15.477161659198638</v>
      </c>
      <c r="B1296">
        <v>0</v>
      </c>
    </row>
    <row r="1297" spans="1:2" x14ac:dyDescent="0.2">
      <c r="A1297">
        <v>15.501083083710537</v>
      </c>
      <c r="B1297">
        <v>0</v>
      </c>
    </row>
    <row r="1298" spans="1:2" x14ac:dyDescent="0.2">
      <c r="A1298">
        <v>15.501083083710537</v>
      </c>
      <c r="B1298">
        <v>6.4516129032258064E-3</v>
      </c>
    </row>
    <row r="1299" spans="1:2" x14ac:dyDescent="0.2">
      <c r="A1299">
        <v>15.525004508222436</v>
      </c>
      <c r="B1299">
        <v>6.4516129032258064E-3</v>
      </c>
    </row>
    <row r="1300" spans="1:2" x14ac:dyDescent="0.2">
      <c r="A1300">
        <v>15.525004508222436</v>
      </c>
      <c r="B1300">
        <v>0</v>
      </c>
    </row>
    <row r="1301" spans="1:2" x14ac:dyDescent="0.2">
      <c r="A1301">
        <v>15.548925932734335</v>
      </c>
      <c r="B1301">
        <v>0</v>
      </c>
    </row>
    <row r="1302" spans="1:2" x14ac:dyDescent="0.2">
      <c r="A1302">
        <v>15.548925932734335</v>
      </c>
      <c r="B1302">
        <v>6.4516129032258064E-3</v>
      </c>
    </row>
    <row r="1303" spans="1:2" x14ac:dyDescent="0.2">
      <c r="A1303">
        <v>15.572847357246234</v>
      </c>
      <c r="B1303">
        <v>6.4516129032258064E-3</v>
      </c>
    </row>
    <row r="1304" spans="1:2" x14ac:dyDescent="0.2">
      <c r="A1304">
        <v>15.572847357246234</v>
      </c>
      <c r="B1304">
        <v>0</v>
      </c>
    </row>
    <row r="1305" spans="1:2" x14ac:dyDescent="0.2">
      <c r="A1305">
        <v>15.596768781758133</v>
      </c>
      <c r="B1305">
        <v>0</v>
      </c>
    </row>
    <row r="1306" spans="1:2" x14ac:dyDescent="0.2">
      <c r="A1306">
        <v>15.596768781758133</v>
      </c>
      <c r="B1306">
        <v>6.4516129032258064E-3</v>
      </c>
    </row>
    <row r="1307" spans="1:2" x14ac:dyDescent="0.2">
      <c r="A1307">
        <v>15.620690206270032</v>
      </c>
      <c r="B1307">
        <v>6.4516129032258064E-3</v>
      </c>
    </row>
    <row r="1308" spans="1:2" x14ac:dyDescent="0.2">
      <c r="A1308">
        <v>15.620690206270032</v>
      </c>
      <c r="B1308">
        <v>0</v>
      </c>
    </row>
    <row r="1309" spans="1:2" x14ac:dyDescent="0.2">
      <c r="A1309">
        <v>15.644611630781931</v>
      </c>
      <c r="B1309">
        <v>0</v>
      </c>
    </row>
    <row r="1310" spans="1:2" x14ac:dyDescent="0.2">
      <c r="A1310">
        <v>15.644611630781931</v>
      </c>
      <c r="B1310">
        <v>6.4516129032258064E-3</v>
      </c>
    </row>
    <row r="1311" spans="1:2" x14ac:dyDescent="0.2">
      <c r="A1311">
        <v>15.66853305529383</v>
      </c>
      <c r="B1311">
        <v>6.4516129032258064E-3</v>
      </c>
    </row>
    <row r="1312" spans="1:2" x14ac:dyDescent="0.2">
      <c r="A1312">
        <v>15.66853305529383</v>
      </c>
      <c r="B1312">
        <v>0</v>
      </c>
    </row>
    <row r="1313" spans="1:2" x14ac:dyDescent="0.2">
      <c r="A1313">
        <v>15.692454479805729</v>
      </c>
      <c r="B1313">
        <v>0</v>
      </c>
    </row>
    <row r="1314" spans="1:2" x14ac:dyDescent="0.2">
      <c r="A1314">
        <v>15.692454479805729</v>
      </c>
      <c r="B1314">
        <v>6.4516129032258064E-3</v>
      </c>
    </row>
    <row r="1315" spans="1:2" x14ac:dyDescent="0.2">
      <c r="A1315">
        <v>15.716375904317628</v>
      </c>
      <c r="B1315">
        <v>6.4516129032258064E-3</v>
      </c>
    </row>
    <row r="1316" spans="1:2" x14ac:dyDescent="0.2">
      <c r="A1316">
        <v>15.716375904317628</v>
      </c>
      <c r="B1316">
        <v>0</v>
      </c>
    </row>
    <row r="1317" spans="1:2" x14ac:dyDescent="0.2">
      <c r="A1317">
        <v>15.740297328829527</v>
      </c>
      <c r="B1317">
        <v>0</v>
      </c>
    </row>
    <row r="1318" spans="1:2" x14ac:dyDescent="0.2">
      <c r="A1318">
        <v>15.740297328829527</v>
      </c>
      <c r="B1318">
        <v>6.4516129032258064E-3</v>
      </c>
    </row>
    <row r="1319" spans="1:2" x14ac:dyDescent="0.2">
      <c r="A1319">
        <v>15.764218753341426</v>
      </c>
      <c r="B1319">
        <v>6.4516129032258064E-3</v>
      </c>
    </row>
    <row r="1320" spans="1:2" x14ac:dyDescent="0.2">
      <c r="A1320">
        <v>15.764218753341426</v>
      </c>
      <c r="B1320">
        <v>0</v>
      </c>
    </row>
    <row r="1321" spans="1:2" x14ac:dyDescent="0.2">
      <c r="A1321">
        <v>15.788140177853325</v>
      </c>
      <c r="B1321">
        <v>0</v>
      </c>
    </row>
    <row r="1322" spans="1:2" x14ac:dyDescent="0.2">
      <c r="A1322">
        <v>15.788140177853325</v>
      </c>
      <c r="B1322">
        <v>6.4516129032258064E-3</v>
      </c>
    </row>
    <row r="1323" spans="1:2" x14ac:dyDescent="0.2">
      <c r="A1323">
        <v>15.812061602365224</v>
      </c>
      <c r="B1323">
        <v>6.4516129032258064E-3</v>
      </c>
    </row>
    <row r="1324" spans="1:2" x14ac:dyDescent="0.2">
      <c r="A1324">
        <v>15.812061602365224</v>
      </c>
      <c r="B1324">
        <v>0</v>
      </c>
    </row>
    <row r="1325" spans="1:2" x14ac:dyDescent="0.2">
      <c r="A1325">
        <v>15.835983026877123</v>
      </c>
      <c r="B1325">
        <v>0</v>
      </c>
    </row>
    <row r="1326" spans="1:2" x14ac:dyDescent="0.2">
      <c r="A1326">
        <v>15.835983026877123</v>
      </c>
      <c r="B1326">
        <v>6.4516129032258064E-3</v>
      </c>
    </row>
    <row r="1327" spans="1:2" x14ac:dyDescent="0.2">
      <c r="A1327">
        <v>15.859904451389022</v>
      </c>
      <c r="B1327">
        <v>6.4516129032258064E-3</v>
      </c>
    </row>
    <row r="1328" spans="1:2" x14ac:dyDescent="0.2">
      <c r="A1328">
        <v>15.859904451389022</v>
      </c>
      <c r="B1328">
        <v>0</v>
      </c>
    </row>
    <row r="1329" spans="1:2" x14ac:dyDescent="0.2">
      <c r="A1329">
        <v>15.883825875900921</v>
      </c>
      <c r="B1329">
        <v>0</v>
      </c>
    </row>
    <row r="1330" spans="1:2" x14ac:dyDescent="0.2">
      <c r="A1330">
        <v>15.883825875900921</v>
      </c>
      <c r="B1330">
        <v>6.4516129032258064E-3</v>
      </c>
    </row>
    <row r="1331" spans="1:2" x14ac:dyDescent="0.2">
      <c r="A1331">
        <v>15.90774730041282</v>
      </c>
      <c r="B1331">
        <v>6.4516129032258064E-3</v>
      </c>
    </row>
    <row r="1332" spans="1:2" x14ac:dyDescent="0.2">
      <c r="A1332">
        <v>15.90774730041282</v>
      </c>
      <c r="B1332">
        <v>0</v>
      </c>
    </row>
    <row r="1333" spans="1:2" x14ac:dyDescent="0.2">
      <c r="A1333">
        <v>15.93166872492472</v>
      </c>
      <c r="B1333">
        <v>0</v>
      </c>
    </row>
    <row r="1334" spans="1:2" x14ac:dyDescent="0.2">
      <c r="A1334">
        <v>15.93166872492472</v>
      </c>
      <c r="B1334">
        <v>6.4516129032258064E-3</v>
      </c>
    </row>
    <row r="1335" spans="1:2" x14ac:dyDescent="0.2">
      <c r="A1335">
        <v>15.955590149436617</v>
      </c>
      <c r="B1335">
        <v>6.4516129032258064E-3</v>
      </c>
    </row>
    <row r="1336" spans="1:2" x14ac:dyDescent="0.2">
      <c r="A1336">
        <v>15.955590149436617</v>
      </c>
      <c r="B1336">
        <v>0</v>
      </c>
    </row>
    <row r="1337" spans="1:2" x14ac:dyDescent="0.2">
      <c r="A1337">
        <v>15.979511573948518</v>
      </c>
      <c r="B1337">
        <v>0</v>
      </c>
    </row>
    <row r="1338" spans="1:2" x14ac:dyDescent="0.2">
      <c r="A1338">
        <v>15.979511573948518</v>
      </c>
      <c r="B1338">
        <v>6.4516129032258064E-3</v>
      </c>
    </row>
    <row r="1339" spans="1:2" x14ac:dyDescent="0.2">
      <c r="A1339">
        <v>16.003432998460415</v>
      </c>
      <c r="B1339">
        <v>6.4516129032258064E-3</v>
      </c>
    </row>
    <row r="1340" spans="1:2" x14ac:dyDescent="0.2">
      <c r="A1340">
        <v>16.003432998460415</v>
      </c>
      <c r="B1340">
        <v>0</v>
      </c>
    </row>
    <row r="1341" spans="1:2" x14ac:dyDescent="0.2">
      <c r="A1341">
        <v>16.027354422972316</v>
      </c>
      <c r="B1341">
        <v>0</v>
      </c>
    </row>
    <row r="1342" spans="1:2" x14ac:dyDescent="0.2">
      <c r="A1342">
        <v>16.027354422972316</v>
      </c>
      <c r="B1342">
        <v>6.4516129032258064E-3</v>
      </c>
    </row>
    <row r="1343" spans="1:2" x14ac:dyDescent="0.2">
      <c r="A1343">
        <v>16.051275847484213</v>
      </c>
      <c r="B1343">
        <v>6.4516129032258064E-3</v>
      </c>
    </row>
    <row r="1344" spans="1:2" x14ac:dyDescent="0.2">
      <c r="A1344">
        <v>16.051275847484213</v>
      </c>
      <c r="B1344">
        <v>0</v>
      </c>
    </row>
    <row r="1345" spans="1:2" x14ac:dyDescent="0.2">
      <c r="A1345">
        <v>16.075197271996114</v>
      </c>
      <c r="B1345">
        <v>0</v>
      </c>
    </row>
    <row r="1346" spans="1:2" x14ac:dyDescent="0.2">
      <c r="A1346">
        <v>16.075197271996114</v>
      </c>
      <c r="B1346">
        <v>6.4516129032258064E-3</v>
      </c>
    </row>
    <row r="1347" spans="1:2" x14ac:dyDescent="0.2">
      <c r="A1347">
        <v>16.099118696508011</v>
      </c>
      <c r="B1347">
        <v>6.4516129032258064E-3</v>
      </c>
    </row>
    <row r="1348" spans="1:2" x14ac:dyDescent="0.2">
      <c r="A1348">
        <v>16.099118696508011</v>
      </c>
      <c r="B1348">
        <v>0</v>
      </c>
    </row>
    <row r="1349" spans="1:2" x14ac:dyDescent="0.2">
      <c r="A1349">
        <v>16.123040121019912</v>
      </c>
      <c r="B1349">
        <v>0</v>
      </c>
    </row>
    <row r="1350" spans="1:2" x14ac:dyDescent="0.2">
      <c r="A1350">
        <v>16.123040121019912</v>
      </c>
      <c r="B1350">
        <v>6.4516129032258064E-3</v>
      </c>
    </row>
    <row r="1351" spans="1:2" x14ac:dyDescent="0.2">
      <c r="A1351">
        <v>16.146961545531809</v>
      </c>
      <c r="B1351">
        <v>6.4516129032258064E-3</v>
      </c>
    </row>
    <row r="1352" spans="1:2" x14ac:dyDescent="0.2">
      <c r="A1352">
        <v>16.146961545531809</v>
      </c>
      <c r="B1352">
        <v>0</v>
      </c>
    </row>
    <row r="1353" spans="1:2" x14ac:dyDescent="0.2">
      <c r="A1353">
        <v>16.17088297004371</v>
      </c>
      <c r="B1353">
        <v>0</v>
      </c>
    </row>
    <row r="1354" spans="1:2" x14ac:dyDescent="0.2">
      <c r="A1354">
        <v>16.17088297004371</v>
      </c>
      <c r="B1354">
        <v>6.4516129032258064E-3</v>
      </c>
    </row>
    <row r="1355" spans="1:2" x14ac:dyDescent="0.2">
      <c r="A1355">
        <v>16.194804394555607</v>
      </c>
      <c r="B1355">
        <v>6.4516129032258064E-3</v>
      </c>
    </row>
    <row r="1356" spans="1:2" x14ac:dyDescent="0.2">
      <c r="A1356">
        <v>16.194804394555607</v>
      </c>
      <c r="B1356">
        <v>0</v>
      </c>
    </row>
    <row r="1357" spans="1:2" x14ac:dyDescent="0.2">
      <c r="A1357">
        <v>16.218725819067508</v>
      </c>
      <c r="B1357">
        <v>0</v>
      </c>
    </row>
    <row r="1358" spans="1:2" x14ac:dyDescent="0.2">
      <c r="A1358">
        <v>16.218725819067508</v>
      </c>
      <c r="B1358">
        <v>6.4516129032258064E-3</v>
      </c>
    </row>
    <row r="1359" spans="1:2" x14ac:dyDescent="0.2">
      <c r="A1359">
        <v>16.242647243579405</v>
      </c>
      <c r="B1359">
        <v>6.4516129032258064E-3</v>
      </c>
    </row>
    <row r="1360" spans="1:2" x14ac:dyDescent="0.2">
      <c r="A1360">
        <v>16.242647243579405</v>
      </c>
      <c r="B1360">
        <v>0</v>
      </c>
    </row>
    <row r="1361" spans="1:2" x14ac:dyDescent="0.2">
      <c r="A1361">
        <v>16.266568668091306</v>
      </c>
      <c r="B1361">
        <v>0</v>
      </c>
    </row>
    <row r="1362" spans="1:2" x14ac:dyDescent="0.2">
      <c r="A1362">
        <v>16.266568668091306</v>
      </c>
      <c r="B1362">
        <v>6.4516129032258064E-3</v>
      </c>
    </row>
    <row r="1363" spans="1:2" x14ac:dyDescent="0.2">
      <c r="A1363">
        <v>16.290490092603203</v>
      </c>
      <c r="B1363">
        <v>6.4516129032258064E-3</v>
      </c>
    </row>
    <row r="1364" spans="1:2" x14ac:dyDescent="0.2">
      <c r="A1364">
        <v>16.290490092603203</v>
      </c>
      <c r="B1364">
        <v>0</v>
      </c>
    </row>
    <row r="1365" spans="1:2" x14ac:dyDescent="0.2">
      <c r="A1365">
        <v>16.314411517115104</v>
      </c>
      <c r="B1365">
        <v>0</v>
      </c>
    </row>
    <row r="1366" spans="1:2" x14ac:dyDescent="0.2">
      <c r="A1366">
        <v>16.314411517115104</v>
      </c>
      <c r="B1366">
        <v>6.4516129032258064E-3</v>
      </c>
    </row>
    <row r="1367" spans="1:2" x14ac:dyDescent="0.2">
      <c r="A1367">
        <v>16.338332941627002</v>
      </c>
      <c r="B1367">
        <v>6.4516129032258064E-3</v>
      </c>
    </row>
    <row r="1368" spans="1:2" x14ac:dyDescent="0.2">
      <c r="A1368">
        <v>16.338332941627002</v>
      </c>
      <c r="B1368">
        <v>0</v>
      </c>
    </row>
    <row r="1369" spans="1:2" x14ac:dyDescent="0.2">
      <c r="A1369">
        <v>16.362254366138899</v>
      </c>
      <c r="B1369">
        <v>0</v>
      </c>
    </row>
    <row r="1370" spans="1:2" x14ac:dyDescent="0.2">
      <c r="A1370">
        <v>16.362254366138899</v>
      </c>
      <c r="B1370">
        <v>6.4516129032258064E-3</v>
      </c>
    </row>
    <row r="1371" spans="1:2" x14ac:dyDescent="0.2">
      <c r="A1371">
        <v>16.3861757906508</v>
      </c>
      <c r="B1371">
        <v>6.4516129032258064E-3</v>
      </c>
    </row>
    <row r="1372" spans="1:2" x14ac:dyDescent="0.2">
      <c r="A1372">
        <v>16.3861757906508</v>
      </c>
      <c r="B1372">
        <v>0</v>
      </c>
    </row>
    <row r="1373" spans="1:2" x14ac:dyDescent="0.2">
      <c r="A1373">
        <v>16.410097215162697</v>
      </c>
      <c r="B1373">
        <v>0</v>
      </c>
    </row>
    <row r="1374" spans="1:2" x14ac:dyDescent="0.2">
      <c r="A1374">
        <v>16.410097215162697</v>
      </c>
      <c r="B1374">
        <v>6.4516129032258064E-3</v>
      </c>
    </row>
    <row r="1375" spans="1:2" x14ac:dyDescent="0.2">
      <c r="A1375">
        <v>16.434018639674598</v>
      </c>
      <c r="B1375">
        <v>6.4516129032258064E-3</v>
      </c>
    </row>
    <row r="1376" spans="1:2" x14ac:dyDescent="0.2">
      <c r="A1376">
        <v>16.434018639674598</v>
      </c>
      <c r="B1376">
        <v>0</v>
      </c>
    </row>
    <row r="1377" spans="1:2" x14ac:dyDescent="0.2">
      <c r="A1377">
        <v>16.457940064186495</v>
      </c>
      <c r="B1377">
        <v>0</v>
      </c>
    </row>
    <row r="1378" spans="1:2" x14ac:dyDescent="0.2">
      <c r="A1378">
        <v>16.457940064186495</v>
      </c>
      <c r="B1378">
        <v>6.4516129032258064E-3</v>
      </c>
    </row>
    <row r="1379" spans="1:2" x14ac:dyDescent="0.2">
      <c r="A1379">
        <v>16.481861488698396</v>
      </c>
      <c r="B1379">
        <v>6.4516129032258064E-3</v>
      </c>
    </row>
    <row r="1380" spans="1:2" x14ac:dyDescent="0.2">
      <c r="A1380">
        <v>16.481861488698396</v>
      </c>
      <c r="B1380">
        <v>0</v>
      </c>
    </row>
    <row r="1381" spans="1:2" x14ac:dyDescent="0.2">
      <c r="A1381">
        <v>16.505782913210293</v>
      </c>
      <c r="B1381">
        <v>0</v>
      </c>
    </row>
    <row r="1382" spans="1:2" x14ac:dyDescent="0.2">
      <c r="A1382">
        <v>16.505782913210293</v>
      </c>
      <c r="B1382">
        <v>6.4516129032258064E-3</v>
      </c>
    </row>
    <row r="1383" spans="1:2" x14ac:dyDescent="0.2">
      <c r="A1383">
        <v>16.529704337722194</v>
      </c>
      <c r="B1383">
        <v>6.4516129032258064E-3</v>
      </c>
    </row>
    <row r="1384" spans="1:2" x14ac:dyDescent="0.2">
      <c r="A1384">
        <v>16.529704337722194</v>
      </c>
      <c r="B1384">
        <v>0</v>
      </c>
    </row>
    <row r="1385" spans="1:2" x14ac:dyDescent="0.2">
      <c r="A1385">
        <v>16.553625762234091</v>
      </c>
      <c r="B1385">
        <v>0</v>
      </c>
    </row>
    <row r="1386" spans="1:2" x14ac:dyDescent="0.2">
      <c r="A1386">
        <v>16.553625762234091</v>
      </c>
      <c r="B1386">
        <v>6.4516129032258064E-3</v>
      </c>
    </row>
    <row r="1387" spans="1:2" x14ac:dyDescent="0.2">
      <c r="A1387">
        <v>16.577547186745992</v>
      </c>
      <c r="B1387">
        <v>6.4516129032258064E-3</v>
      </c>
    </row>
    <row r="1388" spans="1:2" x14ac:dyDescent="0.2">
      <c r="A1388">
        <v>16.577547186745992</v>
      </c>
      <c r="B1388">
        <v>0</v>
      </c>
    </row>
    <row r="1389" spans="1:2" x14ac:dyDescent="0.2">
      <c r="A1389">
        <v>16.601468611257889</v>
      </c>
      <c r="B1389">
        <v>0</v>
      </c>
    </row>
    <row r="1390" spans="1:2" x14ac:dyDescent="0.2">
      <c r="A1390">
        <v>16.601468611257889</v>
      </c>
      <c r="B1390">
        <v>6.4516129032258064E-3</v>
      </c>
    </row>
    <row r="1391" spans="1:2" x14ac:dyDescent="0.2">
      <c r="A1391">
        <v>16.62539003576979</v>
      </c>
      <c r="B1391">
        <v>6.4516129032258064E-3</v>
      </c>
    </row>
    <row r="1392" spans="1:2" x14ac:dyDescent="0.2">
      <c r="A1392">
        <v>16.62539003576979</v>
      </c>
      <c r="B1392">
        <v>0</v>
      </c>
    </row>
    <row r="1393" spans="1:2" x14ac:dyDescent="0.2">
      <c r="A1393">
        <v>16.649311460281687</v>
      </c>
      <c r="B1393">
        <v>0</v>
      </c>
    </row>
    <row r="1394" spans="1:2" x14ac:dyDescent="0.2">
      <c r="A1394">
        <v>16.649311460281687</v>
      </c>
      <c r="B1394">
        <v>6.4516129032258064E-3</v>
      </c>
    </row>
    <row r="1395" spans="1:2" x14ac:dyDescent="0.2">
      <c r="A1395">
        <v>16.673232884793588</v>
      </c>
      <c r="B1395">
        <v>6.4516129032258064E-3</v>
      </c>
    </row>
    <row r="1396" spans="1:2" x14ac:dyDescent="0.2">
      <c r="A1396">
        <v>16.673232884793588</v>
      </c>
      <c r="B1396">
        <v>0</v>
      </c>
    </row>
    <row r="1397" spans="1:2" x14ac:dyDescent="0.2">
      <c r="A1397">
        <v>16.697154309305485</v>
      </c>
      <c r="B1397">
        <v>0</v>
      </c>
    </row>
    <row r="1398" spans="1:2" x14ac:dyDescent="0.2">
      <c r="A1398">
        <v>16.697154309305485</v>
      </c>
      <c r="B1398">
        <v>6.4516129032258064E-3</v>
      </c>
    </row>
    <row r="1399" spans="1:2" x14ac:dyDescent="0.2">
      <c r="A1399">
        <v>16.721075733817386</v>
      </c>
      <c r="B1399">
        <v>6.4516129032258064E-3</v>
      </c>
    </row>
    <row r="1400" spans="1:2" x14ac:dyDescent="0.2">
      <c r="A1400">
        <v>16.721075733817386</v>
      </c>
      <c r="B1400">
        <v>0</v>
      </c>
    </row>
    <row r="1401" spans="1:2" x14ac:dyDescent="0.2">
      <c r="A1401">
        <v>16.744997158329284</v>
      </c>
      <c r="B1401">
        <v>0</v>
      </c>
    </row>
    <row r="1402" spans="1:2" x14ac:dyDescent="0.2">
      <c r="A1402">
        <v>16.744997158329284</v>
      </c>
      <c r="B1402">
        <v>6.4516129032258064E-3</v>
      </c>
    </row>
    <row r="1403" spans="1:2" x14ac:dyDescent="0.2">
      <c r="A1403">
        <v>16.768918582841184</v>
      </c>
      <c r="B1403">
        <v>6.4516129032258064E-3</v>
      </c>
    </row>
    <row r="1404" spans="1:2" x14ac:dyDescent="0.2">
      <c r="A1404">
        <v>16.768918582841184</v>
      </c>
      <c r="B1404">
        <v>0</v>
      </c>
    </row>
    <row r="1405" spans="1:2" x14ac:dyDescent="0.2">
      <c r="A1405">
        <v>16.792840007353082</v>
      </c>
      <c r="B1405">
        <v>0</v>
      </c>
    </row>
    <row r="1406" spans="1:2" x14ac:dyDescent="0.2">
      <c r="A1406">
        <v>16.792840007353082</v>
      </c>
      <c r="B1406">
        <v>6.4516129032258064E-3</v>
      </c>
    </row>
    <row r="1407" spans="1:2" x14ac:dyDescent="0.2">
      <c r="A1407">
        <v>16.816761431864983</v>
      </c>
      <c r="B1407">
        <v>6.4516129032258064E-3</v>
      </c>
    </row>
    <row r="1408" spans="1:2" x14ac:dyDescent="0.2">
      <c r="A1408">
        <v>16.816761431864983</v>
      </c>
      <c r="B1408">
        <v>0</v>
      </c>
    </row>
    <row r="1409" spans="1:2" x14ac:dyDescent="0.2">
      <c r="A1409">
        <v>16.84068285637688</v>
      </c>
      <c r="B1409">
        <v>0</v>
      </c>
    </row>
    <row r="1410" spans="1:2" x14ac:dyDescent="0.2">
      <c r="A1410">
        <v>16.84068285637688</v>
      </c>
      <c r="B1410">
        <v>6.4516129032258064E-3</v>
      </c>
    </row>
    <row r="1411" spans="1:2" x14ac:dyDescent="0.2">
      <c r="A1411">
        <v>16.864604280888781</v>
      </c>
      <c r="B1411">
        <v>6.4516129032258064E-3</v>
      </c>
    </row>
    <row r="1412" spans="1:2" x14ac:dyDescent="0.2">
      <c r="A1412">
        <v>16.864604280888781</v>
      </c>
      <c r="B1412">
        <v>0</v>
      </c>
    </row>
    <row r="1413" spans="1:2" x14ac:dyDescent="0.2">
      <c r="A1413">
        <v>16.888525705400678</v>
      </c>
      <c r="B1413">
        <v>0</v>
      </c>
    </row>
    <row r="1414" spans="1:2" x14ac:dyDescent="0.2">
      <c r="A1414">
        <v>16.888525705400678</v>
      </c>
      <c r="B1414">
        <v>6.4516129032258064E-3</v>
      </c>
    </row>
    <row r="1415" spans="1:2" x14ac:dyDescent="0.2">
      <c r="A1415">
        <v>16.912447129912579</v>
      </c>
      <c r="B1415">
        <v>6.4516129032258064E-3</v>
      </c>
    </row>
    <row r="1416" spans="1:2" x14ac:dyDescent="0.2">
      <c r="A1416">
        <v>16.912447129912579</v>
      </c>
      <c r="B1416">
        <v>0</v>
      </c>
    </row>
    <row r="1417" spans="1:2" x14ac:dyDescent="0.2">
      <c r="A1417">
        <v>16.936368554424476</v>
      </c>
      <c r="B1417">
        <v>0</v>
      </c>
    </row>
    <row r="1418" spans="1:2" x14ac:dyDescent="0.2">
      <c r="A1418">
        <v>16.936368554424476</v>
      </c>
      <c r="B1418">
        <v>6.4516129032258064E-3</v>
      </c>
    </row>
    <row r="1419" spans="1:2" x14ac:dyDescent="0.2">
      <c r="A1419">
        <v>16.960289978936373</v>
      </c>
      <c r="B1419">
        <v>6.4516129032258064E-3</v>
      </c>
    </row>
    <row r="1420" spans="1:2" x14ac:dyDescent="0.2">
      <c r="A1420">
        <v>16.960289978936373</v>
      </c>
      <c r="B1420">
        <v>0</v>
      </c>
    </row>
    <row r="1421" spans="1:2" x14ac:dyDescent="0.2">
      <c r="A1421">
        <v>16.984211403448274</v>
      </c>
      <c r="B1421">
        <v>0</v>
      </c>
    </row>
    <row r="1422" spans="1:2" x14ac:dyDescent="0.2">
      <c r="A1422">
        <v>16.984211403448274</v>
      </c>
      <c r="B1422">
        <v>6.4516129032258064E-3</v>
      </c>
    </row>
    <row r="1423" spans="1:2" x14ac:dyDescent="0.2">
      <c r="A1423">
        <v>17.008132827960171</v>
      </c>
      <c r="B1423">
        <v>6.4516129032258064E-3</v>
      </c>
    </row>
    <row r="1424" spans="1:2" x14ac:dyDescent="0.2">
      <c r="A1424">
        <v>17.008132827960171</v>
      </c>
      <c r="B1424">
        <v>0</v>
      </c>
    </row>
    <row r="1425" spans="1:2" x14ac:dyDescent="0.2">
      <c r="A1425">
        <v>17.032054252472072</v>
      </c>
      <c r="B1425">
        <v>0</v>
      </c>
    </row>
    <row r="1426" spans="1:2" x14ac:dyDescent="0.2">
      <c r="A1426">
        <v>17.032054252472072</v>
      </c>
      <c r="B1426">
        <v>6.4516129032258064E-3</v>
      </c>
    </row>
    <row r="1427" spans="1:2" x14ac:dyDescent="0.2">
      <c r="A1427">
        <v>17.055975676983969</v>
      </c>
      <c r="B1427">
        <v>6.4516129032258064E-3</v>
      </c>
    </row>
    <row r="1428" spans="1:2" x14ac:dyDescent="0.2">
      <c r="A1428">
        <v>17.055975676983969</v>
      </c>
      <c r="B1428">
        <v>0</v>
      </c>
    </row>
    <row r="1429" spans="1:2" x14ac:dyDescent="0.2">
      <c r="A1429">
        <v>17.07989710149587</v>
      </c>
      <c r="B1429">
        <v>0</v>
      </c>
    </row>
    <row r="1430" spans="1:2" x14ac:dyDescent="0.2">
      <c r="A1430">
        <v>17.07989710149587</v>
      </c>
      <c r="B1430">
        <v>6.4516129032258064E-3</v>
      </c>
    </row>
    <row r="1431" spans="1:2" x14ac:dyDescent="0.2">
      <c r="A1431">
        <v>17.103818526007768</v>
      </c>
      <c r="B1431">
        <v>6.4516129032258064E-3</v>
      </c>
    </row>
    <row r="1432" spans="1:2" x14ac:dyDescent="0.2">
      <c r="A1432">
        <v>17.103818526007768</v>
      </c>
      <c r="B1432">
        <v>0</v>
      </c>
    </row>
    <row r="1433" spans="1:2" x14ac:dyDescent="0.2">
      <c r="A1433">
        <v>17.127739950519668</v>
      </c>
      <c r="B1433">
        <v>0</v>
      </c>
    </row>
    <row r="1434" spans="1:2" x14ac:dyDescent="0.2">
      <c r="A1434">
        <v>17.127739950519668</v>
      </c>
      <c r="B1434">
        <v>6.4516129032258064E-3</v>
      </c>
    </row>
    <row r="1435" spans="1:2" x14ac:dyDescent="0.2">
      <c r="A1435">
        <v>17.151661375031566</v>
      </c>
      <c r="B1435">
        <v>6.4516129032258064E-3</v>
      </c>
    </row>
    <row r="1436" spans="1:2" x14ac:dyDescent="0.2">
      <c r="A1436">
        <v>17.151661375031566</v>
      </c>
      <c r="B1436">
        <v>0</v>
      </c>
    </row>
    <row r="1437" spans="1:2" x14ac:dyDescent="0.2">
      <c r="A1437">
        <v>17.175582799543466</v>
      </c>
      <c r="B1437">
        <v>0</v>
      </c>
    </row>
    <row r="1438" spans="1:2" x14ac:dyDescent="0.2">
      <c r="A1438">
        <v>17.175582799543466</v>
      </c>
      <c r="B1438">
        <v>6.4516129032258064E-3</v>
      </c>
    </row>
    <row r="1439" spans="1:2" x14ac:dyDescent="0.2">
      <c r="A1439">
        <v>17.199504224055364</v>
      </c>
      <c r="B1439">
        <v>6.4516129032258064E-3</v>
      </c>
    </row>
    <row r="1440" spans="1:2" x14ac:dyDescent="0.2">
      <c r="A1440">
        <v>17.199504224055364</v>
      </c>
      <c r="B1440">
        <v>0</v>
      </c>
    </row>
    <row r="1441" spans="1:2" x14ac:dyDescent="0.2">
      <c r="A1441">
        <v>17.223425648567265</v>
      </c>
      <c r="B1441">
        <v>0</v>
      </c>
    </row>
    <row r="1442" spans="1:2" x14ac:dyDescent="0.2">
      <c r="A1442">
        <v>17.223425648567265</v>
      </c>
      <c r="B1442">
        <v>6.4516129032258064E-3</v>
      </c>
    </row>
    <row r="1443" spans="1:2" x14ac:dyDescent="0.2">
      <c r="A1443">
        <v>17.247347073079162</v>
      </c>
      <c r="B1443">
        <v>6.4516129032258064E-3</v>
      </c>
    </row>
    <row r="1444" spans="1:2" x14ac:dyDescent="0.2">
      <c r="A1444">
        <v>17.247347073079162</v>
      </c>
      <c r="B1444">
        <v>0</v>
      </c>
    </row>
    <row r="1445" spans="1:2" x14ac:dyDescent="0.2">
      <c r="A1445">
        <v>17.271268497591063</v>
      </c>
      <c r="B1445">
        <v>0</v>
      </c>
    </row>
    <row r="1446" spans="1:2" x14ac:dyDescent="0.2">
      <c r="A1446">
        <v>17.271268497591063</v>
      </c>
      <c r="B1446">
        <v>6.4516129032258064E-3</v>
      </c>
    </row>
    <row r="1447" spans="1:2" x14ac:dyDescent="0.2">
      <c r="A1447">
        <v>17.29518992210296</v>
      </c>
      <c r="B1447">
        <v>6.4516129032258064E-3</v>
      </c>
    </row>
    <row r="1448" spans="1:2" x14ac:dyDescent="0.2">
      <c r="A1448">
        <v>17.29518992210296</v>
      </c>
      <c r="B1448">
        <v>0</v>
      </c>
    </row>
    <row r="1449" spans="1:2" x14ac:dyDescent="0.2">
      <c r="A1449">
        <v>17.319111346614861</v>
      </c>
      <c r="B1449">
        <v>0</v>
      </c>
    </row>
    <row r="1450" spans="1:2" x14ac:dyDescent="0.2">
      <c r="A1450">
        <v>17.319111346614861</v>
      </c>
      <c r="B1450">
        <v>6.4516129032258064E-3</v>
      </c>
    </row>
    <row r="1451" spans="1:2" x14ac:dyDescent="0.2">
      <c r="A1451">
        <v>17.343032771126758</v>
      </c>
      <c r="B1451">
        <v>6.4516129032258064E-3</v>
      </c>
    </row>
    <row r="1452" spans="1:2" x14ac:dyDescent="0.2">
      <c r="A1452">
        <v>17.343032771126758</v>
      </c>
      <c r="B1452">
        <v>0</v>
      </c>
    </row>
    <row r="1453" spans="1:2" x14ac:dyDescent="0.2">
      <c r="A1453">
        <v>17.366954195638659</v>
      </c>
      <c r="B1453">
        <v>0</v>
      </c>
    </row>
    <row r="1454" spans="1:2" x14ac:dyDescent="0.2">
      <c r="A1454">
        <v>17.366954195638659</v>
      </c>
      <c r="B1454">
        <v>6.4516129032258064E-3</v>
      </c>
    </row>
    <row r="1455" spans="1:2" x14ac:dyDescent="0.2">
      <c r="A1455">
        <v>17.390875620150556</v>
      </c>
      <c r="B1455">
        <v>6.4516129032258064E-3</v>
      </c>
    </row>
    <row r="1456" spans="1:2" x14ac:dyDescent="0.2">
      <c r="A1456">
        <v>17.390875620150556</v>
      </c>
      <c r="B1456">
        <v>0</v>
      </c>
    </row>
    <row r="1457" spans="1:2" x14ac:dyDescent="0.2">
      <c r="A1457">
        <v>17.414797044662457</v>
      </c>
      <c r="B1457">
        <v>0</v>
      </c>
    </row>
    <row r="1458" spans="1:2" x14ac:dyDescent="0.2">
      <c r="A1458">
        <v>17.414797044662457</v>
      </c>
      <c r="B1458">
        <v>6.4516129032258064E-3</v>
      </c>
    </row>
    <row r="1459" spans="1:2" x14ac:dyDescent="0.2">
      <c r="A1459">
        <v>17.438718469174354</v>
      </c>
      <c r="B1459">
        <v>6.4516129032258064E-3</v>
      </c>
    </row>
    <row r="1460" spans="1:2" x14ac:dyDescent="0.2">
      <c r="A1460">
        <v>17.438718469174354</v>
      </c>
      <c r="B1460">
        <v>0</v>
      </c>
    </row>
    <row r="1461" spans="1:2" x14ac:dyDescent="0.2">
      <c r="A1461">
        <v>17.462639893686255</v>
      </c>
      <c r="B1461">
        <v>0</v>
      </c>
    </row>
    <row r="1462" spans="1:2" x14ac:dyDescent="0.2">
      <c r="A1462">
        <v>17.462639893686255</v>
      </c>
      <c r="B1462">
        <v>6.4516129032258064E-3</v>
      </c>
    </row>
    <row r="1463" spans="1:2" x14ac:dyDescent="0.2">
      <c r="A1463">
        <v>17.486561318198152</v>
      </c>
      <c r="B1463">
        <v>6.4516129032258064E-3</v>
      </c>
    </row>
    <row r="1464" spans="1:2" x14ac:dyDescent="0.2">
      <c r="A1464">
        <v>17.486561318198152</v>
      </c>
      <c r="B1464">
        <v>0</v>
      </c>
    </row>
    <row r="1465" spans="1:2" x14ac:dyDescent="0.2">
      <c r="A1465">
        <v>17.51048274271005</v>
      </c>
      <c r="B1465">
        <v>0</v>
      </c>
    </row>
    <row r="1466" spans="1:2" x14ac:dyDescent="0.2">
      <c r="A1466">
        <v>17.51048274271005</v>
      </c>
      <c r="B1466">
        <v>6.4516129032258064E-3</v>
      </c>
    </row>
    <row r="1467" spans="1:2" x14ac:dyDescent="0.2">
      <c r="A1467">
        <v>17.53440416722195</v>
      </c>
      <c r="B1467">
        <v>6.4516129032258064E-3</v>
      </c>
    </row>
    <row r="1468" spans="1:2" x14ac:dyDescent="0.2">
      <c r="A1468">
        <v>17.53440416722195</v>
      </c>
      <c r="B1468">
        <v>0</v>
      </c>
    </row>
    <row r="1469" spans="1:2" x14ac:dyDescent="0.2">
      <c r="A1469">
        <v>17.558325591733848</v>
      </c>
      <c r="B1469">
        <v>0</v>
      </c>
    </row>
    <row r="1470" spans="1:2" x14ac:dyDescent="0.2">
      <c r="A1470">
        <v>17.558325591733848</v>
      </c>
      <c r="B1470">
        <v>6.4516129032258064E-3</v>
      </c>
    </row>
    <row r="1471" spans="1:2" x14ac:dyDescent="0.2">
      <c r="A1471">
        <v>17.582247016245748</v>
      </c>
      <c r="B1471">
        <v>6.4516129032258064E-3</v>
      </c>
    </row>
    <row r="1472" spans="1:2" x14ac:dyDescent="0.2">
      <c r="A1472">
        <v>17.582247016245748</v>
      </c>
      <c r="B1472">
        <v>0</v>
      </c>
    </row>
    <row r="1473" spans="1:2" x14ac:dyDescent="0.2">
      <c r="A1473">
        <v>17.606168440757649</v>
      </c>
      <c r="B1473">
        <v>0</v>
      </c>
    </row>
    <row r="1474" spans="1:2" x14ac:dyDescent="0.2">
      <c r="A1474">
        <v>17.606168440757649</v>
      </c>
      <c r="B1474">
        <v>6.4516129032258064E-3</v>
      </c>
    </row>
    <row r="1475" spans="1:2" x14ac:dyDescent="0.2">
      <c r="A1475">
        <v>17.630089865269547</v>
      </c>
      <c r="B1475">
        <v>6.4516129032258064E-3</v>
      </c>
    </row>
    <row r="1476" spans="1:2" x14ac:dyDescent="0.2">
      <c r="A1476">
        <v>17.630089865269547</v>
      </c>
      <c r="B1476">
        <v>0</v>
      </c>
    </row>
    <row r="1477" spans="1:2" x14ac:dyDescent="0.2">
      <c r="A1477">
        <v>17.654011289781444</v>
      </c>
      <c r="B1477">
        <v>0</v>
      </c>
    </row>
    <row r="1478" spans="1:2" x14ac:dyDescent="0.2">
      <c r="A1478">
        <v>17.654011289781444</v>
      </c>
      <c r="B1478">
        <v>6.4516129032258064E-3</v>
      </c>
    </row>
    <row r="1479" spans="1:2" x14ac:dyDescent="0.2">
      <c r="A1479">
        <v>17.677932714293345</v>
      </c>
      <c r="B1479">
        <v>6.4516129032258064E-3</v>
      </c>
    </row>
    <row r="1480" spans="1:2" x14ac:dyDescent="0.2">
      <c r="A1480">
        <v>17.677932714293345</v>
      </c>
      <c r="B1480">
        <v>0</v>
      </c>
    </row>
    <row r="1481" spans="1:2" x14ac:dyDescent="0.2">
      <c r="A1481">
        <v>17.701854138805242</v>
      </c>
      <c r="B1481">
        <v>0</v>
      </c>
    </row>
    <row r="1482" spans="1:2" x14ac:dyDescent="0.2">
      <c r="A1482">
        <v>17.701854138805242</v>
      </c>
      <c r="B1482">
        <v>6.4516129032258064E-3</v>
      </c>
    </row>
    <row r="1483" spans="1:2" x14ac:dyDescent="0.2">
      <c r="A1483">
        <v>17.725775563317143</v>
      </c>
      <c r="B1483">
        <v>6.4516129032258064E-3</v>
      </c>
    </row>
    <row r="1484" spans="1:2" x14ac:dyDescent="0.2">
      <c r="A1484">
        <v>17.725775563317143</v>
      </c>
      <c r="B1484">
        <v>0</v>
      </c>
    </row>
    <row r="1485" spans="1:2" x14ac:dyDescent="0.2">
      <c r="A1485">
        <v>17.74969698782904</v>
      </c>
      <c r="B1485">
        <v>0</v>
      </c>
    </row>
    <row r="1486" spans="1:2" x14ac:dyDescent="0.2">
      <c r="A1486">
        <v>17.74969698782904</v>
      </c>
      <c r="B1486">
        <v>6.4516129032258064E-3</v>
      </c>
    </row>
    <row r="1487" spans="1:2" x14ac:dyDescent="0.2">
      <c r="A1487">
        <v>17.773618412340941</v>
      </c>
      <c r="B1487">
        <v>6.4516129032258064E-3</v>
      </c>
    </row>
    <row r="1488" spans="1:2" x14ac:dyDescent="0.2">
      <c r="A1488">
        <v>17.773618412340941</v>
      </c>
      <c r="B1488">
        <v>0</v>
      </c>
    </row>
    <row r="1489" spans="1:2" x14ac:dyDescent="0.2">
      <c r="A1489">
        <v>17.797539836852838</v>
      </c>
      <c r="B1489">
        <v>0</v>
      </c>
    </row>
    <row r="1490" spans="1:2" x14ac:dyDescent="0.2">
      <c r="A1490">
        <v>17.797539836852838</v>
      </c>
      <c r="B1490">
        <v>6.4516129032258064E-3</v>
      </c>
    </row>
    <row r="1491" spans="1:2" x14ac:dyDescent="0.2">
      <c r="A1491">
        <v>17.821461261364739</v>
      </c>
      <c r="B1491">
        <v>6.4516129032258064E-3</v>
      </c>
    </row>
    <row r="1492" spans="1:2" x14ac:dyDescent="0.2">
      <c r="A1492">
        <v>17.821461261364739</v>
      </c>
      <c r="B1492">
        <v>0</v>
      </c>
    </row>
    <row r="1493" spans="1:2" x14ac:dyDescent="0.2">
      <c r="A1493">
        <v>17.845382685876636</v>
      </c>
      <c r="B1493">
        <v>0</v>
      </c>
    </row>
    <row r="1494" spans="1:2" x14ac:dyDescent="0.2">
      <c r="A1494">
        <v>17.845382685876636</v>
      </c>
      <c r="B1494">
        <v>6.4516129032258064E-3</v>
      </c>
    </row>
    <row r="1495" spans="1:2" x14ac:dyDescent="0.2">
      <c r="A1495">
        <v>17.869304110388537</v>
      </c>
      <c r="B1495">
        <v>6.4516129032258064E-3</v>
      </c>
    </row>
    <row r="1496" spans="1:2" x14ac:dyDescent="0.2">
      <c r="A1496">
        <v>17.869304110388537</v>
      </c>
      <c r="B1496">
        <v>0</v>
      </c>
    </row>
    <row r="1497" spans="1:2" x14ac:dyDescent="0.2">
      <c r="A1497">
        <v>17.893225534900434</v>
      </c>
      <c r="B1497">
        <v>0</v>
      </c>
    </row>
    <row r="1498" spans="1:2" x14ac:dyDescent="0.2">
      <c r="A1498">
        <v>17.893225534900434</v>
      </c>
      <c r="B1498">
        <v>6.4516129032258064E-3</v>
      </c>
    </row>
    <row r="1499" spans="1:2" x14ac:dyDescent="0.2">
      <c r="A1499">
        <v>17.917146959412335</v>
      </c>
      <c r="B1499">
        <v>6.4516129032258064E-3</v>
      </c>
    </row>
    <row r="1500" spans="1:2" x14ac:dyDescent="0.2">
      <c r="A1500">
        <v>17.917146959412335</v>
      </c>
      <c r="B1500">
        <v>0</v>
      </c>
    </row>
    <row r="1501" spans="1:2" x14ac:dyDescent="0.2">
      <c r="A1501">
        <v>17.941068383924232</v>
      </c>
      <c r="B1501">
        <v>0</v>
      </c>
    </row>
    <row r="1502" spans="1:2" x14ac:dyDescent="0.2">
      <c r="A1502">
        <v>17.941068383924232</v>
      </c>
      <c r="B1502">
        <v>6.4516129032258064E-3</v>
      </c>
    </row>
    <row r="1503" spans="1:2" x14ac:dyDescent="0.2">
      <c r="A1503">
        <v>17.964989808436133</v>
      </c>
      <c r="B1503">
        <v>6.4516129032258064E-3</v>
      </c>
    </row>
    <row r="1504" spans="1:2" x14ac:dyDescent="0.2">
      <c r="A1504">
        <v>17.964989808436133</v>
      </c>
      <c r="B1504">
        <v>0</v>
      </c>
    </row>
    <row r="1505" spans="1:2" x14ac:dyDescent="0.2">
      <c r="A1505">
        <v>17.988911232948031</v>
      </c>
      <c r="B1505">
        <v>0</v>
      </c>
    </row>
    <row r="1506" spans="1:2" x14ac:dyDescent="0.2">
      <c r="A1506">
        <v>17.988911232948031</v>
      </c>
      <c r="B1506">
        <v>6.4516129032258064E-3</v>
      </c>
    </row>
    <row r="1507" spans="1:2" x14ac:dyDescent="0.2">
      <c r="A1507">
        <v>18.012832657459931</v>
      </c>
      <c r="B1507">
        <v>6.4516129032258064E-3</v>
      </c>
    </row>
    <row r="1508" spans="1:2" x14ac:dyDescent="0.2">
      <c r="A1508">
        <v>18.012832657459931</v>
      </c>
      <c r="B1508">
        <v>0</v>
      </c>
    </row>
    <row r="1509" spans="1:2" x14ac:dyDescent="0.2">
      <c r="A1509">
        <v>18.036754081971829</v>
      </c>
      <c r="B1509">
        <v>0</v>
      </c>
    </row>
    <row r="1510" spans="1:2" x14ac:dyDescent="0.2">
      <c r="A1510">
        <v>18.036754081971829</v>
      </c>
      <c r="B1510">
        <v>6.4516129032258064E-3</v>
      </c>
    </row>
    <row r="1511" spans="1:2" x14ac:dyDescent="0.2">
      <c r="A1511">
        <v>18.060675506483726</v>
      </c>
      <c r="B1511">
        <v>6.4516129032258064E-3</v>
      </c>
    </row>
    <row r="1512" spans="1:2" x14ac:dyDescent="0.2">
      <c r="A1512">
        <v>18.060675506483726</v>
      </c>
      <c r="B1512">
        <v>0</v>
      </c>
    </row>
    <row r="1513" spans="1:2" x14ac:dyDescent="0.2">
      <c r="A1513">
        <v>18.084596930995627</v>
      </c>
      <c r="B1513">
        <v>0</v>
      </c>
    </row>
    <row r="1514" spans="1:2" x14ac:dyDescent="0.2">
      <c r="A1514">
        <v>18.084596930995627</v>
      </c>
      <c r="B1514">
        <v>6.4516129032258064E-3</v>
      </c>
    </row>
    <row r="1515" spans="1:2" x14ac:dyDescent="0.2">
      <c r="A1515">
        <v>18.108518355507528</v>
      </c>
      <c r="B1515">
        <v>6.4516129032258064E-3</v>
      </c>
    </row>
    <row r="1516" spans="1:2" x14ac:dyDescent="0.2">
      <c r="A1516">
        <v>18.108518355507528</v>
      </c>
      <c r="B1516">
        <v>0</v>
      </c>
    </row>
    <row r="1517" spans="1:2" x14ac:dyDescent="0.2">
      <c r="A1517">
        <v>18.132439780019425</v>
      </c>
      <c r="B1517">
        <v>0</v>
      </c>
    </row>
    <row r="1518" spans="1:2" x14ac:dyDescent="0.2">
      <c r="A1518">
        <v>18.132439780019425</v>
      </c>
      <c r="B1518">
        <v>6.4516129032258064E-3</v>
      </c>
    </row>
    <row r="1519" spans="1:2" x14ac:dyDescent="0.2">
      <c r="A1519">
        <v>18.156361204531322</v>
      </c>
      <c r="B1519">
        <v>6.4516129032258064E-3</v>
      </c>
    </row>
    <row r="1520" spans="1:2" x14ac:dyDescent="0.2">
      <c r="A1520">
        <v>18.156361204531322</v>
      </c>
      <c r="B1520">
        <v>0</v>
      </c>
    </row>
    <row r="1521" spans="1:2" x14ac:dyDescent="0.2">
      <c r="A1521">
        <v>18.180282629043223</v>
      </c>
      <c r="B1521">
        <v>0</v>
      </c>
    </row>
    <row r="1522" spans="1:2" x14ac:dyDescent="0.2">
      <c r="A1522">
        <v>18.180282629043223</v>
      </c>
      <c r="B1522">
        <v>6.4516129032258064E-3</v>
      </c>
    </row>
    <row r="1523" spans="1:2" x14ac:dyDescent="0.2">
      <c r="A1523">
        <v>18.20420405355512</v>
      </c>
      <c r="B1523">
        <v>6.4516129032258064E-3</v>
      </c>
    </row>
    <row r="1524" spans="1:2" x14ac:dyDescent="0.2">
      <c r="A1524">
        <v>18.20420405355512</v>
      </c>
      <c r="B1524">
        <v>0</v>
      </c>
    </row>
    <row r="1525" spans="1:2" x14ac:dyDescent="0.2">
      <c r="A1525">
        <v>18.228125478067021</v>
      </c>
      <c r="B1525">
        <v>0</v>
      </c>
    </row>
    <row r="1526" spans="1:2" x14ac:dyDescent="0.2">
      <c r="A1526">
        <v>18.228125478067021</v>
      </c>
      <c r="B1526">
        <v>6.4516129032258064E-3</v>
      </c>
    </row>
    <row r="1527" spans="1:2" x14ac:dyDescent="0.2">
      <c r="A1527">
        <v>18.252046902578918</v>
      </c>
      <c r="B1527">
        <v>6.4516129032258064E-3</v>
      </c>
    </row>
    <row r="1528" spans="1:2" x14ac:dyDescent="0.2">
      <c r="A1528">
        <v>18.252046902578918</v>
      </c>
      <c r="B1528">
        <v>0</v>
      </c>
    </row>
    <row r="1529" spans="1:2" x14ac:dyDescent="0.2">
      <c r="A1529">
        <v>18.275968327090819</v>
      </c>
      <c r="B1529">
        <v>0</v>
      </c>
    </row>
    <row r="1530" spans="1:2" x14ac:dyDescent="0.2">
      <c r="A1530">
        <v>18.275968327090819</v>
      </c>
      <c r="B1530">
        <v>6.4516129032258064E-3</v>
      </c>
    </row>
    <row r="1531" spans="1:2" x14ac:dyDescent="0.2">
      <c r="A1531">
        <v>18.299889751602716</v>
      </c>
      <c r="B1531">
        <v>6.4516129032258064E-3</v>
      </c>
    </row>
    <row r="1532" spans="1:2" x14ac:dyDescent="0.2">
      <c r="A1532">
        <v>18.299889751602716</v>
      </c>
      <c r="B1532">
        <v>0</v>
      </c>
    </row>
    <row r="1533" spans="1:2" x14ac:dyDescent="0.2">
      <c r="A1533">
        <v>18.323811176114617</v>
      </c>
      <c r="B1533">
        <v>0</v>
      </c>
    </row>
    <row r="1534" spans="1:2" x14ac:dyDescent="0.2">
      <c r="A1534">
        <v>18.323811176114617</v>
      </c>
      <c r="B1534">
        <v>6.4516129032258064E-3</v>
      </c>
    </row>
    <row r="1535" spans="1:2" x14ac:dyDescent="0.2">
      <c r="A1535">
        <v>18.347732600626514</v>
      </c>
      <c r="B1535">
        <v>6.4516129032258064E-3</v>
      </c>
    </row>
    <row r="1536" spans="1:2" x14ac:dyDescent="0.2">
      <c r="A1536">
        <v>18.347732600626514</v>
      </c>
      <c r="B1536">
        <v>0</v>
      </c>
    </row>
    <row r="1537" spans="1:2" x14ac:dyDescent="0.2">
      <c r="A1537">
        <v>18.371654025138415</v>
      </c>
      <c r="B1537">
        <v>0</v>
      </c>
    </row>
    <row r="1538" spans="1:2" x14ac:dyDescent="0.2">
      <c r="A1538">
        <v>18.371654025138415</v>
      </c>
      <c r="B1538">
        <v>6.4516129032258064E-3</v>
      </c>
    </row>
    <row r="1539" spans="1:2" x14ac:dyDescent="0.2">
      <c r="A1539">
        <v>18.395575449650313</v>
      </c>
      <c r="B1539">
        <v>6.4516129032258064E-3</v>
      </c>
    </row>
    <row r="1540" spans="1:2" x14ac:dyDescent="0.2">
      <c r="A1540">
        <v>18.395575449650313</v>
      </c>
      <c r="B1540">
        <v>0</v>
      </c>
    </row>
    <row r="1541" spans="1:2" x14ac:dyDescent="0.2">
      <c r="A1541">
        <v>18.419496874162213</v>
      </c>
      <c r="B1541">
        <v>0</v>
      </c>
    </row>
    <row r="1542" spans="1:2" x14ac:dyDescent="0.2">
      <c r="A1542">
        <v>18.419496874162213</v>
      </c>
      <c r="B1542">
        <v>6.4516129032258064E-3</v>
      </c>
    </row>
    <row r="1543" spans="1:2" x14ac:dyDescent="0.2">
      <c r="A1543">
        <v>18.443418298674111</v>
      </c>
      <c r="B1543">
        <v>6.4516129032258064E-3</v>
      </c>
    </row>
    <row r="1544" spans="1:2" x14ac:dyDescent="0.2">
      <c r="A1544">
        <v>18.443418298674111</v>
      </c>
      <c r="B1544">
        <v>0</v>
      </c>
    </row>
    <row r="1545" spans="1:2" x14ac:dyDescent="0.2">
      <c r="A1545">
        <v>18.467339723186011</v>
      </c>
      <c r="B1545">
        <v>0</v>
      </c>
    </row>
    <row r="1546" spans="1:2" x14ac:dyDescent="0.2">
      <c r="A1546">
        <v>18.467339723186011</v>
      </c>
      <c r="B1546">
        <v>6.4516129032258064E-3</v>
      </c>
    </row>
    <row r="1547" spans="1:2" x14ac:dyDescent="0.2">
      <c r="A1547">
        <v>18.491261147697909</v>
      </c>
      <c r="B1547">
        <v>6.4516129032258064E-3</v>
      </c>
    </row>
    <row r="1548" spans="1:2" x14ac:dyDescent="0.2">
      <c r="A1548">
        <v>18.491261147697909</v>
      </c>
      <c r="B1548">
        <v>0</v>
      </c>
    </row>
    <row r="1549" spans="1:2" x14ac:dyDescent="0.2">
      <c r="A1549">
        <v>18.51518257220981</v>
      </c>
      <c r="B1549">
        <v>0</v>
      </c>
    </row>
    <row r="1550" spans="1:2" x14ac:dyDescent="0.2">
      <c r="A1550">
        <v>18.51518257220981</v>
      </c>
      <c r="B1550">
        <v>6.4516129032258064E-3</v>
      </c>
    </row>
    <row r="1551" spans="1:2" x14ac:dyDescent="0.2">
      <c r="A1551">
        <v>18.539103996721707</v>
      </c>
      <c r="B1551">
        <v>6.4516129032258064E-3</v>
      </c>
    </row>
    <row r="1552" spans="1:2" x14ac:dyDescent="0.2">
      <c r="A1552">
        <v>18.539103996721707</v>
      </c>
      <c r="B1552">
        <v>0</v>
      </c>
    </row>
    <row r="1553" spans="1:2" x14ac:dyDescent="0.2">
      <c r="A1553">
        <v>18.563025421233608</v>
      </c>
      <c r="B1553">
        <v>0</v>
      </c>
    </row>
    <row r="1554" spans="1:2" x14ac:dyDescent="0.2">
      <c r="A1554">
        <v>18.563025421233608</v>
      </c>
      <c r="B1554">
        <v>6.4516129032258064E-3</v>
      </c>
    </row>
    <row r="1555" spans="1:2" x14ac:dyDescent="0.2">
      <c r="A1555">
        <v>18.586946845745505</v>
      </c>
      <c r="B1555">
        <v>6.4516129032258064E-3</v>
      </c>
    </row>
    <row r="1556" spans="1:2" x14ac:dyDescent="0.2">
      <c r="A1556">
        <v>18.586946845745505</v>
      </c>
      <c r="B1556">
        <v>0</v>
      </c>
    </row>
    <row r="1557" spans="1:2" x14ac:dyDescent="0.2">
      <c r="A1557">
        <v>18.610868270257406</v>
      </c>
      <c r="B1557">
        <v>0</v>
      </c>
    </row>
    <row r="1558" spans="1:2" x14ac:dyDescent="0.2">
      <c r="A1558">
        <v>18.610868270257406</v>
      </c>
      <c r="B1558">
        <v>6.4516129032258064E-3</v>
      </c>
    </row>
    <row r="1559" spans="1:2" x14ac:dyDescent="0.2">
      <c r="A1559">
        <v>18.634789694769303</v>
      </c>
      <c r="B1559">
        <v>6.4516129032258064E-3</v>
      </c>
    </row>
    <row r="1560" spans="1:2" x14ac:dyDescent="0.2">
      <c r="A1560">
        <v>18.634789694769303</v>
      </c>
      <c r="B1560">
        <v>0</v>
      </c>
    </row>
    <row r="1561" spans="1:2" x14ac:dyDescent="0.2">
      <c r="A1561">
        <v>18.6587111192812</v>
      </c>
      <c r="B1561">
        <v>0</v>
      </c>
    </row>
    <row r="1562" spans="1:2" x14ac:dyDescent="0.2">
      <c r="A1562">
        <v>18.6587111192812</v>
      </c>
      <c r="B1562">
        <v>6.4516129032258064E-3</v>
      </c>
    </row>
    <row r="1563" spans="1:2" x14ac:dyDescent="0.2">
      <c r="A1563">
        <v>18.682632543793101</v>
      </c>
      <c r="B1563">
        <v>6.4516129032258064E-3</v>
      </c>
    </row>
    <row r="1564" spans="1:2" x14ac:dyDescent="0.2">
      <c r="A1564">
        <v>18.682632543793101</v>
      </c>
      <c r="B1564">
        <v>0</v>
      </c>
    </row>
    <row r="1565" spans="1:2" x14ac:dyDescent="0.2">
      <c r="A1565">
        <v>18.706553968305002</v>
      </c>
      <c r="B1565">
        <v>0</v>
      </c>
    </row>
    <row r="1566" spans="1:2" x14ac:dyDescent="0.2">
      <c r="A1566">
        <v>18.706553968305002</v>
      </c>
      <c r="B1566">
        <v>6.4516129032258064E-3</v>
      </c>
    </row>
    <row r="1567" spans="1:2" x14ac:dyDescent="0.2">
      <c r="A1567">
        <v>18.730475392816899</v>
      </c>
      <c r="B1567">
        <v>6.4516129032258064E-3</v>
      </c>
    </row>
    <row r="1568" spans="1:2" x14ac:dyDescent="0.2">
      <c r="A1568">
        <v>18.730475392816899</v>
      </c>
      <c r="B1568">
        <v>0</v>
      </c>
    </row>
    <row r="1569" spans="1:2" x14ac:dyDescent="0.2">
      <c r="A1569">
        <v>18.754396817328796</v>
      </c>
      <c r="B1569">
        <v>0</v>
      </c>
    </row>
    <row r="1570" spans="1:2" x14ac:dyDescent="0.2">
      <c r="A1570">
        <v>18.754396817328796</v>
      </c>
      <c r="B1570">
        <v>6.4516129032258064E-3</v>
      </c>
    </row>
    <row r="1571" spans="1:2" x14ac:dyDescent="0.2">
      <c r="A1571">
        <v>18.778318241840697</v>
      </c>
      <c r="B1571">
        <v>6.4516129032258064E-3</v>
      </c>
    </row>
    <row r="1572" spans="1:2" x14ac:dyDescent="0.2">
      <c r="A1572">
        <v>18.778318241840697</v>
      </c>
      <c r="B1572">
        <v>0</v>
      </c>
    </row>
    <row r="1573" spans="1:2" x14ac:dyDescent="0.2">
      <c r="A1573">
        <v>18.802239666352598</v>
      </c>
      <c r="B1573">
        <v>0</v>
      </c>
    </row>
    <row r="1574" spans="1:2" x14ac:dyDescent="0.2">
      <c r="A1574">
        <v>18.802239666352598</v>
      </c>
      <c r="B1574">
        <v>6.4516129032258064E-3</v>
      </c>
    </row>
    <row r="1575" spans="1:2" x14ac:dyDescent="0.2">
      <c r="A1575">
        <v>18.826161090864495</v>
      </c>
      <c r="B1575">
        <v>6.4516129032258064E-3</v>
      </c>
    </row>
    <row r="1576" spans="1:2" x14ac:dyDescent="0.2">
      <c r="A1576">
        <v>18.826161090864495</v>
      </c>
      <c r="B1576">
        <v>0</v>
      </c>
    </row>
    <row r="1577" spans="1:2" x14ac:dyDescent="0.2">
      <c r="A1577">
        <v>18.850082515376393</v>
      </c>
      <c r="B1577">
        <v>0</v>
      </c>
    </row>
    <row r="1578" spans="1:2" x14ac:dyDescent="0.2">
      <c r="A1578">
        <v>18.850082515376393</v>
      </c>
      <c r="B1578">
        <v>6.4516129032258064E-3</v>
      </c>
    </row>
    <row r="1579" spans="1:2" x14ac:dyDescent="0.2">
      <c r="A1579">
        <v>18.874003939888294</v>
      </c>
      <c r="B1579">
        <v>6.4516129032258064E-3</v>
      </c>
    </row>
    <row r="1580" spans="1:2" x14ac:dyDescent="0.2">
      <c r="A1580">
        <v>18.874003939888294</v>
      </c>
      <c r="B1580">
        <v>0</v>
      </c>
    </row>
    <row r="1581" spans="1:2" x14ac:dyDescent="0.2">
      <c r="A1581">
        <v>18.897925364400194</v>
      </c>
      <c r="B1581">
        <v>0</v>
      </c>
    </row>
    <row r="1582" spans="1:2" x14ac:dyDescent="0.2">
      <c r="A1582">
        <v>18.897925364400194</v>
      </c>
      <c r="B1582">
        <v>6.4516129032258064E-3</v>
      </c>
    </row>
    <row r="1583" spans="1:2" x14ac:dyDescent="0.2">
      <c r="A1583">
        <v>18.921846788912092</v>
      </c>
      <c r="B1583">
        <v>6.4516129032258064E-3</v>
      </c>
    </row>
    <row r="1584" spans="1:2" x14ac:dyDescent="0.2">
      <c r="A1584">
        <v>18.921846788912092</v>
      </c>
      <c r="B1584">
        <v>0</v>
      </c>
    </row>
    <row r="1585" spans="1:2" x14ac:dyDescent="0.2">
      <c r="A1585">
        <v>18.945768213423989</v>
      </c>
      <c r="B1585">
        <v>0</v>
      </c>
    </row>
    <row r="1586" spans="1:2" x14ac:dyDescent="0.2">
      <c r="A1586">
        <v>18.945768213423989</v>
      </c>
      <c r="B1586">
        <v>6.4516129032258064E-3</v>
      </c>
    </row>
    <row r="1587" spans="1:2" x14ac:dyDescent="0.2">
      <c r="A1587">
        <v>18.96968963793589</v>
      </c>
      <c r="B1587">
        <v>6.4516129032258064E-3</v>
      </c>
    </row>
    <row r="1588" spans="1:2" x14ac:dyDescent="0.2">
      <c r="A1588">
        <v>18.96968963793589</v>
      </c>
      <c r="B1588">
        <v>0</v>
      </c>
    </row>
    <row r="1589" spans="1:2" x14ac:dyDescent="0.2">
      <c r="A1589">
        <v>18.993611062447787</v>
      </c>
      <c r="B1589">
        <v>0</v>
      </c>
    </row>
    <row r="1590" spans="1:2" x14ac:dyDescent="0.2">
      <c r="A1590">
        <v>18.993611062447787</v>
      </c>
      <c r="B1590">
        <v>6.4516129032258064E-3</v>
      </c>
    </row>
    <row r="1591" spans="1:2" x14ac:dyDescent="0.2">
      <c r="A1591">
        <v>19.017532486959688</v>
      </c>
      <c r="B1591">
        <v>6.4516129032258064E-3</v>
      </c>
    </row>
    <row r="1592" spans="1:2" x14ac:dyDescent="0.2">
      <c r="A1592">
        <v>19.017532486959688</v>
      </c>
      <c r="B1592">
        <v>0</v>
      </c>
    </row>
    <row r="1593" spans="1:2" x14ac:dyDescent="0.2">
      <c r="A1593">
        <v>19.041453911471585</v>
      </c>
      <c r="B1593">
        <v>0</v>
      </c>
    </row>
    <row r="1594" spans="1:2" x14ac:dyDescent="0.2">
      <c r="A1594">
        <v>19.041453911471585</v>
      </c>
      <c r="B1594">
        <v>6.4516129032258064E-3</v>
      </c>
    </row>
    <row r="1595" spans="1:2" x14ac:dyDescent="0.2">
      <c r="A1595">
        <v>19.065375335983486</v>
      </c>
      <c r="B1595">
        <v>6.4516129032258064E-3</v>
      </c>
    </row>
    <row r="1596" spans="1:2" x14ac:dyDescent="0.2">
      <c r="A1596">
        <v>19.065375335983486</v>
      </c>
      <c r="B1596">
        <v>0</v>
      </c>
    </row>
    <row r="1597" spans="1:2" x14ac:dyDescent="0.2">
      <c r="A1597">
        <v>19.089296760495383</v>
      </c>
      <c r="B1597">
        <v>0</v>
      </c>
    </row>
    <row r="1598" spans="1:2" x14ac:dyDescent="0.2">
      <c r="A1598">
        <v>19.089296760495383</v>
      </c>
      <c r="B1598">
        <v>6.4516129032258064E-3</v>
      </c>
    </row>
    <row r="1599" spans="1:2" x14ac:dyDescent="0.2">
      <c r="A1599">
        <v>19.113218185007284</v>
      </c>
      <c r="B1599">
        <v>6.4516129032258064E-3</v>
      </c>
    </row>
    <row r="1600" spans="1:2" x14ac:dyDescent="0.2">
      <c r="A1600">
        <v>19.113218185007284</v>
      </c>
      <c r="B1600">
        <v>0</v>
      </c>
    </row>
    <row r="1601" spans="1:2" x14ac:dyDescent="0.2">
      <c r="A1601">
        <v>19.137139609519181</v>
      </c>
      <c r="B1601">
        <v>0</v>
      </c>
    </row>
    <row r="1602" spans="1:2" x14ac:dyDescent="0.2">
      <c r="A1602">
        <v>19.137139609519181</v>
      </c>
      <c r="B1602">
        <v>6.4516129032258064E-3</v>
      </c>
    </row>
    <row r="1603" spans="1:2" x14ac:dyDescent="0.2">
      <c r="A1603">
        <v>19.161061034031079</v>
      </c>
      <c r="B1603">
        <v>6.4516129032258064E-3</v>
      </c>
    </row>
    <row r="1604" spans="1:2" x14ac:dyDescent="0.2">
      <c r="A1604">
        <v>19.161061034031079</v>
      </c>
      <c r="B1604">
        <v>0</v>
      </c>
    </row>
    <row r="1605" spans="1:2" x14ac:dyDescent="0.2">
      <c r="A1605">
        <v>19.184982458542979</v>
      </c>
      <c r="B1605">
        <v>0</v>
      </c>
    </row>
    <row r="1606" spans="1:2" x14ac:dyDescent="0.2">
      <c r="A1606">
        <v>19.184982458542979</v>
      </c>
      <c r="B1606">
        <v>6.4516129032258064E-3</v>
      </c>
    </row>
    <row r="1607" spans="1:2" x14ac:dyDescent="0.2">
      <c r="A1607">
        <v>19.20890388305488</v>
      </c>
      <c r="B1607">
        <v>6.4516129032258064E-3</v>
      </c>
    </row>
    <row r="1608" spans="1:2" x14ac:dyDescent="0.2">
      <c r="A1608">
        <v>19.20890388305488</v>
      </c>
      <c r="B1608">
        <v>0</v>
      </c>
    </row>
    <row r="1609" spans="1:2" x14ac:dyDescent="0.2">
      <c r="A1609">
        <v>19.232825307566777</v>
      </c>
      <c r="B1609">
        <v>0</v>
      </c>
    </row>
    <row r="1610" spans="1:2" x14ac:dyDescent="0.2">
      <c r="A1610">
        <v>19.232825307566777</v>
      </c>
      <c r="B1610">
        <v>6.4516129032258064E-3</v>
      </c>
    </row>
    <row r="1611" spans="1:2" x14ac:dyDescent="0.2">
      <c r="A1611">
        <v>19.256746732078675</v>
      </c>
      <c r="B1611">
        <v>6.4516129032258064E-3</v>
      </c>
    </row>
    <row r="1612" spans="1:2" x14ac:dyDescent="0.2">
      <c r="A1612">
        <v>19.256746732078675</v>
      </c>
      <c r="B1612">
        <v>0</v>
      </c>
    </row>
    <row r="1613" spans="1:2" x14ac:dyDescent="0.2">
      <c r="A1613">
        <v>19.280668156590576</v>
      </c>
      <c r="B1613">
        <v>0</v>
      </c>
    </row>
    <row r="1614" spans="1:2" x14ac:dyDescent="0.2">
      <c r="A1614">
        <v>19.280668156590576</v>
      </c>
      <c r="B1614">
        <v>6.4516129032258064E-3</v>
      </c>
    </row>
    <row r="1615" spans="1:2" x14ac:dyDescent="0.2">
      <c r="A1615">
        <v>19.304589581102476</v>
      </c>
      <c r="B1615">
        <v>6.4516129032258064E-3</v>
      </c>
    </row>
    <row r="1616" spans="1:2" x14ac:dyDescent="0.2">
      <c r="A1616">
        <v>19.304589581102476</v>
      </c>
      <c r="B1616">
        <v>0</v>
      </c>
    </row>
    <row r="1617" spans="1:2" x14ac:dyDescent="0.2">
      <c r="A1617">
        <v>19.328511005614374</v>
      </c>
      <c r="B1617">
        <v>0</v>
      </c>
    </row>
    <row r="1618" spans="1:2" x14ac:dyDescent="0.2">
      <c r="A1618">
        <v>19.328511005614374</v>
      </c>
      <c r="B1618">
        <v>6.4516129032258064E-3</v>
      </c>
    </row>
    <row r="1619" spans="1:2" x14ac:dyDescent="0.2">
      <c r="A1619">
        <v>19.352432430126271</v>
      </c>
      <c r="B1619">
        <v>6.4516129032258064E-3</v>
      </c>
    </row>
    <row r="1620" spans="1:2" x14ac:dyDescent="0.2">
      <c r="A1620">
        <v>19.352432430126271</v>
      </c>
      <c r="B1620">
        <v>0</v>
      </c>
    </row>
    <row r="1621" spans="1:2" x14ac:dyDescent="0.2">
      <c r="A1621">
        <v>19.376353854638172</v>
      </c>
      <c r="B1621">
        <v>0</v>
      </c>
    </row>
    <row r="1622" spans="1:2" x14ac:dyDescent="0.2">
      <c r="A1622">
        <v>19.376353854638172</v>
      </c>
      <c r="B1622">
        <v>6.4516129032258064E-3</v>
      </c>
    </row>
    <row r="1623" spans="1:2" x14ac:dyDescent="0.2">
      <c r="A1623">
        <v>19.400275279150069</v>
      </c>
      <c r="B1623">
        <v>6.4516129032258064E-3</v>
      </c>
    </row>
    <row r="1624" spans="1:2" x14ac:dyDescent="0.2">
      <c r="A1624">
        <v>19.400275279150069</v>
      </c>
      <c r="B1624">
        <v>0</v>
      </c>
    </row>
    <row r="1625" spans="1:2" x14ac:dyDescent="0.2">
      <c r="A1625">
        <v>19.42419670366197</v>
      </c>
      <c r="B1625">
        <v>0</v>
      </c>
    </row>
    <row r="1626" spans="1:2" x14ac:dyDescent="0.2">
      <c r="A1626">
        <v>19.42419670366197</v>
      </c>
      <c r="B1626">
        <v>6.4516129032258064E-3</v>
      </c>
    </row>
    <row r="1627" spans="1:2" x14ac:dyDescent="0.2">
      <c r="A1627">
        <v>19.448118128173867</v>
      </c>
      <c r="B1627">
        <v>6.4516129032258064E-3</v>
      </c>
    </row>
    <row r="1628" spans="1:2" x14ac:dyDescent="0.2">
      <c r="A1628">
        <v>19.448118128173867</v>
      </c>
      <c r="B1628">
        <v>0</v>
      </c>
    </row>
    <row r="1629" spans="1:2" x14ac:dyDescent="0.2">
      <c r="A1629">
        <v>19.472039552685768</v>
      </c>
      <c r="B1629">
        <v>0</v>
      </c>
    </row>
    <row r="1630" spans="1:2" x14ac:dyDescent="0.2">
      <c r="A1630">
        <v>19.472039552685768</v>
      </c>
      <c r="B1630">
        <v>6.4516129032258064E-3</v>
      </c>
    </row>
    <row r="1631" spans="1:2" x14ac:dyDescent="0.2">
      <c r="A1631">
        <v>19.495960977197665</v>
      </c>
      <c r="B1631">
        <v>6.4516129032258064E-3</v>
      </c>
    </row>
    <row r="1632" spans="1:2" x14ac:dyDescent="0.2">
      <c r="A1632">
        <v>19.495960977197665</v>
      </c>
      <c r="B1632">
        <v>0</v>
      </c>
    </row>
    <row r="1633" spans="1:2" x14ac:dyDescent="0.2">
      <c r="A1633">
        <v>19.519882401709566</v>
      </c>
      <c r="B1633">
        <v>0</v>
      </c>
    </row>
    <row r="1634" spans="1:2" x14ac:dyDescent="0.2">
      <c r="A1634">
        <v>19.519882401709566</v>
      </c>
      <c r="B1634">
        <v>6.4516129032258064E-3</v>
      </c>
    </row>
    <row r="1635" spans="1:2" x14ac:dyDescent="0.2">
      <c r="A1635">
        <v>19.543803826221463</v>
      </c>
      <c r="B1635">
        <v>6.4516129032258064E-3</v>
      </c>
    </row>
    <row r="1636" spans="1:2" x14ac:dyDescent="0.2">
      <c r="A1636">
        <v>19.543803826221463</v>
      </c>
      <c r="B1636">
        <v>0</v>
      </c>
    </row>
    <row r="1637" spans="1:2" x14ac:dyDescent="0.2">
      <c r="A1637">
        <v>19.567725250733364</v>
      </c>
      <c r="B1637">
        <v>0</v>
      </c>
    </row>
    <row r="1638" spans="1:2" x14ac:dyDescent="0.2">
      <c r="A1638">
        <v>19.567725250733364</v>
      </c>
      <c r="B1638">
        <v>6.4516129032258064E-3</v>
      </c>
    </row>
    <row r="1639" spans="1:2" x14ac:dyDescent="0.2">
      <c r="A1639">
        <v>19.591646675245261</v>
      </c>
      <c r="B1639">
        <v>6.4516129032258064E-3</v>
      </c>
    </row>
    <row r="1640" spans="1:2" x14ac:dyDescent="0.2">
      <c r="A1640">
        <v>19.591646675245261</v>
      </c>
      <c r="B1640">
        <v>0</v>
      </c>
    </row>
    <row r="1641" spans="1:2" x14ac:dyDescent="0.2">
      <c r="A1641">
        <v>19.615568099757162</v>
      </c>
      <c r="B1641">
        <v>0</v>
      </c>
    </row>
    <row r="1642" spans="1:2" x14ac:dyDescent="0.2">
      <c r="A1642">
        <v>19.615568099757162</v>
      </c>
      <c r="B1642">
        <v>6.4516129032258064E-3</v>
      </c>
    </row>
    <row r="1643" spans="1:2" x14ac:dyDescent="0.2">
      <c r="A1643">
        <v>19.639489524269059</v>
      </c>
      <c r="B1643">
        <v>6.4516129032258064E-3</v>
      </c>
    </row>
    <row r="1644" spans="1:2" x14ac:dyDescent="0.2">
      <c r="A1644">
        <v>19.639489524269059</v>
      </c>
      <c r="B1644">
        <v>0</v>
      </c>
    </row>
    <row r="1645" spans="1:2" x14ac:dyDescent="0.2">
      <c r="A1645">
        <v>19.66341094878096</v>
      </c>
      <c r="B1645">
        <v>0</v>
      </c>
    </row>
    <row r="1646" spans="1:2" x14ac:dyDescent="0.2">
      <c r="A1646">
        <v>19.66341094878096</v>
      </c>
      <c r="B1646">
        <v>6.4516129032258064E-3</v>
      </c>
    </row>
    <row r="1647" spans="1:2" x14ac:dyDescent="0.2">
      <c r="A1647">
        <v>19.687332373292858</v>
      </c>
      <c r="B1647">
        <v>6.4516129032258064E-3</v>
      </c>
    </row>
    <row r="1648" spans="1:2" x14ac:dyDescent="0.2">
      <c r="A1648">
        <v>19.687332373292858</v>
      </c>
      <c r="B1648">
        <v>0</v>
      </c>
    </row>
    <row r="1649" spans="1:2" x14ac:dyDescent="0.2">
      <c r="A1649">
        <v>19.711253797804758</v>
      </c>
      <c r="B1649">
        <v>0</v>
      </c>
    </row>
    <row r="1650" spans="1:2" x14ac:dyDescent="0.2">
      <c r="A1650">
        <v>19.711253797804758</v>
      </c>
      <c r="B1650">
        <v>6.4516129032258064E-3</v>
      </c>
    </row>
    <row r="1651" spans="1:2" x14ac:dyDescent="0.2">
      <c r="A1651">
        <v>19.735175222316656</v>
      </c>
      <c r="B1651">
        <v>6.4516129032258064E-3</v>
      </c>
    </row>
    <row r="1652" spans="1:2" x14ac:dyDescent="0.2">
      <c r="A1652">
        <v>19.735175222316656</v>
      </c>
      <c r="B1652">
        <v>0</v>
      </c>
    </row>
    <row r="1653" spans="1:2" x14ac:dyDescent="0.2">
      <c r="A1653">
        <v>19.759096646828556</v>
      </c>
      <c r="B1653">
        <v>0</v>
      </c>
    </row>
    <row r="1654" spans="1:2" x14ac:dyDescent="0.2">
      <c r="A1654">
        <v>19.759096646828556</v>
      </c>
      <c r="B1654">
        <v>6.4516129032258064E-3</v>
      </c>
    </row>
    <row r="1655" spans="1:2" x14ac:dyDescent="0.2">
      <c r="A1655">
        <v>19.783018071340454</v>
      </c>
      <c r="B1655">
        <v>6.4516129032258064E-3</v>
      </c>
    </row>
    <row r="1656" spans="1:2" x14ac:dyDescent="0.2">
      <c r="A1656">
        <v>19.783018071340454</v>
      </c>
      <c r="B1656">
        <v>0</v>
      </c>
    </row>
    <row r="1657" spans="1:2" x14ac:dyDescent="0.2">
      <c r="A1657">
        <v>19.806939495852355</v>
      </c>
      <c r="B1657">
        <v>0</v>
      </c>
    </row>
    <row r="1658" spans="1:2" x14ac:dyDescent="0.2">
      <c r="A1658">
        <v>19.806939495852355</v>
      </c>
      <c r="B1658">
        <v>6.4516129032258064E-3</v>
      </c>
    </row>
    <row r="1659" spans="1:2" x14ac:dyDescent="0.2">
      <c r="A1659">
        <v>19.830860920364252</v>
      </c>
      <c r="B1659">
        <v>6.4516129032258064E-3</v>
      </c>
    </row>
    <row r="1660" spans="1:2" x14ac:dyDescent="0.2">
      <c r="A1660">
        <v>19.830860920364252</v>
      </c>
      <c r="B1660">
        <v>0</v>
      </c>
    </row>
    <row r="1661" spans="1:2" x14ac:dyDescent="0.2">
      <c r="A1661">
        <v>19.854782344876153</v>
      </c>
      <c r="B1661">
        <v>0</v>
      </c>
    </row>
    <row r="1662" spans="1:2" x14ac:dyDescent="0.2">
      <c r="A1662">
        <v>19.854782344876153</v>
      </c>
      <c r="B1662">
        <v>6.4516129032258064E-3</v>
      </c>
    </row>
    <row r="1663" spans="1:2" x14ac:dyDescent="0.2">
      <c r="A1663">
        <v>19.87870376938805</v>
      </c>
      <c r="B1663">
        <v>6.4516129032258064E-3</v>
      </c>
    </row>
    <row r="1664" spans="1:2" x14ac:dyDescent="0.2">
      <c r="A1664">
        <v>19.87870376938805</v>
      </c>
      <c r="B1664">
        <v>0</v>
      </c>
    </row>
    <row r="1665" spans="1:2" x14ac:dyDescent="0.2">
      <c r="A1665">
        <v>19.902625193899951</v>
      </c>
      <c r="B1665">
        <v>0</v>
      </c>
    </row>
    <row r="1666" spans="1:2" x14ac:dyDescent="0.2">
      <c r="A1666">
        <v>19.902625193899951</v>
      </c>
      <c r="B1666">
        <v>6.4516129032258064E-3</v>
      </c>
    </row>
    <row r="1667" spans="1:2" x14ac:dyDescent="0.2">
      <c r="A1667">
        <v>19.926546618411848</v>
      </c>
      <c r="B1667">
        <v>6.4516129032258064E-3</v>
      </c>
    </row>
    <row r="1668" spans="1:2" x14ac:dyDescent="0.2">
      <c r="A1668">
        <v>19.926546618411848</v>
      </c>
      <c r="B1668">
        <v>0</v>
      </c>
    </row>
    <row r="1669" spans="1:2" x14ac:dyDescent="0.2">
      <c r="A1669">
        <v>19.950468042923745</v>
      </c>
      <c r="B1669">
        <v>0</v>
      </c>
    </row>
    <row r="1670" spans="1:2" x14ac:dyDescent="0.2">
      <c r="A1670">
        <v>19.950468042923745</v>
      </c>
      <c r="B1670">
        <v>6.4516129032258064E-3</v>
      </c>
    </row>
    <row r="1671" spans="1:2" x14ac:dyDescent="0.2">
      <c r="A1671">
        <v>19.974389467435646</v>
      </c>
      <c r="B1671">
        <v>6.4516129032258064E-3</v>
      </c>
    </row>
    <row r="1672" spans="1:2" x14ac:dyDescent="0.2">
      <c r="A1672">
        <v>19.974389467435646</v>
      </c>
      <c r="B1672">
        <v>0</v>
      </c>
    </row>
    <row r="1673" spans="1:2" x14ac:dyDescent="0.2">
      <c r="A1673">
        <v>19.998310891947543</v>
      </c>
      <c r="B1673">
        <v>0</v>
      </c>
    </row>
    <row r="1674" spans="1:2" x14ac:dyDescent="0.2">
      <c r="A1674">
        <v>19.998310891947543</v>
      </c>
      <c r="B1674">
        <v>6.4516129032258064E-3</v>
      </c>
    </row>
    <row r="1675" spans="1:2" x14ac:dyDescent="0.2">
      <c r="A1675">
        <v>20.022232316459444</v>
      </c>
      <c r="B1675">
        <v>6.4516129032258064E-3</v>
      </c>
    </row>
    <row r="1676" spans="1:2" x14ac:dyDescent="0.2">
      <c r="A1676">
        <v>20.022232316459444</v>
      </c>
      <c r="B1676">
        <v>0</v>
      </c>
    </row>
    <row r="1677" spans="1:2" x14ac:dyDescent="0.2">
      <c r="A1677">
        <v>20.046153740971342</v>
      </c>
      <c r="B1677">
        <v>0</v>
      </c>
    </row>
    <row r="1678" spans="1:2" x14ac:dyDescent="0.2">
      <c r="A1678">
        <v>20.046153740971342</v>
      </c>
      <c r="B1678">
        <v>6.4516129032258064E-3</v>
      </c>
    </row>
    <row r="1679" spans="1:2" x14ac:dyDescent="0.2">
      <c r="A1679">
        <v>20.070075165483242</v>
      </c>
      <c r="B1679">
        <v>6.4516129032258064E-3</v>
      </c>
    </row>
    <row r="1680" spans="1:2" x14ac:dyDescent="0.2">
      <c r="A1680">
        <v>20.070075165483242</v>
      </c>
      <c r="B1680">
        <v>0</v>
      </c>
    </row>
    <row r="1681" spans="1:2" x14ac:dyDescent="0.2">
      <c r="A1681">
        <v>20.09399658999514</v>
      </c>
      <c r="B1681">
        <v>0</v>
      </c>
    </row>
    <row r="1682" spans="1:2" x14ac:dyDescent="0.2">
      <c r="A1682">
        <v>20.09399658999514</v>
      </c>
      <c r="B1682">
        <v>6.4516129032258064E-3</v>
      </c>
    </row>
    <row r="1683" spans="1:2" x14ac:dyDescent="0.2">
      <c r="A1683">
        <v>20.11791801450704</v>
      </c>
      <c r="B1683">
        <v>6.4516129032258064E-3</v>
      </c>
    </row>
    <row r="1684" spans="1:2" x14ac:dyDescent="0.2">
      <c r="A1684">
        <v>20.11791801450704</v>
      </c>
      <c r="B1684">
        <v>0</v>
      </c>
    </row>
    <row r="1685" spans="1:2" x14ac:dyDescent="0.2">
      <c r="A1685">
        <v>20.141839439018938</v>
      </c>
      <c r="B1685">
        <v>0</v>
      </c>
    </row>
    <row r="1686" spans="1:2" x14ac:dyDescent="0.2">
      <c r="A1686">
        <v>20.141839439018938</v>
      </c>
      <c r="B1686">
        <v>6.4516129032258064E-3</v>
      </c>
    </row>
    <row r="1687" spans="1:2" x14ac:dyDescent="0.2">
      <c r="A1687">
        <v>20.165760863530839</v>
      </c>
      <c r="B1687">
        <v>6.4516129032258064E-3</v>
      </c>
    </row>
    <row r="1688" spans="1:2" x14ac:dyDescent="0.2">
      <c r="A1688">
        <v>20.165760863530839</v>
      </c>
      <c r="B1688">
        <v>0</v>
      </c>
    </row>
    <row r="1689" spans="1:2" x14ac:dyDescent="0.2">
      <c r="A1689">
        <v>20.189682288042736</v>
      </c>
      <c r="B1689">
        <v>0</v>
      </c>
    </row>
    <row r="1690" spans="1:2" x14ac:dyDescent="0.2">
      <c r="A1690">
        <v>20.189682288042736</v>
      </c>
      <c r="B1690">
        <v>6.4516129032258064E-3</v>
      </c>
    </row>
    <row r="1691" spans="1:2" x14ac:dyDescent="0.2">
      <c r="A1691">
        <v>20.213603712554637</v>
      </c>
      <c r="B1691">
        <v>6.4516129032258064E-3</v>
      </c>
    </row>
    <row r="1692" spans="1:2" x14ac:dyDescent="0.2">
      <c r="A1692">
        <v>20.213603712554637</v>
      </c>
      <c r="B1692">
        <v>0</v>
      </c>
    </row>
    <row r="1693" spans="1:2" x14ac:dyDescent="0.2">
      <c r="A1693">
        <v>20.237525137066534</v>
      </c>
      <c r="B1693">
        <v>0</v>
      </c>
    </row>
    <row r="1694" spans="1:2" x14ac:dyDescent="0.2">
      <c r="A1694">
        <v>20.237525137066534</v>
      </c>
      <c r="B1694">
        <v>6.4516129032258064E-3</v>
      </c>
    </row>
    <row r="1695" spans="1:2" x14ac:dyDescent="0.2">
      <c r="A1695">
        <v>20.261446561578435</v>
      </c>
      <c r="B1695">
        <v>6.4516129032258064E-3</v>
      </c>
    </row>
    <row r="1696" spans="1:2" x14ac:dyDescent="0.2">
      <c r="A1696">
        <v>20.261446561578435</v>
      </c>
      <c r="B1696">
        <v>0</v>
      </c>
    </row>
    <row r="1697" spans="1:2" x14ac:dyDescent="0.2">
      <c r="A1697">
        <v>20.285367986090332</v>
      </c>
      <c r="B1697">
        <v>0</v>
      </c>
    </row>
    <row r="1698" spans="1:2" x14ac:dyDescent="0.2">
      <c r="A1698">
        <v>20.285367986090332</v>
      </c>
      <c r="B1698">
        <v>6.4516129032258064E-3</v>
      </c>
    </row>
    <row r="1699" spans="1:2" x14ac:dyDescent="0.2">
      <c r="A1699">
        <v>20.309289410602233</v>
      </c>
      <c r="B1699">
        <v>6.4516129032258064E-3</v>
      </c>
    </row>
    <row r="1700" spans="1:2" x14ac:dyDescent="0.2">
      <c r="A1700">
        <v>20.309289410602233</v>
      </c>
      <c r="B1700">
        <v>0</v>
      </c>
    </row>
    <row r="1701" spans="1:2" x14ac:dyDescent="0.2">
      <c r="A1701">
        <v>20.33321083511413</v>
      </c>
      <c r="B1701">
        <v>0</v>
      </c>
    </row>
    <row r="1702" spans="1:2" x14ac:dyDescent="0.2">
      <c r="A1702">
        <v>20.33321083511413</v>
      </c>
      <c r="B1702">
        <v>6.4516129032258064E-3</v>
      </c>
    </row>
    <row r="1703" spans="1:2" x14ac:dyDescent="0.2">
      <c r="A1703">
        <v>20.357132259626031</v>
      </c>
      <c r="B1703">
        <v>6.4516129032258064E-3</v>
      </c>
    </row>
    <row r="1704" spans="1:2" x14ac:dyDescent="0.2">
      <c r="A1704">
        <v>20.357132259626031</v>
      </c>
      <c r="B1704">
        <v>0</v>
      </c>
    </row>
    <row r="1705" spans="1:2" x14ac:dyDescent="0.2">
      <c r="A1705">
        <v>20.381053684137928</v>
      </c>
      <c r="B1705">
        <v>0</v>
      </c>
    </row>
    <row r="1706" spans="1:2" x14ac:dyDescent="0.2">
      <c r="A1706">
        <v>20.381053684137928</v>
      </c>
      <c r="B1706">
        <v>6.4516129032258064E-3</v>
      </c>
    </row>
    <row r="1707" spans="1:2" x14ac:dyDescent="0.2">
      <c r="A1707">
        <v>20.404975108649829</v>
      </c>
      <c r="B1707">
        <v>6.4516129032258064E-3</v>
      </c>
    </row>
    <row r="1708" spans="1:2" x14ac:dyDescent="0.2">
      <c r="A1708">
        <v>20.404975108649829</v>
      </c>
      <c r="B1708">
        <v>0</v>
      </c>
    </row>
    <row r="1709" spans="1:2" x14ac:dyDescent="0.2">
      <c r="A1709">
        <v>20.428896533161726</v>
      </c>
      <c r="B1709">
        <v>0</v>
      </c>
    </row>
    <row r="1710" spans="1:2" x14ac:dyDescent="0.2">
      <c r="A1710">
        <v>20.428896533161726</v>
      </c>
      <c r="B1710">
        <v>6.4516129032258064E-3</v>
      </c>
    </row>
    <row r="1711" spans="1:2" x14ac:dyDescent="0.2">
      <c r="A1711">
        <v>20.452817957673627</v>
      </c>
      <c r="B1711">
        <v>6.4516129032258064E-3</v>
      </c>
    </row>
    <row r="1712" spans="1:2" x14ac:dyDescent="0.2">
      <c r="A1712">
        <v>20.452817957673627</v>
      </c>
      <c r="B1712">
        <v>0</v>
      </c>
    </row>
    <row r="1713" spans="1:2" x14ac:dyDescent="0.2">
      <c r="A1713">
        <v>20.476739382185524</v>
      </c>
      <c r="B1713">
        <v>0</v>
      </c>
    </row>
    <row r="1714" spans="1:2" x14ac:dyDescent="0.2">
      <c r="A1714">
        <v>20.476739382185524</v>
      </c>
      <c r="B1714">
        <v>6.4516129032258064E-3</v>
      </c>
    </row>
    <row r="1715" spans="1:2" x14ac:dyDescent="0.2">
      <c r="A1715">
        <v>20.500660806697425</v>
      </c>
      <c r="B1715">
        <v>6.4516129032258064E-3</v>
      </c>
    </row>
    <row r="1716" spans="1:2" x14ac:dyDescent="0.2">
      <c r="A1716">
        <v>20.500660806697425</v>
      </c>
      <c r="B1716">
        <v>0</v>
      </c>
    </row>
    <row r="1717" spans="1:2" x14ac:dyDescent="0.2">
      <c r="A1717">
        <v>20.524582231209322</v>
      </c>
      <c r="B1717">
        <v>0</v>
      </c>
    </row>
    <row r="1718" spans="1:2" x14ac:dyDescent="0.2">
      <c r="A1718">
        <v>20.524582231209322</v>
      </c>
      <c r="B1718">
        <v>6.4516129032258064E-3</v>
      </c>
    </row>
    <row r="1719" spans="1:2" x14ac:dyDescent="0.2">
      <c r="A1719">
        <v>20.54850365572122</v>
      </c>
      <c r="B1719">
        <v>6.4516129032258064E-3</v>
      </c>
    </row>
    <row r="1720" spans="1:2" x14ac:dyDescent="0.2">
      <c r="A1720">
        <v>20.54850365572122</v>
      </c>
      <c r="B1720">
        <v>0</v>
      </c>
    </row>
    <row r="1721" spans="1:2" x14ac:dyDescent="0.2">
      <c r="A1721">
        <v>20.572425080233121</v>
      </c>
      <c r="B1721">
        <v>0</v>
      </c>
    </row>
    <row r="1722" spans="1:2" x14ac:dyDescent="0.2">
      <c r="A1722">
        <v>20.572425080233121</v>
      </c>
      <c r="B1722">
        <v>6.4516129032258064E-3</v>
      </c>
    </row>
    <row r="1723" spans="1:2" x14ac:dyDescent="0.2">
      <c r="A1723">
        <v>20.596346504745018</v>
      </c>
      <c r="B1723">
        <v>6.4516129032258064E-3</v>
      </c>
    </row>
    <row r="1724" spans="1:2" x14ac:dyDescent="0.2">
      <c r="A1724">
        <v>20.596346504745018</v>
      </c>
      <c r="B1724">
        <v>0</v>
      </c>
    </row>
    <row r="1725" spans="1:2" x14ac:dyDescent="0.2">
      <c r="A1725">
        <v>20.620267929256919</v>
      </c>
      <c r="B1725">
        <v>0</v>
      </c>
    </row>
    <row r="1726" spans="1:2" x14ac:dyDescent="0.2">
      <c r="A1726">
        <v>20.620267929256919</v>
      </c>
      <c r="B1726">
        <v>6.4516129032258064E-3</v>
      </c>
    </row>
    <row r="1727" spans="1:2" x14ac:dyDescent="0.2">
      <c r="A1727">
        <v>20.644189353768816</v>
      </c>
      <c r="B1727">
        <v>6.4516129032258064E-3</v>
      </c>
    </row>
    <row r="1728" spans="1:2" x14ac:dyDescent="0.2">
      <c r="A1728">
        <v>20.644189353768816</v>
      </c>
      <c r="B1728">
        <v>0</v>
      </c>
    </row>
    <row r="1729" spans="1:2" x14ac:dyDescent="0.2">
      <c r="A1729">
        <v>20.668110778280717</v>
      </c>
      <c r="B1729">
        <v>0</v>
      </c>
    </row>
    <row r="1730" spans="1:2" x14ac:dyDescent="0.2">
      <c r="A1730">
        <v>20.668110778280717</v>
      </c>
      <c r="B1730">
        <v>6.4516129032258064E-3</v>
      </c>
    </row>
    <row r="1731" spans="1:2" x14ac:dyDescent="0.2">
      <c r="A1731">
        <v>20.692032202792614</v>
      </c>
      <c r="B1731">
        <v>6.4516129032258064E-3</v>
      </c>
    </row>
    <row r="1732" spans="1:2" x14ac:dyDescent="0.2">
      <c r="A1732">
        <v>20.692032202792614</v>
      </c>
      <c r="B1732">
        <v>0</v>
      </c>
    </row>
    <row r="1733" spans="1:2" x14ac:dyDescent="0.2">
      <c r="A1733">
        <v>20.715953627304515</v>
      </c>
      <c r="B1733">
        <v>0</v>
      </c>
    </row>
    <row r="1734" spans="1:2" x14ac:dyDescent="0.2">
      <c r="A1734">
        <v>20.715953627304515</v>
      </c>
      <c r="B1734">
        <v>6.4516129032258064E-3</v>
      </c>
    </row>
    <row r="1735" spans="1:2" x14ac:dyDescent="0.2">
      <c r="A1735">
        <v>20.739875051816412</v>
      </c>
      <c r="B1735">
        <v>6.4516129032258064E-3</v>
      </c>
    </row>
    <row r="1736" spans="1:2" x14ac:dyDescent="0.2">
      <c r="A1736">
        <v>20.739875051816412</v>
      </c>
      <c r="B1736">
        <v>0</v>
      </c>
    </row>
    <row r="1737" spans="1:2" x14ac:dyDescent="0.2">
      <c r="A1737">
        <v>20.763796476328313</v>
      </c>
      <c r="B1737">
        <v>0</v>
      </c>
    </row>
    <row r="1738" spans="1:2" x14ac:dyDescent="0.2">
      <c r="A1738">
        <v>20.763796476328313</v>
      </c>
      <c r="B1738">
        <v>6.4516129032258064E-3</v>
      </c>
    </row>
    <row r="1739" spans="1:2" x14ac:dyDescent="0.2">
      <c r="A1739">
        <v>20.78771790084021</v>
      </c>
      <c r="B1739">
        <v>6.4516129032258064E-3</v>
      </c>
    </row>
    <row r="1740" spans="1:2" x14ac:dyDescent="0.2">
      <c r="A1740">
        <v>20.78771790084021</v>
      </c>
      <c r="B1740">
        <v>0</v>
      </c>
    </row>
    <row r="1741" spans="1:2" x14ac:dyDescent="0.2">
      <c r="A1741">
        <v>20.811639325352111</v>
      </c>
      <c r="B1741">
        <v>0</v>
      </c>
    </row>
    <row r="1742" spans="1:2" x14ac:dyDescent="0.2">
      <c r="A1742">
        <v>20.811639325352111</v>
      </c>
      <c r="B1742">
        <v>6.4516129032258064E-3</v>
      </c>
    </row>
    <row r="1743" spans="1:2" x14ac:dyDescent="0.2">
      <c r="A1743">
        <v>20.835560749864008</v>
      </c>
      <c r="B1743">
        <v>6.4516129032258064E-3</v>
      </c>
    </row>
    <row r="1744" spans="1:2" x14ac:dyDescent="0.2">
      <c r="A1744">
        <v>20.835560749864008</v>
      </c>
      <c r="B1744">
        <v>0</v>
      </c>
    </row>
    <row r="1745" spans="1:2" x14ac:dyDescent="0.2">
      <c r="A1745">
        <v>20.859482174375909</v>
      </c>
      <c r="B1745">
        <v>0</v>
      </c>
    </row>
    <row r="1746" spans="1:2" x14ac:dyDescent="0.2">
      <c r="A1746">
        <v>20.859482174375909</v>
      </c>
      <c r="B1746">
        <v>6.4516129032258064E-3</v>
      </c>
    </row>
    <row r="1747" spans="1:2" x14ac:dyDescent="0.2">
      <c r="A1747">
        <v>20.883403598887806</v>
      </c>
      <c r="B1747">
        <v>6.4516129032258064E-3</v>
      </c>
    </row>
    <row r="1748" spans="1:2" x14ac:dyDescent="0.2">
      <c r="A1748">
        <v>20.883403598887806</v>
      </c>
      <c r="B1748">
        <v>0</v>
      </c>
    </row>
    <row r="1749" spans="1:2" x14ac:dyDescent="0.2">
      <c r="A1749">
        <v>20.907325023399707</v>
      </c>
      <c r="B1749">
        <v>0</v>
      </c>
    </row>
    <row r="1750" spans="1:2" x14ac:dyDescent="0.2">
      <c r="A1750">
        <v>20.907325023399707</v>
      </c>
      <c r="B1750">
        <v>6.4516129032258064E-3</v>
      </c>
    </row>
    <row r="1751" spans="1:2" x14ac:dyDescent="0.2">
      <c r="A1751">
        <v>20.931246447911604</v>
      </c>
      <c r="B1751">
        <v>6.4516129032258064E-3</v>
      </c>
    </row>
    <row r="1752" spans="1:2" x14ac:dyDescent="0.2">
      <c r="A1752">
        <v>20.931246447911604</v>
      </c>
      <c r="B1752">
        <v>0</v>
      </c>
    </row>
    <row r="1753" spans="1:2" x14ac:dyDescent="0.2">
      <c r="A1753">
        <v>20.955167872423505</v>
      </c>
      <c r="B1753">
        <v>0</v>
      </c>
    </row>
    <row r="1754" spans="1:2" x14ac:dyDescent="0.2">
      <c r="A1754">
        <v>20.955167872423505</v>
      </c>
      <c r="B1754">
        <v>6.4516129032258064E-3</v>
      </c>
    </row>
    <row r="1755" spans="1:2" x14ac:dyDescent="0.2">
      <c r="A1755">
        <v>20.979089296935403</v>
      </c>
      <c r="B1755">
        <v>6.4516129032258064E-3</v>
      </c>
    </row>
    <row r="1756" spans="1:2" x14ac:dyDescent="0.2">
      <c r="A1756">
        <v>20.979089296935403</v>
      </c>
      <c r="B1756">
        <v>0</v>
      </c>
    </row>
    <row r="1757" spans="1:2" x14ac:dyDescent="0.2">
      <c r="A1757">
        <v>21.003010721447303</v>
      </c>
      <c r="B1757">
        <v>0</v>
      </c>
    </row>
    <row r="1758" spans="1:2" x14ac:dyDescent="0.2">
      <c r="A1758">
        <v>21.003010721447303</v>
      </c>
      <c r="B1758">
        <v>6.4516129032258064E-3</v>
      </c>
    </row>
    <row r="1759" spans="1:2" x14ac:dyDescent="0.2">
      <c r="A1759">
        <v>21.026932145959201</v>
      </c>
      <c r="B1759">
        <v>6.4516129032258064E-3</v>
      </c>
    </row>
    <row r="1760" spans="1:2" x14ac:dyDescent="0.2">
      <c r="A1760">
        <v>21.026932145959201</v>
      </c>
      <c r="B1760">
        <v>0</v>
      </c>
    </row>
    <row r="1761" spans="1:2" x14ac:dyDescent="0.2">
      <c r="A1761">
        <v>21.050853570471102</v>
      </c>
      <c r="B1761">
        <v>0</v>
      </c>
    </row>
    <row r="1762" spans="1:2" x14ac:dyDescent="0.2">
      <c r="A1762">
        <v>21.050853570471102</v>
      </c>
      <c r="B1762">
        <v>6.4516129032258064E-3</v>
      </c>
    </row>
    <row r="1763" spans="1:2" x14ac:dyDescent="0.2">
      <c r="A1763">
        <v>21.074774994982999</v>
      </c>
      <c r="B1763">
        <v>6.4516129032258064E-3</v>
      </c>
    </row>
    <row r="1764" spans="1:2" x14ac:dyDescent="0.2">
      <c r="A1764">
        <v>21.074774994982999</v>
      </c>
      <c r="B1764">
        <v>0</v>
      </c>
    </row>
    <row r="1765" spans="1:2" x14ac:dyDescent="0.2">
      <c r="A1765">
        <v>21.0986964194949</v>
      </c>
      <c r="B1765">
        <v>0</v>
      </c>
    </row>
    <row r="1766" spans="1:2" x14ac:dyDescent="0.2">
      <c r="A1766">
        <v>21.0986964194949</v>
      </c>
      <c r="B1766">
        <v>6.4516129032258064E-3</v>
      </c>
    </row>
    <row r="1767" spans="1:2" x14ac:dyDescent="0.2">
      <c r="A1767">
        <v>21.122617844006797</v>
      </c>
      <c r="B1767">
        <v>6.4516129032258064E-3</v>
      </c>
    </row>
    <row r="1768" spans="1:2" x14ac:dyDescent="0.2">
      <c r="A1768">
        <v>21.122617844006797</v>
      </c>
      <c r="B1768">
        <v>0</v>
      </c>
    </row>
    <row r="1769" spans="1:2" x14ac:dyDescent="0.2">
      <c r="A1769">
        <v>21.146539268518694</v>
      </c>
      <c r="B1769">
        <v>0</v>
      </c>
    </row>
    <row r="1770" spans="1:2" x14ac:dyDescent="0.2">
      <c r="A1770">
        <v>21.146539268518694</v>
      </c>
      <c r="B1770">
        <v>6.4516129032258064E-3</v>
      </c>
    </row>
    <row r="1771" spans="1:2" x14ac:dyDescent="0.2">
      <c r="A1771">
        <v>21.170460693030595</v>
      </c>
      <c r="B1771">
        <v>6.4516129032258064E-3</v>
      </c>
    </row>
    <row r="1772" spans="1:2" x14ac:dyDescent="0.2">
      <c r="A1772">
        <v>21.170460693030595</v>
      </c>
      <c r="B1772">
        <v>0</v>
      </c>
    </row>
    <row r="1773" spans="1:2" x14ac:dyDescent="0.2">
      <c r="A1773">
        <v>21.194382117542492</v>
      </c>
      <c r="B1773">
        <v>0</v>
      </c>
    </row>
    <row r="1774" spans="1:2" x14ac:dyDescent="0.2">
      <c r="A1774">
        <v>21.194382117542492</v>
      </c>
      <c r="B1774">
        <v>6.4516129032258064E-3</v>
      </c>
    </row>
    <row r="1775" spans="1:2" x14ac:dyDescent="0.2">
      <c r="A1775">
        <v>21.218303542054393</v>
      </c>
      <c r="B1775">
        <v>6.4516129032258064E-3</v>
      </c>
    </row>
    <row r="1776" spans="1:2" x14ac:dyDescent="0.2">
      <c r="A1776">
        <v>21.218303542054393</v>
      </c>
      <c r="B1776">
        <v>0</v>
      </c>
    </row>
    <row r="1777" spans="1:2" x14ac:dyDescent="0.2">
      <c r="A1777">
        <v>21.24222496656629</v>
      </c>
      <c r="B1777">
        <v>0</v>
      </c>
    </row>
    <row r="1778" spans="1:2" x14ac:dyDescent="0.2">
      <c r="A1778">
        <v>21.24222496656629</v>
      </c>
      <c r="B1778">
        <v>6.4516129032258064E-3</v>
      </c>
    </row>
    <row r="1779" spans="1:2" x14ac:dyDescent="0.2">
      <c r="A1779">
        <v>21.266146391078191</v>
      </c>
      <c r="B1779">
        <v>6.4516129032258064E-3</v>
      </c>
    </row>
    <row r="1780" spans="1:2" x14ac:dyDescent="0.2">
      <c r="A1780">
        <v>21.266146391078191</v>
      </c>
      <c r="B1780">
        <v>0</v>
      </c>
    </row>
    <row r="1781" spans="1:2" x14ac:dyDescent="0.2">
      <c r="A1781">
        <v>21.290067815590088</v>
      </c>
      <c r="B1781">
        <v>0</v>
      </c>
    </row>
    <row r="1782" spans="1:2" x14ac:dyDescent="0.2">
      <c r="A1782">
        <v>21.290067815590088</v>
      </c>
      <c r="B1782">
        <v>6.4516129032258064E-3</v>
      </c>
    </row>
    <row r="1783" spans="1:2" x14ac:dyDescent="0.2">
      <c r="A1783">
        <v>21.313989240101989</v>
      </c>
      <c r="B1783">
        <v>6.4516129032258064E-3</v>
      </c>
    </row>
    <row r="1784" spans="1:2" x14ac:dyDescent="0.2">
      <c r="A1784">
        <v>21.313989240101989</v>
      </c>
      <c r="B1784">
        <v>0</v>
      </c>
    </row>
    <row r="1785" spans="1:2" x14ac:dyDescent="0.2">
      <c r="A1785">
        <v>21.337910664613887</v>
      </c>
      <c r="B1785">
        <v>0</v>
      </c>
    </row>
    <row r="1786" spans="1:2" x14ac:dyDescent="0.2">
      <c r="A1786">
        <v>21.337910664613887</v>
      </c>
      <c r="B1786">
        <v>6.4516129032258064E-3</v>
      </c>
    </row>
    <row r="1787" spans="1:2" x14ac:dyDescent="0.2">
      <c r="A1787">
        <v>21.361832089125787</v>
      </c>
      <c r="B1787">
        <v>6.4516129032258064E-3</v>
      </c>
    </row>
    <row r="1788" spans="1:2" x14ac:dyDescent="0.2">
      <c r="A1788">
        <v>21.361832089125787</v>
      </c>
      <c r="B1788">
        <v>0</v>
      </c>
    </row>
    <row r="1789" spans="1:2" x14ac:dyDescent="0.2">
      <c r="A1789">
        <v>21.385753513637685</v>
      </c>
      <c r="B1789">
        <v>0</v>
      </c>
    </row>
    <row r="1790" spans="1:2" x14ac:dyDescent="0.2">
      <c r="A1790">
        <v>21.385753513637685</v>
      </c>
      <c r="B1790">
        <v>6.4516129032258064E-3</v>
      </c>
    </row>
    <row r="1791" spans="1:2" x14ac:dyDescent="0.2">
      <c r="A1791">
        <v>21.409674938149585</v>
      </c>
      <c r="B1791">
        <v>6.4516129032258064E-3</v>
      </c>
    </row>
    <row r="1792" spans="1:2" x14ac:dyDescent="0.2">
      <c r="A1792">
        <v>21.409674938149585</v>
      </c>
      <c r="B1792">
        <v>0</v>
      </c>
    </row>
    <row r="1793" spans="1:2" x14ac:dyDescent="0.2">
      <c r="A1793">
        <v>21.433596362661483</v>
      </c>
      <c r="B1793">
        <v>0</v>
      </c>
    </row>
    <row r="1794" spans="1:2" x14ac:dyDescent="0.2">
      <c r="A1794">
        <v>21.433596362661483</v>
      </c>
      <c r="B1794">
        <v>6.4516129032258064E-3</v>
      </c>
    </row>
    <row r="1795" spans="1:2" x14ac:dyDescent="0.2">
      <c r="A1795">
        <v>21.457517787173384</v>
      </c>
      <c r="B1795">
        <v>6.4516129032258064E-3</v>
      </c>
    </row>
    <row r="1796" spans="1:2" x14ac:dyDescent="0.2">
      <c r="A1796">
        <v>21.457517787173384</v>
      </c>
      <c r="B1796">
        <v>0</v>
      </c>
    </row>
    <row r="1797" spans="1:2" x14ac:dyDescent="0.2">
      <c r="A1797">
        <v>21.481439211685281</v>
      </c>
      <c r="B1797">
        <v>0</v>
      </c>
    </row>
    <row r="1798" spans="1:2" x14ac:dyDescent="0.2">
      <c r="A1798">
        <v>21.481439211685281</v>
      </c>
      <c r="B1798">
        <v>6.4516129032258064E-3</v>
      </c>
    </row>
    <row r="1799" spans="1:2" x14ac:dyDescent="0.2">
      <c r="A1799">
        <v>21.505360636197182</v>
      </c>
      <c r="B1799">
        <v>6.4516129032258064E-3</v>
      </c>
    </row>
    <row r="1800" spans="1:2" x14ac:dyDescent="0.2">
      <c r="A1800">
        <v>21.505360636197182</v>
      </c>
      <c r="B1800">
        <v>0</v>
      </c>
    </row>
    <row r="1801" spans="1:2" x14ac:dyDescent="0.2">
      <c r="A1801">
        <v>21.529282060709079</v>
      </c>
      <c r="B1801">
        <v>0</v>
      </c>
    </row>
    <row r="1802" spans="1:2" x14ac:dyDescent="0.2">
      <c r="A1802">
        <v>21.529282060709079</v>
      </c>
      <c r="B1802">
        <v>6.4516129032258064E-3</v>
      </c>
    </row>
    <row r="1803" spans="1:2" x14ac:dyDescent="0.2">
      <c r="A1803">
        <v>21.55320348522098</v>
      </c>
      <c r="B1803">
        <v>6.4516129032258064E-3</v>
      </c>
    </row>
    <row r="1804" spans="1:2" x14ac:dyDescent="0.2">
      <c r="A1804">
        <v>21.55320348522098</v>
      </c>
      <c r="B1804">
        <v>0</v>
      </c>
    </row>
    <row r="1805" spans="1:2" x14ac:dyDescent="0.2">
      <c r="A1805">
        <v>21.577124909732877</v>
      </c>
      <c r="B1805">
        <v>0</v>
      </c>
    </row>
    <row r="1806" spans="1:2" x14ac:dyDescent="0.2">
      <c r="A1806">
        <v>21.577124909732877</v>
      </c>
      <c r="B1806">
        <v>6.4516129032258064E-3</v>
      </c>
    </row>
    <row r="1807" spans="1:2" x14ac:dyDescent="0.2">
      <c r="A1807">
        <v>21.601046334244778</v>
      </c>
      <c r="B1807">
        <v>6.4516129032258064E-3</v>
      </c>
    </row>
    <row r="1808" spans="1:2" x14ac:dyDescent="0.2">
      <c r="A1808">
        <v>21.601046334244778</v>
      </c>
      <c r="B1808">
        <v>0</v>
      </c>
    </row>
    <row r="1809" spans="1:2" x14ac:dyDescent="0.2">
      <c r="A1809">
        <v>21.624967758756675</v>
      </c>
      <c r="B1809">
        <v>0</v>
      </c>
    </row>
    <row r="1810" spans="1:2" x14ac:dyDescent="0.2">
      <c r="A1810">
        <v>21.624967758756675</v>
      </c>
      <c r="B1810">
        <v>6.4516129032258064E-3</v>
      </c>
    </row>
    <row r="1811" spans="1:2" x14ac:dyDescent="0.2">
      <c r="A1811">
        <v>21.648889183268576</v>
      </c>
      <c r="B1811">
        <v>6.4516129032258064E-3</v>
      </c>
    </row>
    <row r="1812" spans="1:2" x14ac:dyDescent="0.2">
      <c r="A1812">
        <v>21.648889183268576</v>
      </c>
      <c r="B1812">
        <v>0</v>
      </c>
    </row>
    <row r="1813" spans="1:2" x14ac:dyDescent="0.2">
      <c r="A1813">
        <v>21.672810607780473</v>
      </c>
      <c r="B1813">
        <v>0</v>
      </c>
    </row>
    <row r="1814" spans="1:2" x14ac:dyDescent="0.2">
      <c r="A1814">
        <v>21.672810607780473</v>
      </c>
      <c r="B1814">
        <v>6.4516129032258064E-3</v>
      </c>
    </row>
    <row r="1815" spans="1:2" x14ac:dyDescent="0.2">
      <c r="A1815">
        <v>21.696732032292374</v>
      </c>
      <c r="B1815">
        <v>6.4516129032258064E-3</v>
      </c>
    </row>
    <row r="1816" spans="1:2" x14ac:dyDescent="0.2">
      <c r="A1816">
        <v>21.696732032292374</v>
      </c>
      <c r="B1816">
        <v>0</v>
      </c>
    </row>
    <row r="1817" spans="1:2" x14ac:dyDescent="0.2">
      <c r="A1817">
        <v>21.720653456804271</v>
      </c>
      <c r="B1817">
        <v>0</v>
      </c>
    </row>
    <row r="1818" spans="1:2" x14ac:dyDescent="0.2">
      <c r="A1818">
        <v>21.720653456804271</v>
      </c>
      <c r="B1818">
        <v>6.4516129032258064E-3</v>
      </c>
    </row>
    <row r="1819" spans="1:2" x14ac:dyDescent="0.2">
      <c r="A1819">
        <v>21.744574881316169</v>
      </c>
      <c r="B1819">
        <v>6.4516129032258064E-3</v>
      </c>
    </row>
    <row r="1820" spans="1:2" x14ac:dyDescent="0.2">
      <c r="A1820">
        <v>21.744574881316169</v>
      </c>
      <c r="B1820">
        <v>0</v>
      </c>
    </row>
    <row r="1821" spans="1:2" x14ac:dyDescent="0.2">
      <c r="A1821">
        <v>21.768496305828069</v>
      </c>
      <c r="B1821">
        <v>0</v>
      </c>
    </row>
    <row r="1822" spans="1:2" x14ac:dyDescent="0.2">
      <c r="A1822">
        <v>21.768496305828069</v>
      </c>
      <c r="B1822">
        <v>6.4516129032258064E-3</v>
      </c>
    </row>
    <row r="1823" spans="1:2" x14ac:dyDescent="0.2">
      <c r="A1823">
        <v>21.79241773033997</v>
      </c>
      <c r="B1823">
        <v>6.4516129032258064E-3</v>
      </c>
    </row>
    <row r="1824" spans="1:2" x14ac:dyDescent="0.2">
      <c r="A1824">
        <v>21.79241773033997</v>
      </c>
      <c r="B1824">
        <v>0</v>
      </c>
    </row>
    <row r="1825" spans="1:2" x14ac:dyDescent="0.2">
      <c r="A1825">
        <v>21.816339154851867</v>
      </c>
      <c r="B1825">
        <v>0</v>
      </c>
    </row>
    <row r="1826" spans="1:2" x14ac:dyDescent="0.2">
      <c r="A1826">
        <v>21.816339154851867</v>
      </c>
      <c r="B1826">
        <v>6.4516129032258064E-3</v>
      </c>
    </row>
    <row r="1827" spans="1:2" x14ac:dyDescent="0.2">
      <c r="A1827">
        <v>21.840260579363765</v>
      </c>
      <c r="B1827">
        <v>6.4516129032258064E-3</v>
      </c>
    </row>
    <row r="1828" spans="1:2" x14ac:dyDescent="0.2">
      <c r="A1828">
        <v>21.840260579363765</v>
      </c>
      <c r="B1828">
        <v>0</v>
      </c>
    </row>
    <row r="1829" spans="1:2" x14ac:dyDescent="0.2">
      <c r="A1829">
        <v>21.864182003875666</v>
      </c>
      <c r="B1829">
        <v>0</v>
      </c>
    </row>
    <row r="1830" spans="1:2" x14ac:dyDescent="0.2">
      <c r="A1830">
        <v>21.864182003875666</v>
      </c>
      <c r="B1830">
        <v>6.4516129032258064E-3</v>
      </c>
    </row>
    <row r="1831" spans="1:2" x14ac:dyDescent="0.2">
      <c r="A1831">
        <v>21.888103428387566</v>
      </c>
      <c r="B1831">
        <v>6.4516129032258064E-3</v>
      </c>
    </row>
    <row r="1832" spans="1:2" x14ac:dyDescent="0.2">
      <c r="A1832">
        <v>21.888103428387566</v>
      </c>
      <c r="B1832">
        <v>0</v>
      </c>
    </row>
    <row r="1833" spans="1:2" x14ac:dyDescent="0.2">
      <c r="A1833">
        <v>21.912024852899464</v>
      </c>
      <c r="B1833">
        <v>0</v>
      </c>
    </row>
    <row r="1834" spans="1:2" x14ac:dyDescent="0.2">
      <c r="A1834">
        <v>21.912024852899464</v>
      </c>
      <c r="B1834">
        <v>6.4516129032258064E-3</v>
      </c>
    </row>
    <row r="1835" spans="1:2" x14ac:dyDescent="0.2">
      <c r="A1835">
        <v>21.935946277411361</v>
      </c>
      <c r="B1835">
        <v>6.4516129032258064E-3</v>
      </c>
    </row>
    <row r="1836" spans="1:2" x14ac:dyDescent="0.2">
      <c r="A1836">
        <v>21.935946277411361</v>
      </c>
      <c r="B1836">
        <v>0</v>
      </c>
    </row>
    <row r="1837" spans="1:2" x14ac:dyDescent="0.2">
      <c r="A1837">
        <v>21.959867701923262</v>
      </c>
      <c r="B1837">
        <v>0</v>
      </c>
    </row>
    <row r="1838" spans="1:2" x14ac:dyDescent="0.2">
      <c r="A1838">
        <v>21.959867701923262</v>
      </c>
      <c r="B1838">
        <v>6.4516129032258064E-3</v>
      </c>
    </row>
    <row r="1839" spans="1:2" x14ac:dyDescent="0.2">
      <c r="A1839">
        <v>21.983789126435159</v>
      </c>
      <c r="B1839">
        <v>6.4516129032258064E-3</v>
      </c>
    </row>
    <row r="1840" spans="1:2" x14ac:dyDescent="0.2">
      <c r="A1840">
        <v>21.983789126435159</v>
      </c>
      <c r="B1840">
        <v>0</v>
      </c>
    </row>
    <row r="1841" spans="1:2" x14ac:dyDescent="0.2">
      <c r="A1841">
        <v>22.00771055094706</v>
      </c>
      <c r="B1841">
        <v>0</v>
      </c>
    </row>
    <row r="1842" spans="1:2" x14ac:dyDescent="0.2">
      <c r="A1842">
        <v>22.00771055094706</v>
      </c>
      <c r="B1842">
        <v>6.4516129032258064E-3</v>
      </c>
    </row>
    <row r="1843" spans="1:2" x14ac:dyDescent="0.2">
      <c r="A1843">
        <v>22.031631975458957</v>
      </c>
      <c r="B1843">
        <v>6.4516129032258064E-3</v>
      </c>
    </row>
    <row r="1844" spans="1:2" x14ac:dyDescent="0.2">
      <c r="A1844">
        <v>22.031631975458957</v>
      </c>
      <c r="B1844">
        <v>0</v>
      </c>
    </row>
    <row r="1845" spans="1:2" x14ac:dyDescent="0.2">
      <c r="A1845">
        <v>22.055553399970858</v>
      </c>
      <c r="B1845">
        <v>0</v>
      </c>
    </row>
    <row r="1846" spans="1:2" x14ac:dyDescent="0.2">
      <c r="A1846">
        <v>22.055553399970858</v>
      </c>
      <c r="B1846">
        <v>6.4516129032258064E-3</v>
      </c>
    </row>
    <row r="1847" spans="1:2" x14ac:dyDescent="0.2">
      <c r="A1847">
        <v>22.079474824482755</v>
      </c>
      <c r="B1847">
        <v>6.4516129032258064E-3</v>
      </c>
    </row>
    <row r="1848" spans="1:2" x14ac:dyDescent="0.2">
      <c r="A1848">
        <v>22.079474824482755</v>
      </c>
      <c r="B1848">
        <v>0</v>
      </c>
    </row>
    <row r="1849" spans="1:2" x14ac:dyDescent="0.2">
      <c r="A1849">
        <v>22.103396248994656</v>
      </c>
      <c r="B1849">
        <v>0</v>
      </c>
    </row>
    <row r="1850" spans="1:2" x14ac:dyDescent="0.2">
      <c r="A1850">
        <v>22.103396248994656</v>
      </c>
      <c r="B1850">
        <v>6.4516129032258064E-3</v>
      </c>
    </row>
    <row r="1851" spans="1:2" x14ac:dyDescent="0.2">
      <c r="A1851">
        <v>22.127317673506553</v>
      </c>
      <c r="B1851">
        <v>6.4516129032258064E-3</v>
      </c>
    </row>
    <row r="1852" spans="1:2" x14ac:dyDescent="0.2">
      <c r="A1852">
        <v>22.127317673506553</v>
      </c>
      <c r="B1852">
        <v>0</v>
      </c>
    </row>
    <row r="1853" spans="1:2" x14ac:dyDescent="0.2">
      <c r="A1853">
        <v>22.151239098018454</v>
      </c>
      <c r="B1853">
        <v>0</v>
      </c>
    </row>
    <row r="1854" spans="1:2" x14ac:dyDescent="0.2">
      <c r="A1854">
        <v>22.151239098018454</v>
      </c>
      <c r="B1854">
        <v>6.4516129032258064E-3</v>
      </c>
    </row>
    <row r="1855" spans="1:2" x14ac:dyDescent="0.2">
      <c r="A1855">
        <v>22.175160522530351</v>
      </c>
      <c r="B1855">
        <v>6.4516129032258064E-3</v>
      </c>
    </row>
    <row r="1856" spans="1:2" x14ac:dyDescent="0.2">
      <c r="A1856">
        <v>22.175160522530351</v>
      </c>
      <c r="B1856">
        <v>0</v>
      </c>
    </row>
    <row r="1857" spans="1:2" x14ac:dyDescent="0.2">
      <c r="A1857">
        <v>22.199081947042252</v>
      </c>
      <c r="B1857">
        <v>0</v>
      </c>
    </row>
    <row r="1858" spans="1:2" x14ac:dyDescent="0.2">
      <c r="A1858">
        <v>22.199081947042252</v>
      </c>
      <c r="B1858">
        <v>6.4516129032258064E-3</v>
      </c>
    </row>
    <row r="1859" spans="1:2" x14ac:dyDescent="0.2">
      <c r="A1859">
        <v>22.22300337155415</v>
      </c>
      <c r="B1859">
        <v>6.4516129032258064E-3</v>
      </c>
    </row>
    <row r="1860" spans="1:2" x14ac:dyDescent="0.2">
      <c r="A1860">
        <v>22.22300337155415</v>
      </c>
      <c r="B1860">
        <v>0</v>
      </c>
    </row>
    <row r="1861" spans="1:2" x14ac:dyDescent="0.2">
      <c r="A1861">
        <v>22.246924796066047</v>
      </c>
      <c r="B1861">
        <v>0</v>
      </c>
    </row>
    <row r="1862" spans="1:2" x14ac:dyDescent="0.2">
      <c r="A1862">
        <v>22.246924796066047</v>
      </c>
      <c r="B1862">
        <v>6.4516129032258064E-3</v>
      </c>
    </row>
    <row r="1863" spans="1:2" x14ac:dyDescent="0.2">
      <c r="A1863">
        <v>22.270846220577948</v>
      </c>
      <c r="B1863">
        <v>6.4516129032258064E-3</v>
      </c>
    </row>
    <row r="1864" spans="1:2" x14ac:dyDescent="0.2">
      <c r="A1864">
        <v>22.270846220577948</v>
      </c>
      <c r="B1864">
        <v>0</v>
      </c>
    </row>
    <row r="1865" spans="1:2" x14ac:dyDescent="0.2">
      <c r="A1865">
        <v>22.294767645089848</v>
      </c>
      <c r="B1865">
        <v>0</v>
      </c>
    </row>
    <row r="1866" spans="1:2" x14ac:dyDescent="0.2">
      <c r="A1866">
        <v>22.294767645089848</v>
      </c>
      <c r="B1866">
        <v>6.4516129032258064E-3</v>
      </c>
    </row>
    <row r="1867" spans="1:2" x14ac:dyDescent="0.2">
      <c r="A1867">
        <v>22.318689069601746</v>
      </c>
      <c r="B1867">
        <v>6.4516129032258064E-3</v>
      </c>
    </row>
    <row r="1868" spans="1:2" x14ac:dyDescent="0.2">
      <c r="A1868">
        <v>22.318689069601746</v>
      </c>
      <c r="B1868">
        <v>0</v>
      </c>
    </row>
    <row r="1869" spans="1:2" x14ac:dyDescent="0.2">
      <c r="A1869">
        <v>22.342610494113643</v>
      </c>
      <c r="B1869">
        <v>0</v>
      </c>
    </row>
    <row r="1870" spans="1:2" x14ac:dyDescent="0.2">
      <c r="A1870">
        <v>22.342610494113643</v>
      </c>
      <c r="B1870">
        <v>6.4516129032258064E-3</v>
      </c>
    </row>
    <row r="1871" spans="1:2" x14ac:dyDescent="0.2">
      <c r="A1871">
        <v>22.366531918625544</v>
      </c>
      <c r="B1871">
        <v>6.4516129032258064E-3</v>
      </c>
    </row>
    <row r="1872" spans="1:2" x14ac:dyDescent="0.2">
      <c r="A1872">
        <v>22.366531918625544</v>
      </c>
      <c r="B1872">
        <v>0</v>
      </c>
    </row>
    <row r="1873" spans="1:2" x14ac:dyDescent="0.2">
      <c r="A1873">
        <v>22.390453343137445</v>
      </c>
      <c r="B1873">
        <v>0</v>
      </c>
    </row>
    <row r="1874" spans="1:2" x14ac:dyDescent="0.2">
      <c r="A1874">
        <v>22.390453343137445</v>
      </c>
      <c r="B1874">
        <v>6.4516129032258064E-3</v>
      </c>
    </row>
    <row r="1875" spans="1:2" x14ac:dyDescent="0.2">
      <c r="A1875">
        <v>22.414374767649342</v>
      </c>
      <c r="B1875">
        <v>6.4516129032258064E-3</v>
      </c>
    </row>
    <row r="1876" spans="1:2" x14ac:dyDescent="0.2">
      <c r="A1876">
        <v>22.414374767649342</v>
      </c>
      <c r="B1876">
        <v>0</v>
      </c>
    </row>
    <row r="1877" spans="1:2" x14ac:dyDescent="0.2">
      <c r="A1877">
        <v>22.438296192161239</v>
      </c>
      <c r="B1877">
        <v>0</v>
      </c>
    </row>
    <row r="1878" spans="1:2" x14ac:dyDescent="0.2">
      <c r="A1878">
        <v>22.438296192161239</v>
      </c>
      <c r="B1878">
        <v>6.4516129032258064E-3</v>
      </c>
    </row>
    <row r="1879" spans="1:2" x14ac:dyDescent="0.2">
      <c r="A1879">
        <v>22.46221761667314</v>
      </c>
      <c r="B1879">
        <v>6.4516129032258064E-3</v>
      </c>
    </row>
    <row r="1880" spans="1:2" x14ac:dyDescent="0.2">
      <c r="A1880">
        <v>22.46221761667314</v>
      </c>
      <c r="B1880">
        <v>0</v>
      </c>
    </row>
    <row r="1881" spans="1:2" x14ac:dyDescent="0.2">
      <c r="A1881">
        <v>22.486139041185037</v>
      </c>
      <c r="B1881">
        <v>0</v>
      </c>
    </row>
    <row r="1882" spans="1:2" x14ac:dyDescent="0.2">
      <c r="A1882">
        <v>22.486139041185037</v>
      </c>
      <c r="B1882">
        <v>6.4516129032258064E-3</v>
      </c>
    </row>
    <row r="1883" spans="1:2" x14ac:dyDescent="0.2">
      <c r="A1883">
        <v>22.510060465696938</v>
      </c>
      <c r="B1883">
        <v>6.4516129032258064E-3</v>
      </c>
    </row>
    <row r="1884" spans="1:2" x14ac:dyDescent="0.2">
      <c r="A1884">
        <v>22.510060465696938</v>
      </c>
      <c r="B1884">
        <v>0</v>
      </c>
    </row>
    <row r="1885" spans="1:2" x14ac:dyDescent="0.2">
      <c r="A1885">
        <v>22.533981890208835</v>
      </c>
      <c r="B1885">
        <v>0</v>
      </c>
    </row>
    <row r="1886" spans="1:2" x14ac:dyDescent="0.2">
      <c r="A1886">
        <v>22.533981890208835</v>
      </c>
      <c r="B1886">
        <v>6.4516129032258064E-3</v>
      </c>
    </row>
    <row r="1887" spans="1:2" x14ac:dyDescent="0.2">
      <c r="A1887">
        <v>22.557903314720736</v>
      </c>
      <c r="B1887">
        <v>6.4516129032258064E-3</v>
      </c>
    </row>
    <row r="1888" spans="1:2" x14ac:dyDescent="0.2">
      <c r="A1888">
        <v>22.557903314720736</v>
      </c>
      <c r="B1888">
        <v>0</v>
      </c>
    </row>
    <row r="1889" spans="1:2" x14ac:dyDescent="0.2">
      <c r="A1889">
        <v>22.581824739232633</v>
      </c>
      <c r="B1889">
        <v>0</v>
      </c>
    </row>
    <row r="1890" spans="1:2" x14ac:dyDescent="0.2">
      <c r="A1890">
        <v>22.581824739232633</v>
      </c>
      <c r="B1890">
        <v>6.4516129032258064E-3</v>
      </c>
    </row>
    <row r="1891" spans="1:2" x14ac:dyDescent="0.2">
      <c r="A1891">
        <v>22.605746163744534</v>
      </c>
      <c r="B1891">
        <v>6.4516129032258064E-3</v>
      </c>
    </row>
    <row r="1892" spans="1:2" x14ac:dyDescent="0.2">
      <c r="A1892">
        <v>22.605746163744534</v>
      </c>
      <c r="B1892">
        <v>0</v>
      </c>
    </row>
    <row r="1893" spans="1:2" x14ac:dyDescent="0.2">
      <c r="A1893">
        <v>22.629667588256432</v>
      </c>
      <c r="B1893">
        <v>0</v>
      </c>
    </row>
    <row r="1894" spans="1:2" x14ac:dyDescent="0.2">
      <c r="A1894">
        <v>22.629667588256432</v>
      </c>
      <c r="B1894">
        <v>6.4516129032258064E-3</v>
      </c>
    </row>
    <row r="1895" spans="1:2" x14ac:dyDescent="0.2">
      <c r="A1895">
        <v>22.653589012768332</v>
      </c>
      <c r="B1895">
        <v>6.4516129032258064E-3</v>
      </c>
    </row>
    <row r="1896" spans="1:2" x14ac:dyDescent="0.2">
      <c r="A1896">
        <v>22.653589012768332</v>
      </c>
      <c r="B1896">
        <v>0</v>
      </c>
    </row>
    <row r="1897" spans="1:2" x14ac:dyDescent="0.2">
      <c r="A1897">
        <v>22.67751043728023</v>
      </c>
      <c r="B1897">
        <v>0</v>
      </c>
    </row>
    <row r="1898" spans="1:2" x14ac:dyDescent="0.2">
      <c r="A1898">
        <v>22.67751043728023</v>
      </c>
      <c r="B1898">
        <v>6.4516129032258064E-3</v>
      </c>
    </row>
    <row r="1899" spans="1:2" x14ac:dyDescent="0.2">
      <c r="A1899">
        <v>22.70143186179213</v>
      </c>
      <c r="B1899">
        <v>6.4516129032258064E-3</v>
      </c>
    </row>
    <row r="1900" spans="1:2" x14ac:dyDescent="0.2">
      <c r="A1900">
        <v>22.70143186179213</v>
      </c>
      <c r="B1900">
        <v>0</v>
      </c>
    </row>
    <row r="1901" spans="1:2" x14ac:dyDescent="0.2">
      <c r="A1901">
        <v>22.725353286304028</v>
      </c>
      <c r="B1901">
        <v>0</v>
      </c>
    </row>
    <row r="1902" spans="1:2" x14ac:dyDescent="0.2">
      <c r="A1902">
        <v>22.725353286304028</v>
      </c>
      <c r="B1902">
        <v>6.4516129032258064E-3</v>
      </c>
    </row>
    <row r="1903" spans="1:2" x14ac:dyDescent="0.2">
      <c r="A1903">
        <v>22.749274710815929</v>
      </c>
      <c r="B1903">
        <v>6.4516129032258064E-3</v>
      </c>
    </row>
    <row r="1904" spans="1:2" x14ac:dyDescent="0.2">
      <c r="A1904">
        <v>22.749274710815929</v>
      </c>
      <c r="B1904">
        <v>0</v>
      </c>
    </row>
    <row r="1905" spans="1:2" x14ac:dyDescent="0.2">
      <c r="A1905">
        <v>22.773196135327826</v>
      </c>
      <c r="B1905">
        <v>0</v>
      </c>
    </row>
    <row r="1906" spans="1:2" x14ac:dyDescent="0.2">
      <c r="A1906">
        <v>22.773196135327826</v>
      </c>
      <c r="B1906">
        <v>6.4516129032258064E-3</v>
      </c>
    </row>
    <row r="1907" spans="1:2" x14ac:dyDescent="0.2">
      <c r="A1907">
        <v>22.797117559839727</v>
      </c>
      <c r="B1907">
        <v>6.4516129032258064E-3</v>
      </c>
    </row>
    <row r="1908" spans="1:2" x14ac:dyDescent="0.2">
      <c r="A1908">
        <v>22.797117559839727</v>
      </c>
      <c r="B1908">
        <v>0</v>
      </c>
    </row>
    <row r="1909" spans="1:2" x14ac:dyDescent="0.2">
      <c r="A1909">
        <v>22.821038984351624</v>
      </c>
      <c r="B1909">
        <v>0</v>
      </c>
    </row>
    <row r="1910" spans="1:2" x14ac:dyDescent="0.2">
      <c r="A1910">
        <v>22.821038984351624</v>
      </c>
      <c r="B1910">
        <v>6.4516129032258064E-3</v>
      </c>
    </row>
    <row r="1911" spans="1:2" x14ac:dyDescent="0.2">
      <c r="A1911">
        <v>22.844960408863525</v>
      </c>
      <c r="B1911">
        <v>6.4516129032258064E-3</v>
      </c>
    </row>
    <row r="1912" spans="1:2" x14ac:dyDescent="0.2">
      <c r="A1912">
        <v>22.844960408863525</v>
      </c>
      <c r="B1912">
        <v>0</v>
      </c>
    </row>
    <row r="1913" spans="1:2" x14ac:dyDescent="0.2">
      <c r="A1913">
        <v>22.868881833375422</v>
      </c>
      <c r="B1913">
        <v>0</v>
      </c>
    </row>
    <row r="1914" spans="1:2" x14ac:dyDescent="0.2">
      <c r="A1914">
        <v>22.868881833375422</v>
      </c>
      <c r="B1914">
        <v>6.4516129032258064E-3</v>
      </c>
    </row>
    <row r="1915" spans="1:2" x14ac:dyDescent="0.2">
      <c r="A1915">
        <v>22.892803257887323</v>
      </c>
      <c r="B1915">
        <v>6.4516129032258064E-3</v>
      </c>
    </row>
    <row r="1916" spans="1:2" x14ac:dyDescent="0.2">
      <c r="A1916">
        <v>22.892803257887323</v>
      </c>
      <c r="B1916">
        <v>0</v>
      </c>
    </row>
    <row r="1917" spans="1:2" x14ac:dyDescent="0.2">
      <c r="A1917">
        <v>22.91672468239922</v>
      </c>
      <c r="B1917">
        <v>0</v>
      </c>
    </row>
    <row r="1918" spans="1:2" x14ac:dyDescent="0.2">
      <c r="A1918">
        <v>22.91672468239922</v>
      </c>
      <c r="B1918">
        <v>6.4516129032258064E-3</v>
      </c>
    </row>
    <row r="1919" spans="1:2" x14ac:dyDescent="0.2">
      <c r="A1919">
        <v>22.940646106911117</v>
      </c>
      <c r="B1919">
        <v>6.4516129032258064E-3</v>
      </c>
    </row>
    <row r="1920" spans="1:2" x14ac:dyDescent="0.2">
      <c r="A1920">
        <v>22.940646106911117</v>
      </c>
      <c r="B1920">
        <v>0</v>
      </c>
    </row>
    <row r="1921" spans="1:2" x14ac:dyDescent="0.2">
      <c r="A1921">
        <v>22.964567531423018</v>
      </c>
      <c r="B1921">
        <v>0</v>
      </c>
    </row>
    <row r="1922" spans="1:2" x14ac:dyDescent="0.2">
      <c r="A1922">
        <v>22.964567531423018</v>
      </c>
      <c r="B1922">
        <v>6.4516129032258064E-3</v>
      </c>
    </row>
    <row r="1923" spans="1:2" x14ac:dyDescent="0.2">
      <c r="A1923">
        <v>22.988488955934919</v>
      </c>
      <c r="B1923">
        <v>6.4516129032258064E-3</v>
      </c>
    </row>
    <row r="1924" spans="1:2" x14ac:dyDescent="0.2">
      <c r="A1924">
        <v>22.988488955934919</v>
      </c>
      <c r="B1924">
        <v>0</v>
      </c>
    </row>
    <row r="1925" spans="1:2" x14ac:dyDescent="0.2">
      <c r="A1925">
        <v>23.012410380446816</v>
      </c>
      <c r="B1925">
        <v>0</v>
      </c>
    </row>
    <row r="1926" spans="1:2" x14ac:dyDescent="0.2">
      <c r="A1926">
        <v>23.012410380446816</v>
      </c>
      <c r="B1926">
        <v>6.4516129032258064E-3</v>
      </c>
    </row>
    <row r="1927" spans="1:2" x14ac:dyDescent="0.2">
      <c r="A1927">
        <v>23.036331804958714</v>
      </c>
      <c r="B1927">
        <v>6.4516129032258064E-3</v>
      </c>
    </row>
    <row r="1928" spans="1:2" x14ac:dyDescent="0.2">
      <c r="A1928">
        <v>23.036331804958714</v>
      </c>
      <c r="B1928">
        <v>0</v>
      </c>
    </row>
    <row r="1929" spans="1:2" x14ac:dyDescent="0.2">
      <c r="A1929">
        <v>23.060253229470614</v>
      </c>
      <c r="B1929">
        <v>0</v>
      </c>
    </row>
    <row r="1930" spans="1:2" x14ac:dyDescent="0.2">
      <c r="A1930">
        <v>23.060253229470614</v>
      </c>
      <c r="B1930">
        <v>6.4516129032258064E-3</v>
      </c>
    </row>
    <row r="1931" spans="1:2" x14ac:dyDescent="0.2">
      <c r="A1931">
        <v>23.084174653982515</v>
      </c>
      <c r="B1931">
        <v>6.4516129032258064E-3</v>
      </c>
    </row>
    <row r="1932" spans="1:2" x14ac:dyDescent="0.2">
      <c r="A1932">
        <v>23.084174653982515</v>
      </c>
      <c r="B1932">
        <v>0</v>
      </c>
    </row>
    <row r="1933" spans="1:2" x14ac:dyDescent="0.2">
      <c r="A1933">
        <v>23.108096078494412</v>
      </c>
      <c r="B1933">
        <v>0</v>
      </c>
    </row>
    <row r="1934" spans="1:2" x14ac:dyDescent="0.2">
      <c r="A1934">
        <v>23.108096078494412</v>
      </c>
      <c r="B1934">
        <v>6.4516129032258064E-3</v>
      </c>
    </row>
    <row r="1935" spans="1:2" x14ac:dyDescent="0.2">
      <c r="A1935">
        <v>23.13201750300631</v>
      </c>
      <c r="B1935">
        <v>6.4516129032258064E-3</v>
      </c>
    </row>
    <row r="1936" spans="1:2" x14ac:dyDescent="0.2">
      <c r="A1936">
        <v>23.13201750300631</v>
      </c>
      <c r="B1936">
        <v>0</v>
      </c>
    </row>
    <row r="1937" spans="1:2" x14ac:dyDescent="0.2">
      <c r="A1937">
        <v>23.155938927518211</v>
      </c>
      <c r="B1937">
        <v>0</v>
      </c>
    </row>
    <row r="1938" spans="1:2" x14ac:dyDescent="0.2">
      <c r="A1938">
        <v>23.155938927518211</v>
      </c>
      <c r="B1938">
        <v>6.4516129032258064E-3</v>
      </c>
    </row>
    <row r="1939" spans="1:2" x14ac:dyDescent="0.2">
      <c r="A1939">
        <v>23.179860352030108</v>
      </c>
      <c r="B1939">
        <v>6.4516129032258064E-3</v>
      </c>
    </row>
    <row r="1940" spans="1:2" x14ac:dyDescent="0.2">
      <c r="A1940">
        <v>23.179860352030108</v>
      </c>
      <c r="B1940">
        <v>0</v>
      </c>
    </row>
    <row r="1941" spans="1:2" x14ac:dyDescent="0.2">
      <c r="A1941">
        <v>23.203781776542009</v>
      </c>
      <c r="B1941">
        <v>0</v>
      </c>
    </row>
    <row r="1942" spans="1:2" x14ac:dyDescent="0.2">
      <c r="A1942">
        <v>23.203781776542009</v>
      </c>
      <c r="B1942">
        <v>6.4516129032258064E-3</v>
      </c>
    </row>
    <row r="1943" spans="1:2" x14ac:dyDescent="0.2">
      <c r="A1943">
        <v>23.227703201053906</v>
      </c>
      <c r="B1943">
        <v>6.4516129032258064E-3</v>
      </c>
    </row>
    <row r="1944" spans="1:2" x14ac:dyDescent="0.2">
      <c r="A1944">
        <v>23.227703201053906</v>
      </c>
      <c r="B1944">
        <v>0</v>
      </c>
    </row>
    <row r="1945" spans="1:2" x14ac:dyDescent="0.2">
      <c r="A1945">
        <v>23.251624625565807</v>
      </c>
      <c r="B1945">
        <v>0</v>
      </c>
    </row>
    <row r="1946" spans="1:2" x14ac:dyDescent="0.2">
      <c r="A1946">
        <v>23.251624625565807</v>
      </c>
      <c r="B1946">
        <v>6.4516129032258064E-3</v>
      </c>
    </row>
    <row r="1947" spans="1:2" x14ac:dyDescent="0.2">
      <c r="A1947">
        <v>23.275546050077704</v>
      </c>
      <c r="B1947">
        <v>6.4516129032258064E-3</v>
      </c>
    </row>
    <row r="1948" spans="1:2" x14ac:dyDescent="0.2">
      <c r="A1948">
        <v>23.275546050077704</v>
      </c>
      <c r="B1948">
        <v>0</v>
      </c>
    </row>
    <row r="1949" spans="1:2" x14ac:dyDescent="0.2">
      <c r="A1949">
        <v>23.299467474589605</v>
      </c>
      <c r="B1949">
        <v>0</v>
      </c>
    </row>
    <row r="1950" spans="1:2" x14ac:dyDescent="0.2">
      <c r="A1950">
        <v>23.299467474589605</v>
      </c>
      <c r="B1950">
        <v>6.4516129032258064E-3</v>
      </c>
    </row>
    <row r="1951" spans="1:2" x14ac:dyDescent="0.2">
      <c r="A1951">
        <v>23.323388899101502</v>
      </c>
      <c r="B1951">
        <v>6.4516129032258064E-3</v>
      </c>
    </row>
    <row r="1952" spans="1:2" x14ac:dyDescent="0.2">
      <c r="A1952">
        <v>23.323388899101502</v>
      </c>
      <c r="B1952">
        <v>0</v>
      </c>
    </row>
    <row r="1953" spans="1:2" x14ac:dyDescent="0.2">
      <c r="A1953">
        <v>23.347310323613403</v>
      </c>
      <c r="B1953">
        <v>0</v>
      </c>
    </row>
    <row r="1954" spans="1:2" x14ac:dyDescent="0.2">
      <c r="A1954">
        <v>23.347310323613403</v>
      </c>
      <c r="B1954">
        <v>6.4516129032258064E-3</v>
      </c>
    </row>
    <row r="1955" spans="1:2" x14ac:dyDescent="0.2">
      <c r="A1955">
        <v>23.3712317481253</v>
      </c>
      <c r="B1955">
        <v>6.4516129032258064E-3</v>
      </c>
    </row>
    <row r="1956" spans="1:2" x14ac:dyDescent="0.2">
      <c r="A1956">
        <v>23.3712317481253</v>
      </c>
      <c r="B1956">
        <v>0</v>
      </c>
    </row>
    <row r="1957" spans="1:2" x14ac:dyDescent="0.2">
      <c r="A1957">
        <v>23.395153172637201</v>
      </c>
      <c r="B1957">
        <v>0</v>
      </c>
    </row>
    <row r="1958" spans="1:2" x14ac:dyDescent="0.2">
      <c r="A1958">
        <v>23.395153172637201</v>
      </c>
      <c r="B1958">
        <v>6.4516129032258064E-3</v>
      </c>
    </row>
    <row r="1959" spans="1:2" x14ac:dyDescent="0.2">
      <c r="A1959">
        <v>23.419074597149098</v>
      </c>
      <c r="B1959">
        <v>6.4516129032258064E-3</v>
      </c>
    </row>
    <row r="1960" spans="1:2" x14ac:dyDescent="0.2">
      <c r="A1960">
        <v>23.419074597149098</v>
      </c>
      <c r="B1960">
        <v>0</v>
      </c>
    </row>
    <row r="1961" spans="1:2" x14ac:dyDescent="0.2">
      <c r="A1961">
        <v>23.442996021660996</v>
      </c>
      <c r="B1961">
        <v>0</v>
      </c>
    </row>
    <row r="1962" spans="1:2" x14ac:dyDescent="0.2">
      <c r="A1962">
        <v>23.442996021660996</v>
      </c>
      <c r="B1962">
        <v>6.4516129032258064E-3</v>
      </c>
    </row>
    <row r="1963" spans="1:2" x14ac:dyDescent="0.2">
      <c r="A1963">
        <v>23.466917446172896</v>
      </c>
      <c r="B1963">
        <v>6.4516129032258064E-3</v>
      </c>
    </row>
    <row r="1964" spans="1:2" x14ac:dyDescent="0.2">
      <c r="A1964">
        <v>23.466917446172896</v>
      </c>
      <c r="B1964">
        <v>0</v>
      </c>
    </row>
    <row r="1965" spans="1:2" x14ac:dyDescent="0.2">
      <c r="A1965">
        <v>23.490838870684797</v>
      </c>
      <c r="B1965">
        <v>0</v>
      </c>
    </row>
    <row r="1966" spans="1:2" x14ac:dyDescent="0.2">
      <c r="A1966">
        <v>23.490838870684797</v>
      </c>
      <c r="B1966">
        <v>6.4516129032258064E-3</v>
      </c>
    </row>
    <row r="1967" spans="1:2" x14ac:dyDescent="0.2">
      <c r="A1967">
        <v>23.514760295196695</v>
      </c>
      <c r="B1967">
        <v>6.4516129032258064E-3</v>
      </c>
    </row>
    <row r="1968" spans="1:2" x14ac:dyDescent="0.2">
      <c r="A1968">
        <v>23.514760295196695</v>
      </c>
      <c r="B1968">
        <v>0</v>
      </c>
    </row>
    <row r="1969" spans="1:2" x14ac:dyDescent="0.2">
      <c r="A1969">
        <v>23.538681719708592</v>
      </c>
      <c r="B1969">
        <v>0</v>
      </c>
    </row>
    <row r="1970" spans="1:2" x14ac:dyDescent="0.2">
      <c r="A1970">
        <v>23.538681719708592</v>
      </c>
      <c r="B1970">
        <v>6.4516129032258064E-3</v>
      </c>
    </row>
    <row r="1971" spans="1:2" x14ac:dyDescent="0.2">
      <c r="A1971">
        <v>23.562603144220493</v>
      </c>
      <c r="B1971">
        <v>6.4516129032258064E-3</v>
      </c>
    </row>
    <row r="1972" spans="1:2" x14ac:dyDescent="0.2">
      <c r="A1972">
        <v>23.562603144220493</v>
      </c>
      <c r="B1972">
        <v>0</v>
      </c>
    </row>
    <row r="1973" spans="1:2" x14ac:dyDescent="0.2">
      <c r="A1973">
        <v>23.586524568732393</v>
      </c>
      <c r="B1973">
        <v>0</v>
      </c>
    </row>
    <row r="1974" spans="1:2" x14ac:dyDescent="0.2">
      <c r="A1974">
        <v>23.586524568732393</v>
      </c>
      <c r="B1974">
        <v>6.4516129032258064E-3</v>
      </c>
    </row>
    <row r="1975" spans="1:2" x14ac:dyDescent="0.2">
      <c r="A1975">
        <v>23.610445993244291</v>
      </c>
      <c r="B1975">
        <v>6.4516129032258064E-3</v>
      </c>
    </row>
    <row r="1976" spans="1:2" x14ac:dyDescent="0.2">
      <c r="A1976">
        <v>23.610445993244291</v>
      </c>
      <c r="B1976">
        <v>0</v>
      </c>
    </row>
    <row r="1977" spans="1:2" x14ac:dyDescent="0.2">
      <c r="A1977">
        <v>23.634367417756188</v>
      </c>
      <c r="B1977">
        <v>0</v>
      </c>
    </row>
    <row r="1978" spans="1:2" x14ac:dyDescent="0.2">
      <c r="A1978">
        <v>23.634367417756188</v>
      </c>
      <c r="B1978">
        <v>6.4516129032258064E-3</v>
      </c>
    </row>
    <row r="1979" spans="1:2" x14ac:dyDescent="0.2">
      <c r="A1979">
        <v>23.658288842268089</v>
      </c>
      <c r="B1979">
        <v>6.4516129032258064E-3</v>
      </c>
    </row>
    <row r="1980" spans="1:2" x14ac:dyDescent="0.2">
      <c r="A1980">
        <v>23.658288842268089</v>
      </c>
      <c r="B1980">
        <v>0</v>
      </c>
    </row>
    <row r="1981" spans="1:2" x14ac:dyDescent="0.2">
      <c r="A1981">
        <v>23.682210266779986</v>
      </c>
      <c r="B1981">
        <v>0</v>
      </c>
    </row>
    <row r="1982" spans="1:2" x14ac:dyDescent="0.2">
      <c r="A1982">
        <v>23.682210266779986</v>
      </c>
      <c r="B1982">
        <v>6.4516129032258064E-3</v>
      </c>
    </row>
    <row r="1983" spans="1:2" x14ac:dyDescent="0.2">
      <c r="A1983">
        <v>23.706131691291887</v>
      </c>
      <c r="B1983">
        <v>6.4516129032258064E-3</v>
      </c>
    </row>
    <row r="1984" spans="1:2" x14ac:dyDescent="0.2">
      <c r="A1984">
        <v>23.706131691291887</v>
      </c>
      <c r="B1984">
        <v>0</v>
      </c>
    </row>
    <row r="1985" spans="1:2" x14ac:dyDescent="0.2">
      <c r="A1985">
        <v>23.730053115803784</v>
      </c>
      <c r="B1985">
        <v>0</v>
      </c>
    </row>
    <row r="1986" spans="1:2" x14ac:dyDescent="0.2">
      <c r="A1986">
        <v>23.730053115803784</v>
      </c>
      <c r="B1986">
        <v>6.4516129032258064E-3</v>
      </c>
    </row>
    <row r="1987" spans="1:2" x14ac:dyDescent="0.2">
      <c r="A1987">
        <v>23.753974540315685</v>
      </c>
      <c r="B1987">
        <v>6.4516129032258064E-3</v>
      </c>
    </row>
    <row r="1988" spans="1:2" x14ac:dyDescent="0.2">
      <c r="A1988">
        <v>23.753974540315685</v>
      </c>
      <c r="B1988">
        <v>0</v>
      </c>
    </row>
    <row r="1989" spans="1:2" x14ac:dyDescent="0.2">
      <c r="A1989">
        <v>23.777895964827582</v>
      </c>
      <c r="B1989">
        <v>0</v>
      </c>
    </row>
    <row r="1990" spans="1:2" x14ac:dyDescent="0.2">
      <c r="A1990">
        <v>23.777895964827582</v>
      </c>
      <c r="B1990">
        <v>6.4516129032258064E-3</v>
      </c>
    </row>
    <row r="1991" spans="1:2" x14ac:dyDescent="0.2">
      <c r="A1991">
        <v>23.801817389339483</v>
      </c>
      <c r="B1991">
        <v>6.4516129032258064E-3</v>
      </c>
    </row>
    <row r="1992" spans="1:2" x14ac:dyDescent="0.2">
      <c r="A1992">
        <v>23.801817389339483</v>
      </c>
      <c r="B1992">
        <v>0</v>
      </c>
    </row>
    <row r="1993" spans="1:2" x14ac:dyDescent="0.2">
      <c r="A1993">
        <v>23.82573881385138</v>
      </c>
      <c r="B1993">
        <v>0</v>
      </c>
    </row>
    <row r="1994" spans="1:2" x14ac:dyDescent="0.2">
      <c r="A1994">
        <v>23.82573881385138</v>
      </c>
      <c r="B1994">
        <v>6.4516129032258064E-3</v>
      </c>
    </row>
    <row r="1995" spans="1:2" x14ac:dyDescent="0.2">
      <c r="A1995">
        <v>23.849660238363281</v>
      </c>
      <c r="B1995">
        <v>6.4516129032258064E-3</v>
      </c>
    </row>
    <row r="1996" spans="1:2" x14ac:dyDescent="0.2">
      <c r="A1996">
        <v>23.849660238363281</v>
      </c>
      <c r="B1996">
        <v>0</v>
      </c>
    </row>
    <row r="1997" spans="1:2" x14ac:dyDescent="0.2">
      <c r="A1997">
        <v>23.873581662875178</v>
      </c>
      <c r="B1997">
        <v>0</v>
      </c>
    </row>
    <row r="1998" spans="1:2" x14ac:dyDescent="0.2">
      <c r="A1998">
        <v>23.873581662875178</v>
      </c>
      <c r="B1998">
        <v>6.4516129032258064E-3</v>
      </c>
    </row>
    <row r="1999" spans="1:2" x14ac:dyDescent="0.2">
      <c r="A1999">
        <v>23.897503087387079</v>
      </c>
      <c r="B1999">
        <v>6.4516129032258064E-3</v>
      </c>
    </row>
    <row r="2000" spans="1:2" x14ac:dyDescent="0.2">
      <c r="A2000">
        <v>23.897503087387079</v>
      </c>
      <c r="B2000">
        <v>0</v>
      </c>
    </row>
    <row r="2001" spans="1:2" x14ac:dyDescent="0.2">
      <c r="A2001">
        <v>23.921424511898977</v>
      </c>
      <c r="B2001">
        <v>0</v>
      </c>
    </row>
    <row r="2002" spans="1:2" x14ac:dyDescent="0.2">
      <c r="A2002">
        <v>23.921424511898977</v>
      </c>
      <c r="B2002">
        <v>6.4516129032258064E-3</v>
      </c>
    </row>
    <row r="2003" spans="1:2" x14ac:dyDescent="0.2">
      <c r="A2003">
        <v>23.945345936410877</v>
      </c>
      <c r="B2003">
        <v>6.4516129032258064E-3</v>
      </c>
    </row>
    <row r="2004" spans="1:2" x14ac:dyDescent="0.2">
      <c r="A2004">
        <v>23.945345936410877</v>
      </c>
      <c r="B2004">
        <v>0</v>
      </c>
    </row>
    <row r="2005" spans="1:2" x14ac:dyDescent="0.2">
      <c r="A2005">
        <v>23.969267360922775</v>
      </c>
      <c r="B2005">
        <v>0</v>
      </c>
    </row>
    <row r="2006" spans="1:2" x14ac:dyDescent="0.2">
      <c r="A2006">
        <v>23.969267360922775</v>
      </c>
      <c r="B2006">
        <v>6.4516129032258064E-3</v>
      </c>
    </row>
    <row r="2007" spans="1:2" x14ac:dyDescent="0.2">
      <c r="A2007">
        <v>23.993188785434675</v>
      </c>
      <c r="B2007">
        <v>6.4516129032258064E-3</v>
      </c>
    </row>
    <row r="2008" spans="1:2" x14ac:dyDescent="0.2">
      <c r="A2008">
        <v>23.993188785434675</v>
      </c>
      <c r="B2008">
        <v>0</v>
      </c>
    </row>
    <row r="2009" spans="1:2" x14ac:dyDescent="0.2">
      <c r="A2009">
        <v>24.017110209946573</v>
      </c>
      <c r="B2009">
        <v>0</v>
      </c>
    </row>
    <row r="2010" spans="1:2" x14ac:dyDescent="0.2">
      <c r="A2010">
        <v>24.017110209946573</v>
      </c>
      <c r="B2010">
        <v>6.4516129032258064E-3</v>
      </c>
    </row>
    <row r="2011" spans="1:2" x14ac:dyDescent="0.2">
      <c r="A2011">
        <v>24.04103163445847</v>
      </c>
      <c r="B2011">
        <v>6.4516129032258064E-3</v>
      </c>
    </row>
    <row r="2012" spans="1:2" x14ac:dyDescent="0.2">
      <c r="A2012">
        <v>24.04103163445847</v>
      </c>
      <c r="B2012">
        <v>0</v>
      </c>
    </row>
    <row r="2013" spans="1:2" x14ac:dyDescent="0.2">
      <c r="A2013">
        <v>24.064953058970371</v>
      </c>
      <c r="B2013">
        <v>0</v>
      </c>
    </row>
    <row r="2014" spans="1:2" x14ac:dyDescent="0.2">
      <c r="A2014">
        <v>24.064953058970371</v>
      </c>
      <c r="B2014">
        <v>6.4516129032258064E-3</v>
      </c>
    </row>
    <row r="2015" spans="1:2" x14ac:dyDescent="0.2">
      <c r="A2015">
        <v>24.088874483482272</v>
      </c>
      <c r="B2015">
        <v>6.4516129032258064E-3</v>
      </c>
    </row>
    <row r="2016" spans="1:2" x14ac:dyDescent="0.2">
      <c r="A2016">
        <v>24.088874483482272</v>
      </c>
      <c r="B2016">
        <v>0</v>
      </c>
    </row>
    <row r="2017" spans="1:2" x14ac:dyDescent="0.2">
      <c r="A2017">
        <v>24.112795907994169</v>
      </c>
      <c r="B2017">
        <v>0</v>
      </c>
    </row>
    <row r="2018" spans="1:2" x14ac:dyDescent="0.2">
      <c r="A2018">
        <v>24.112795907994169</v>
      </c>
      <c r="B2018">
        <v>6.4516129032258064E-3</v>
      </c>
    </row>
    <row r="2019" spans="1:2" x14ac:dyDescent="0.2">
      <c r="A2019">
        <v>24.136717332506066</v>
      </c>
      <c r="B2019">
        <v>6.4516129032258064E-3</v>
      </c>
    </row>
    <row r="2020" spans="1:2" x14ac:dyDescent="0.2">
      <c r="A2020">
        <v>24.136717332506066</v>
      </c>
      <c r="B2020">
        <v>0</v>
      </c>
    </row>
    <row r="2021" spans="1:2" x14ac:dyDescent="0.2">
      <c r="A2021">
        <v>24.160638757017967</v>
      </c>
      <c r="B2021">
        <v>0</v>
      </c>
    </row>
    <row r="2022" spans="1:2" x14ac:dyDescent="0.2">
      <c r="A2022">
        <v>24.160638757017967</v>
      </c>
      <c r="B2022">
        <v>3.2258064516129032E-3</v>
      </c>
    </row>
    <row r="2023" spans="1:2" x14ac:dyDescent="0.2">
      <c r="A2023">
        <v>24.184560181529864</v>
      </c>
      <c r="B2023">
        <v>3.2258064516129032E-3</v>
      </c>
    </row>
    <row r="2024" spans="1:2" x14ac:dyDescent="0.2">
      <c r="A2024">
        <v>24.184560181529864</v>
      </c>
      <c r="B2024">
        <v>0</v>
      </c>
    </row>
    <row r="2025" spans="1:2" x14ac:dyDescent="0.2">
      <c r="A2025">
        <v>24.208481606041765</v>
      </c>
      <c r="B2025">
        <v>0</v>
      </c>
    </row>
    <row r="2026" spans="1:2" x14ac:dyDescent="0.2">
      <c r="A2026">
        <v>24.208481606041765</v>
      </c>
      <c r="B2026">
        <v>3.2258064516129032E-3</v>
      </c>
    </row>
    <row r="2027" spans="1:2" x14ac:dyDescent="0.2">
      <c r="A2027">
        <v>24.232403030553662</v>
      </c>
      <c r="B2027">
        <v>3.2258064516129032E-3</v>
      </c>
    </row>
    <row r="2028" spans="1:2" x14ac:dyDescent="0.2">
      <c r="A2028">
        <v>24.232403030553662</v>
      </c>
      <c r="B2028">
        <v>0</v>
      </c>
    </row>
    <row r="2029" spans="1:2" x14ac:dyDescent="0.2">
      <c r="A2029">
        <v>24.256324455065563</v>
      </c>
      <c r="B2029">
        <v>0</v>
      </c>
    </row>
    <row r="2030" spans="1:2" x14ac:dyDescent="0.2">
      <c r="A2030">
        <v>24.256324455065563</v>
      </c>
      <c r="B2030">
        <v>3.2258064516129032E-3</v>
      </c>
    </row>
    <row r="2031" spans="1:2" x14ac:dyDescent="0.2">
      <c r="A2031">
        <v>24.28024587957746</v>
      </c>
      <c r="B2031">
        <v>3.2258064516129032E-3</v>
      </c>
    </row>
    <row r="2032" spans="1:2" x14ac:dyDescent="0.2">
      <c r="A2032">
        <v>24.28024587957746</v>
      </c>
      <c r="B2032">
        <v>0</v>
      </c>
    </row>
    <row r="2033" spans="1:2" x14ac:dyDescent="0.2">
      <c r="A2033">
        <v>24.304167304089361</v>
      </c>
      <c r="B2033">
        <v>0</v>
      </c>
    </row>
    <row r="2034" spans="1:2" x14ac:dyDescent="0.2">
      <c r="A2034">
        <v>24.304167304089361</v>
      </c>
      <c r="B2034">
        <v>3.2258064516129032E-3</v>
      </c>
    </row>
    <row r="2035" spans="1:2" x14ac:dyDescent="0.2">
      <c r="A2035">
        <v>24.328088728601259</v>
      </c>
      <c r="B2035">
        <v>3.2258064516129032E-3</v>
      </c>
    </row>
    <row r="2036" spans="1:2" x14ac:dyDescent="0.2">
      <c r="A2036">
        <v>24.328088728601259</v>
      </c>
      <c r="B2036">
        <v>0</v>
      </c>
    </row>
    <row r="2037" spans="1:2" x14ac:dyDescent="0.2">
      <c r="A2037">
        <v>24.352010153113159</v>
      </c>
      <c r="B2037">
        <v>0</v>
      </c>
    </row>
    <row r="2038" spans="1:2" x14ac:dyDescent="0.2">
      <c r="A2038">
        <v>24.352010153113159</v>
      </c>
      <c r="B2038">
        <v>3.2258064516129032E-3</v>
      </c>
    </row>
    <row r="2039" spans="1:2" x14ac:dyDescent="0.2">
      <c r="A2039">
        <v>24.375931577625057</v>
      </c>
      <c r="B2039">
        <v>3.2258064516129032E-3</v>
      </c>
    </row>
    <row r="2040" spans="1:2" x14ac:dyDescent="0.2">
      <c r="A2040">
        <v>24.375931577625057</v>
      </c>
      <c r="B2040">
        <v>0</v>
      </c>
    </row>
    <row r="2041" spans="1:2" x14ac:dyDescent="0.2">
      <c r="A2041">
        <v>24.399853002136958</v>
      </c>
      <c r="B2041">
        <v>0</v>
      </c>
    </row>
    <row r="2042" spans="1:2" x14ac:dyDescent="0.2">
      <c r="A2042">
        <v>24.399853002136958</v>
      </c>
      <c r="B2042">
        <v>3.2258064516129032E-3</v>
      </c>
    </row>
    <row r="2043" spans="1:2" x14ac:dyDescent="0.2">
      <c r="A2043">
        <v>24.423774426648855</v>
      </c>
      <c r="B2043">
        <v>3.2258064516129032E-3</v>
      </c>
    </row>
    <row r="2044" spans="1:2" x14ac:dyDescent="0.2">
      <c r="A2044">
        <v>24.423774426648855</v>
      </c>
      <c r="B2044">
        <v>0</v>
      </c>
    </row>
    <row r="2045" spans="1:2" x14ac:dyDescent="0.2">
      <c r="A2045">
        <v>24.447695851160756</v>
      </c>
      <c r="B2045">
        <v>0</v>
      </c>
    </row>
    <row r="2046" spans="1:2" x14ac:dyDescent="0.2">
      <c r="A2046">
        <v>24.447695851160756</v>
      </c>
      <c r="B2046">
        <v>3.2258064516129032E-3</v>
      </c>
    </row>
    <row r="2047" spans="1:2" x14ac:dyDescent="0.2">
      <c r="A2047">
        <v>24.471617275672653</v>
      </c>
      <c r="B2047">
        <v>3.2258064516129032E-3</v>
      </c>
    </row>
    <row r="2048" spans="1:2" x14ac:dyDescent="0.2">
      <c r="A2048">
        <v>24.471617275672653</v>
      </c>
      <c r="B2048">
        <v>0</v>
      </c>
    </row>
    <row r="2049" spans="1:2" x14ac:dyDescent="0.2">
      <c r="A2049">
        <v>24.495538700184554</v>
      </c>
      <c r="B2049">
        <v>0</v>
      </c>
    </row>
    <row r="2050" spans="1:2" x14ac:dyDescent="0.2">
      <c r="A2050">
        <v>24.495538700184554</v>
      </c>
      <c r="B2050">
        <v>3.2258064516129032E-3</v>
      </c>
    </row>
    <row r="2051" spans="1:2" x14ac:dyDescent="0.2">
      <c r="A2051">
        <v>24.519460124696451</v>
      </c>
      <c r="B2051">
        <v>3.2258064516129032E-3</v>
      </c>
    </row>
    <row r="2052" spans="1:2" x14ac:dyDescent="0.2">
      <c r="A2052">
        <v>24.519460124696451</v>
      </c>
      <c r="B2052">
        <v>0</v>
      </c>
    </row>
    <row r="2053" spans="1:2" x14ac:dyDescent="0.2">
      <c r="A2053">
        <v>24.543381549208352</v>
      </c>
      <c r="B2053">
        <v>0</v>
      </c>
    </row>
    <row r="2054" spans="1:2" x14ac:dyDescent="0.2">
      <c r="A2054">
        <v>24.543381549208352</v>
      </c>
      <c r="B2054">
        <v>3.2258064516129032E-3</v>
      </c>
    </row>
    <row r="2055" spans="1:2" x14ac:dyDescent="0.2">
      <c r="A2055">
        <v>24.567302973720249</v>
      </c>
      <c r="B2055">
        <v>3.2258064516129032E-3</v>
      </c>
    </row>
    <row r="2056" spans="1:2" x14ac:dyDescent="0.2">
      <c r="A2056">
        <v>24.567302973720249</v>
      </c>
      <c r="B2056">
        <v>0</v>
      </c>
    </row>
    <row r="2057" spans="1:2" x14ac:dyDescent="0.2">
      <c r="A2057">
        <v>24.59122439823215</v>
      </c>
      <c r="B2057">
        <v>0</v>
      </c>
    </row>
    <row r="2058" spans="1:2" x14ac:dyDescent="0.2">
      <c r="A2058">
        <v>24.59122439823215</v>
      </c>
      <c r="B2058">
        <v>3.2258064516129032E-3</v>
      </c>
    </row>
    <row r="2059" spans="1:2" x14ac:dyDescent="0.2">
      <c r="A2059">
        <v>24.615145822744047</v>
      </c>
      <c r="B2059">
        <v>3.2258064516129032E-3</v>
      </c>
    </row>
    <row r="2060" spans="1:2" x14ac:dyDescent="0.2">
      <c r="A2060">
        <v>24.615145822744047</v>
      </c>
      <c r="B2060">
        <v>0</v>
      </c>
    </row>
    <row r="2061" spans="1:2" x14ac:dyDescent="0.2">
      <c r="A2061">
        <v>24.639067247255948</v>
      </c>
      <c r="B2061">
        <v>0</v>
      </c>
    </row>
    <row r="2062" spans="1:2" x14ac:dyDescent="0.2">
      <c r="A2062">
        <v>24.639067247255948</v>
      </c>
      <c r="B2062">
        <v>3.2258064516129032E-3</v>
      </c>
    </row>
    <row r="2063" spans="1:2" x14ac:dyDescent="0.2">
      <c r="A2063">
        <v>24.662988671767845</v>
      </c>
      <c r="B2063">
        <v>3.2258064516129032E-3</v>
      </c>
    </row>
    <row r="2064" spans="1:2" x14ac:dyDescent="0.2">
      <c r="A2064">
        <v>24.662988671767845</v>
      </c>
      <c r="B2064">
        <v>0</v>
      </c>
    </row>
    <row r="2065" spans="1:2" x14ac:dyDescent="0.2">
      <c r="A2065">
        <v>24.686910096279746</v>
      </c>
      <c r="B2065">
        <v>0</v>
      </c>
    </row>
    <row r="2066" spans="1:2" x14ac:dyDescent="0.2">
      <c r="A2066">
        <v>24.686910096279746</v>
      </c>
      <c r="B2066">
        <v>3.2258064516129032E-3</v>
      </c>
    </row>
    <row r="2067" spans="1:2" x14ac:dyDescent="0.2">
      <c r="A2067">
        <v>24.710831520791643</v>
      </c>
      <c r="B2067">
        <v>3.2258064516129032E-3</v>
      </c>
    </row>
    <row r="2068" spans="1:2" x14ac:dyDescent="0.2">
      <c r="A2068">
        <v>24.710831520791643</v>
      </c>
      <c r="B2068">
        <v>0</v>
      </c>
    </row>
    <row r="2069" spans="1:2" x14ac:dyDescent="0.2">
      <c r="A2069">
        <v>24.734752945303544</v>
      </c>
      <c r="B2069">
        <v>0</v>
      </c>
    </row>
    <row r="2070" spans="1:2" x14ac:dyDescent="0.2">
      <c r="A2070">
        <v>24.734752945303544</v>
      </c>
      <c r="B2070">
        <v>3.2258064516129032E-3</v>
      </c>
    </row>
    <row r="2071" spans="1:2" x14ac:dyDescent="0.2">
      <c r="A2071">
        <v>24.758674369815441</v>
      </c>
      <c r="B2071">
        <v>3.2258064516129032E-3</v>
      </c>
    </row>
    <row r="2072" spans="1:2" x14ac:dyDescent="0.2">
      <c r="A2072">
        <v>24.758674369815441</v>
      </c>
      <c r="B2072">
        <v>0</v>
      </c>
    </row>
    <row r="2073" spans="1:2" x14ac:dyDescent="0.2">
      <c r="A2073">
        <v>24.782595794327339</v>
      </c>
      <c r="B2073">
        <v>0</v>
      </c>
    </row>
    <row r="2074" spans="1:2" x14ac:dyDescent="0.2">
      <c r="A2074">
        <v>24.782595794327339</v>
      </c>
      <c r="B2074">
        <v>3.2258064516129032E-3</v>
      </c>
    </row>
    <row r="2075" spans="1:2" x14ac:dyDescent="0.2">
      <c r="A2075">
        <v>24.80651721883924</v>
      </c>
      <c r="B2075">
        <v>3.2258064516129032E-3</v>
      </c>
    </row>
    <row r="2076" spans="1:2" x14ac:dyDescent="0.2">
      <c r="A2076">
        <v>24.80651721883924</v>
      </c>
      <c r="B2076">
        <v>0</v>
      </c>
    </row>
    <row r="2077" spans="1:2" x14ac:dyDescent="0.2">
      <c r="A2077">
        <v>24.830438643351137</v>
      </c>
      <c r="B2077">
        <v>0</v>
      </c>
    </row>
    <row r="2078" spans="1:2" x14ac:dyDescent="0.2">
      <c r="A2078">
        <v>24.830438643351137</v>
      </c>
      <c r="B2078">
        <v>3.2258064516129032E-3</v>
      </c>
    </row>
    <row r="2079" spans="1:2" x14ac:dyDescent="0.2">
      <c r="A2079">
        <v>24.854360067863038</v>
      </c>
      <c r="B2079">
        <v>3.2258064516129032E-3</v>
      </c>
    </row>
    <row r="2080" spans="1:2" x14ac:dyDescent="0.2">
      <c r="A2080">
        <v>24.854360067863038</v>
      </c>
      <c r="B2080">
        <v>0</v>
      </c>
    </row>
    <row r="2081" spans="1:2" x14ac:dyDescent="0.2">
      <c r="A2081">
        <v>24.878281492374935</v>
      </c>
      <c r="B2081">
        <v>0</v>
      </c>
    </row>
    <row r="2082" spans="1:2" x14ac:dyDescent="0.2">
      <c r="A2082">
        <v>24.878281492374935</v>
      </c>
      <c r="B2082">
        <v>3.2258064516129032E-3</v>
      </c>
    </row>
    <row r="2083" spans="1:2" x14ac:dyDescent="0.2">
      <c r="A2083">
        <v>24.902202916886836</v>
      </c>
      <c r="B2083">
        <v>3.2258064516129032E-3</v>
      </c>
    </row>
    <row r="2084" spans="1:2" x14ac:dyDescent="0.2">
      <c r="A2084">
        <v>24.902202916886836</v>
      </c>
      <c r="B2084">
        <v>0</v>
      </c>
    </row>
    <row r="2085" spans="1:2" x14ac:dyDescent="0.2">
      <c r="A2085">
        <v>24.926124341398733</v>
      </c>
      <c r="B2085">
        <v>0</v>
      </c>
    </row>
    <row r="2086" spans="1:2" x14ac:dyDescent="0.2">
      <c r="A2086">
        <v>24.926124341398733</v>
      </c>
      <c r="B2086">
        <v>3.2258064516129032E-3</v>
      </c>
    </row>
    <row r="2087" spans="1:2" x14ac:dyDescent="0.2">
      <c r="A2087">
        <v>24.950045765910634</v>
      </c>
      <c r="B2087">
        <v>3.2258064516129032E-3</v>
      </c>
    </row>
    <row r="2088" spans="1:2" x14ac:dyDescent="0.2">
      <c r="A2088">
        <v>24.950045765910634</v>
      </c>
      <c r="B2088">
        <v>0</v>
      </c>
    </row>
    <row r="2089" spans="1:2" x14ac:dyDescent="0.2">
      <c r="A2089">
        <v>24.973967190422531</v>
      </c>
      <c r="B2089">
        <v>0</v>
      </c>
    </row>
    <row r="2090" spans="1:2" x14ac:dyDescent="0.2">
      <c r="A2090">
        <v>24.973967190422531</v>
      </c>
      <c r="B2090">
        <v>3.2258064516129032E-3</v>
      </c>
    </row>
    <row r="2091" spans="1:2" x14ac:dyDescent="0.2">
      <c r="A2091">
        <v>24.997888614934432</v>
      </c>
      <c r="B2091">
        <v>3.2258064516129032E-3</v>
      </c>
    </row>
    <row r="2092" spans="1:2" x14ac:dyDescent="0.2">
      <c r="A2092">
        <v>24.997888614934432</v>
      </c>
      <c r="B2092">
        <v>0</v>
      </c>
    </row>
    <row r="2093" spans="1:2" x14ac:dyDescent="0.2">
      <c r="A2093">
        <v>25.021810039446329</v>
      </c>
      <c r="B2093">
        <v>0</v>
      </c>
    </row>
    <row r="2094" spans="1:2" x14ac:dyDescent="0.2">
      <c r="A2094">
        <v>25.021810039446329</v>
      </c>
      <c r="B2094">
        <v>3.2258064516129032E-3</v>
      </c>
    </row>
    <row r="2095" spans="1:2" x14ac:dyDescent="0.2">
      <c r="A2095">
        <v>25.04573146395823</v>
      </c>
      <c r="B2095">
        <v>3.2258064516129032E-3</v>
      </c>
    </row>
    <row r="2096" spans="1:2" x14ac:dyDescent="0.2">
      <c r="A2096">
        <v>25.04573146395823</v>
      </c>
      <c r="B2096">
        <v>0</v>
      </c>
    </row>
    <row r="2097" spans="1:2" x14ac:dyDescent="0.2">
      <c r="A2097">
        <v>25.069652888470127</v>
      </c>
      <c r="B2097">
        <v>0</v>
      </c>
    </row>
    <row r="2098" spans="1:2" x14ac:dyDescent="0.2">
      <c r="A2098">
        <v>25.069652888470127</v>
      </c>
      <c r="B2098">
        <v>3.2258064516129032E-3</v>
      </c>
    </row>
    <row r="2099" spans="1:2" x14ac:dyDescent="0.2">
      <c r="A2099">
        <v>25.093574312982028</v>
      </c>
      <c r="B2099">
        <v>3.2258064516129032E-3</v>
      </c>
    </row>
    <row r="2100" spans="1:2" x14ac:dyDescent="0.2">
      <c r="A2100">
        <v>25.093574312982028</v>
      </c>
      <c r="B2100">
        <v>0</v>
      </c>
    </row>
    <row r="2101" spans="1:2" x14ac:dyDescent="0.2">
      <c r="A2101">
        <v>25.117495737493925</v>
      </c>
      <c r="B2101">
        <v>0</v>
      </c>
    </row>
    <row r="2102" spans="1:2" x14ac:dyDescent="0.2">
      <c r="A2102">
        <v>25.117495737493925</v>
      </c>
      <c r="B2102">
        <v>3.2258064516129032E-3</v>
      </c>
    </row>
    <row r="2103" spans="1:2" x14ac:dyDescent="0.2">
      <c r="A2103">
        <v>25.141417162005826</v>
      </c>
      <c r="B2103">
        <v>3.2258064516129032E-3</v>
      </c>
    </row>
    <row r="2104" spans="1:2" x14ac:dyDescent="0.2">
      <c r="A2104">
        <v>25.141417162005826</v>
      </c>
      <c r="B2104">
        <v>0</v>
      </c>
    </row>
    <row r="2105" spans="1:2" x14ac:dyDescent="0.2">
      <c r="A2105">
        <v>25.165338586517723</v>
      </c>
      <c r="B2105">
        <v>0</v>
      </c>
    </row>
    <row r="2106" spans="1:2" x14ac:dyDescent="0.2">
      <c r="A2106">
        <v>25.165338586517723</v>
      </c>
      <c r="B2106">
        <v>3.2258064516129032E-3</v>
      </c>
    </row>
    <row r="2107" spans="1:2" x14ac:dyDescent="0.2">
      <c r="A2107">
        <v>25.189260011029624</v>
      </c>
      <c r="B2107">
        <v>3.2258064516129032E-3</v>
      </c>
    </row>
    <row r="2108" spans="1:2" x14ac:dyDescent="0.2">
      <c r="A2108">
        <v>25.189260011029624</v>
      </c>
      <c r="B2108">
        <v>0</v>
      </c>
    </row>
    <row r="2109" spans="1:2" x14ac:dyDescent="0.2">
      <c r="A2109">
        <v>25.213181435541522</v>
      </c>
      <c r="B2109">
        <v>0</v>
      </c>
    </row>
    <row r="2110" spans="1:2" x14ac:dyDescent="0.2">
      <c r="A2110">
        <v>25.213181435541522</v>
      </c>
      <c r="B2110">
        <v>3.2258064516129032E-3</v>
      </c>
    </row>
    <row r="2111" spans="1:2" x14ac:dyDescent="0.2">
      <c r="A2111">
        <v>25.237102860053422</v>
      </c>
      <c r="B2111">
        <v>3.2258064516129032E-3</v>
      </c>
    </row>
    <row r="2112" spans="1:2" x14ac:dyDescent="0.2">
      <c r="A2112">
        <v>25.237102860053422</v>
      </c>
      <c r="B2112">
        <v>0</v>
      </c>
    </row>
    <row r="2113" spans="1:2" x14ac:dyDescent="0.2">
      <c r="A2113">
        <v>25.26102428456532</v>
      </c>
      <c r="B2113">
        <v>0</v>
      </c>
    </row>
    <row r="2114" spans="1:2" x14ac:dyDescent="0.2">
      <c r="A2114">
        <v>25.26102428456532</v>
      </c>
      <c r="B2114">
        <v>3.2258064516129032E-3</v>
      </c>
    </row>
    <row r="2115" spans="1:2" x14ac:dyDescent="0.2">
      <c r="A2115">
        <v>25.28494570907722</v>
      </c>
      <c r="B2115">
        <v>3.2258064516129032E-3</v>
      </c>
    </row>
    <row r="2116" spans="1:2" x14ac:dyDescent="0.2">
      <c r="A2116">
        <v>25.28494570907722</v>
      </c>
      <c r="B2116">
        <v>0</v>
      </c>
    </row>
    <row r="2117" spans="1:2" x14ac:dyDescent="0.2">
      <c r="A2117">
        <v>25.308867133589118</v>
      </c>
      <c r="B2117">
        <v>0</v>
      </c>
    </row>
    <row r="2118" spans="1:2" x14ac:dyDescent="0.2">
      <c r="A2118">
        <v>25.308867133589118</v>
      </c>
      <c r="B2118">
        <v>3.2258064516129032E-3</v>
      </c>
    </row>
    <row r="2119" spans="1:2" x14ac:dyDescent="0.2">
      <c r="A2119">
        <v>25.332788558101015</v>
      </c>
      <c r="B2119">
        <v>3.2258064516129032E-3</v>
      </c>
    </row>
    <row r="2120" spans="1:2" x14ac:dyDescent="0.2">
      <c r="A2120">
        <v>25.332788558101015</v>
      </c>
      <c r="B2120">
        <v>0</v>
      </c>
    </row>
    <row r="2121" spans="1:2" x14ac:dyDescent="0.2">
      <c r="A2121">
        <v>25.356709982612916</v>
      </c>
      <c r="B2121">
        <v>0</v>
      </c>
    </row>
    <row r="2122" spans="1:2" x14ac:dyDescent="0.2">
      <c r="A2122">
        <v>25.356709982612916</v>
      </c>
      <c r="B2122">
        <v>3.2258064516129032E-3</v>
      </c>
    </row>
    <row r="2123" spans="1:2" x14ac:dyDescent="0.2">
      <c r="A2123">
        <v>25.380631407124817</v>
      </c>
      <c r="B2123">
        <v>3.2258064516129032E-3</v>
      </c>
    </row>
    <row r="2124" spans="1:2" x14ac:dyDescent="0.2">
      <c r="A2124">
        <v>25.380631407124817</v>
      </c>
      <c r="B2124">
        <v>0</v>
      </c>
    </row>
    <row r="2125" spans="1:2" x14ac:dyDescent="0.2">
      <c r="A2125">
        <v>25.404552831636714</v>
      </c>
      <c r="B2125">
        <v>0</v>
      </c>
    </row>
    <row r="2126" spans="1:2" x14ac:dyDescent="0.2">
      <c r="A2126">
        <v>25.404552831636714</v>
      </c>
      <c r="B2126">
        <v>3.2258064516129032E-3</v>
      </c>
    </row>
    <row r="2127" spans="1:2" x14ac:dyDescent="0.2">
      <c r="A2127">
        <v>25.428474256148611</v>
      </c>
      <c r="B2127">
        <v>3.2258064516129032E-3</v>
      </c>
    </row>
    <row r="2128" spans="1:2" x14ac:dyDescent="0.2">
      <c r="A2128">
        <v>25.428474256148611</v>
      </c>
      <c r="B2128">
        <v>0</v>
      </c>
    </row>
    <row r="2129" spans="1:2" x14ac:dyDescent="0.2">
      <c r="A2129">
        <v>25.452395680660512</v>
      </c>
      <c r="B2129">
        <v>0</v>
      </c>
    </row>
    <row r="2130" spans="1:2" x14ac:dyDescent="0.2">
      <c r="A2130">
        <v>25.452395680660512</v>
      </c>
      <c r="B2130">
        <v>3.2258064516129032E-3</v>
      </c>
    </row>
    <row r="2131" spans="1:2" x14ac:dyDescent="0.2">
      <c r="A2131">
        <v>25.476317105172409</v>
      </c>
      <c r="B2131">
        <v>3.2258064516129032E-3</v>
      </c>
    </row>
    <row r="2132" spans="1:2" x14ac:dyDescent="0.2">
      <c r="A2132">
        <v>25.476317105172409</v>
      </c>
      <c r="B2132">
        <v>0</v>
      </c>
    </row>
    <row r="2133" spans="1:2" x14ac:dyDescent="0.2">
      <c r="A2133">
        <v>25.50023852968431</v>
      </c>
      <c r="B2133">
        <v>0</v>
      </c>
    </row>
    <row r="2134" spans="1:2" x14ac:dyDescent="0.2">
      <c r="A2134">
        <v>25.50023852968431</v>
      </c>
      <c r="B2134">
        <v>3.2258064516129032E-3</v>
      </c>
    </row>
    <row r="2135" spans="1:2" x14ac:dyDescent="0.2">
      <c r="A2135">
        <v>25.524159954196207</v>
      </c>
      <c r="B2135">
        <v>3.2258064516129032E-3</v>
      </c>
    </row>
    <row r="2136" spans="1:2" x14ac:dyDescent="0.2">
      <c r="A2136">
        <v>25.524159954196207</v>
      </c>
      <c r="B2136">
        <v>0</v>
      </c>
    </row>
    <row r="2137" spans="1:2" x14ac:dyDescent="0.2">
      <c r="A2137">
        <v>25.548081378708108</v>
      </c>
      <c r="B2137">
        <v>0</v>
      </c>
    </row>
    <row r="2138" spans="1:2" x14ac:dyDescent="0.2">
      <c r="A2138">
        <v>25.548081378708108</v>
      </c>
      <c r="B2138">
        <v>3.2258064516129032E-3</v>
      </c>
    </row>
    <row r="2139" spans="1:2" x14ac:dyDescent="0.2">
      <c r="A2139">
        <v>25.572002803220006</v>
      </c>
      <c r="B2139">
        <v>3.2258064516129032E-3</v>
      </c>
    </row>
    <row r="2140" spans="1:2" x14ac:dyDescent="0.2">
      <c r="A2140">
        <v>25.572002803220006</v>
      </c>
      <c r="B2140">
        <v>0</v>
      </c>
    </row>
    <row r="2141" spans="1:2" x14ac:dyDescent="0.2">
      <c r="A2141">
        <v>25.595924227731906</v>
      </c>
      <c r="B2141">
        <v>0</v>
      </c>
    </row>
    <row r="2142" spans="1:2" x14ac:dyDescent="0.2">
      <c r="A2142">
        <v>25.595924227731906</v>
      </c>
      <c r="B2142">
        <v>3.2258064516129032E-3</v>
      </c>
    </row>
    <row r="2143" spans="1:2" x14ac:dyDescent="0.2">
      <c r="A2143">
        <v>25.619845652243804</v>
      </c>
      <c r="B2143">
        <v>3.2258064516129032E-3</v>
      </c>
    </row>
    <row r="2144" spans="1:2" x14ac:dyDescent="0.2">
      <c r="A2144">
        <v>25.619845652243804</v>
      </c>
      <c r="B2144">
        <v>0</v>
      </c>
    </row>
    <row r="2145" spans="1:2" x14ac:dyDescent="0.2">
      <c r="A2145">
        <v>25.643767076755704</v>
      </c>
      <c r="B2145">
        <v>0</v>
      </c>
    </row>
    <row r="2146" spans="1:2" x14ac:dyDescent="0.2">
      <c r="A2146">
        <v>25.643767076755704</v>
      </c>
      <c r="B2146">
        <v>3.2258064516129032E-3</v>
      </c>
    </row>
    <row r="2147" spans="1:2" x14ac:dyDescent="0.2">
      <c r="A2147">
        <v>25.667688501267602</v>
      </c>
      <c r="B2147">
        <v>3.2258064516129032E-3</v>
      </c>
    </row>
    <row r="2148" spans="1:2" x14ac:dyDescent="0.2">
      <c r="A2148">
        <v>25.667688501267602</v>
      </c>
      <c r="B2148">
        <v>0</v>
      </c>
    </row>
    <row r="2149" spans="1:2" x14ac:dyDescent="0.2">
      <c r="A2149">
        <v>25.691609925779503</v>
      </c>
      <c r="B2149">
        <v>0</v>
      </c>
    </row>
    <row r="2150" spans="1:2" x14ac:dyDescent="0.2">
      <c r="A2150">
        <v>25.691609925779503</v>
      </c>
      <c r="B2150">
        <v>3.2258064516129032E-3</v>
      </c>
    </row>
    <row r="2151" spans="1:2" x14ac:dyDescent="0.2">
      <c r="A2151">
        <v>25.7155313502914</v>
      </c>
      <c r="B2151">
        <v>3.2258064516129032E-3</v>
      </c>
    </row>
    <row r="2152" spans="1:2" x14ac:dyDescent="0.2">
      <c r="A2152">
        <v>25.7155313502914</v>
      </c>
      <c r="B2152">
        <v>0</v>
      </c>
    </row>
    <row r="2153" spans="1:2" x14ac:dyDescent="0.2">
      <c r="A2153">
        <v>25.739452774803301</v>
      </c>
      <c r="B2153">
        <v>0</v>
      </c>
    </row>
    <row r="2154" spans="1:2" x14ac:dyDescent="0.2">
      <c r="A2154">
        <v>25.739452774803301</v>
      </c>
      <c r="B2154">
        <v>3.2258064516129032E-3</v>
      </c>
    </row>
    <row r="2155" spans="1:2" x14ac:dyDescent="0.2">
      <c r="A2155">
        <v>25.763374199315198</v>
      </c>
      <c r="B2155">
        <v>3.2258064516129032E-3</v>
      </c>
    </row>
    <row r="2156" spans="1:2" x14ac:dyDescent="0.2">
      <c r="A2156">
        <v>25.763374199315198</v>
      </c>
      <c r="B2156">
        <v>0</v>
      </c>
    </row>
    <row r="2157" spans="1:2" x14ac:dyDescent="0.2">
      <c r="A2157">
        <v>25.787295623827099</v>
      </c>
      <c r="B2157">
        <v>0</v>
      </c>
    </row>
    <row r="2158" spans="1:2" x14ac:dyDescent="0.2">
      <c r="A2158">
        <v>25.787295623827099</v>
      </c>
      <c r="B2158">
        <v>3.2258064516129032E-3</v>
      </c>
    </row>
    <row r="2159" spans="1:2" x14ac:dyDescent="0.2">
      <c r="A2159">
        <v>25.811217048338996</v>
      </c>
      <c r="B2159">
        <v>3.2258064516129032E-3</v>
      </c>
    </row>
    <row r="2160" spans="1:2" x14ac:dyDescent="0.2">
      <c r="A2160">
        <v>25.811217048338996</v>
      </c>
      <c r="B2160">
        <v>0</v>
      </c>
    </row>
    <row r="2161" spans="1:2" x14ac:dyDescent="0.2">
      <c r="A2161">
        <v>25.835138472850897</v>
      </c>
      <c r="B2161">
        <v>0</v>
      </c>
    </row>
    <row r="2162" spans="1:2" x14ac:dyDescent="0.2">
      <c r="A2162">
        <v>25.835138472850897</v>
      </c>
      <c r="B2162">
        <v>3.2258064516129032E-3</v>
      </c>
    </row>
    <row r="2163" spans="1:2" x14ac:dyDescent="0.2">
      <c r="A2163">
        <v>25.859059897362794</v>
      </c>
      <c r="B2163">
        <v>3.2258064516129032E-3</v>
      </c>
    </row>
    <row r="2164" spans="1:2" x14ac:dyDescent="0.2">
      <c r="A2164">
        <v>25.859059897362794</v>
      </c>
      <c r="B2164">
        <v>0</v>
      </c>
    </row>
    <row r="2165" spans="1:2" x14ac:dyDescent="0.2">
      <c r="A2165">
        <v>25.882981321874695</v>
      </c>
      <c r="B2165">
        <v>0</v>
      </c>
    </row>
    <row r="2166" spans="1:2" x14ac:dyDescent="0.2">
      <c r="A2166">
        <v>25.882981321874695</v>
      </c>
      <c r="B2166">
        <v>3.2258064516129032E-3</v>
      </c>
    </row>
    <row r="2167" spans="1:2" x14ac:dyDescent="0.2">
      <c r="A2167">
        <v>25.906902746386592</v>
      </c>
      <c r="B2167">
        <v>3.2258064516129032E-3</v>
      </c>
    </row>
    <row r="2168" spans="1:2" x14ac:dyDescent="0.2">
      <c r="A2168">
        <v>25.906902746386592</v>
      </c>
      <c r="B2168">
        <v>0</v>
      </c>
    </row>
    <row r="2169" spans="1:2" x14ac:dyDescent="0.2">
      <c r="A2169">
        <v>25.930824170898493</v>
      </c>
      <c r="B2169">
        <v>0</v>
      </c>
    </row>
    <row r="2170" spans="1:2" x14ac:dyDescent="0.2">
      <c r="A2170">
        <v>25.930824170898493</v>
      </c>
      <c r="B2170">
        <v>3.2258064516129032E-3</v>
      </c>
    </row>
    <row r="2171" spans="1:2" x14ac:dyDescent="0.2">
      <c r="A2171">
        <v>25.95474559541039</v>
      </c>
      <c r="B2171">
        <v>3.2258064516129032E-3</v>
      </c>
    </row>
    <row r="2172" spans="1:2" x14ac:dyDescent="0.2">
      <c r="A2172">
        <v>25.95474559541039</v>
      </c>
      <c r="B2172">
        <v>0</v>
      </c>
    </row>
    <row r="2173" spans="1:2" x14ac:dyDescent="0.2">
      <c r="A2173">
        <v>25.978667019922291</v>
      </c>
      <c r="B2173">
        <v>0</v>
      </c>
    </row>
    <row r="2174" spans="1:2" x14ac:dyDescent="0.2">
      <c r="A2174">
        <v>25.978667019922291</v>
      </c>
      <c r="B2174">
        <v>3.2258064516129032E-3</v>
      </c>
    </row>
    <row r="2175" spans="1:2" x14ac:dyDescent="0.2">
      <c r="A2175">
        <v>26.002588444434188</v>
      </c>
      <c r="B2175">
        <v>3.2258064516129032E-3</v>
      </c>
    </row>
    <row r="2176" spans="1:2" x14ac:dyDescent="0.2">
      <c r="A2176">
        <v>26.002588444434188</v>
      </c>
      <c r="B2176">
        <v>0</v>
      </c>
    </row>
    <row r="2177" spans="1:2" x14ac:dyDescent="0.2">
      <c r="A2177">
        <v>26.026509868946086</v>
      </c>
      <c r="B2177">
        <v>0</v>
      </c>
    </row>
    <row r="2178" spans="1:2" x14ac:dyDescent="0.2">
      <c r="A2178">
        <v>26.026509868946086</v>
      </c>
      <c r="B2178">
        <v>3.2258064516129032E-3</v>
      </c>
    </row>
    <row r="2179" spans="1:2" x14ac:dyDescent="0.2">
      <c r="A2179">
        <v>26.050431293457986</v>
      </c>
      <c r="B2179">
        <v>3.2258064516129032E-3</v>
      </c>
    </row>
    <row r="2180" spans="1:2" x14ac:dyDescent="0.2">
      <c r="A2180">
        <v>26.050431293457986</v>
      </c>
      <c r="B2180">
        <v>0</v>
      </c>
    </row>
    <row r="2181" spans="1:2" x14ac:dyDescent="0.2">
      <c r="A2181">
        <v>26.074352717969884</v>
      </c>
      <c r="B2181">
        <v>0</v>
      </c>
    </row>
    <row r="2182" spans="1:2" x14ac:dyDescent="0.2">
      <c r="A2182">
        <v>26.074352717969884</v>
      </c>
      <c r="B2182">
        <v>3.2258064516129032E-3</v>
      </c>
    </row>
    <row r="2183" spans="1:2" x14ac:dyDescent="0.2">
      <c r="A2183">
        <v>26.098274142481785</v>
      </c>
      <c r="B2183">
        <v>3.2258064516129032E-3</v>
      </c>
    </row>
    <row r="2184" spans="1:2" x14ac:dyDescent="0.2">
      <c r="A2184">
        <v>26.098274142481785</v>
      </c>
      <c r="B2184">
        <v>0</v>
      </c>
    </row>
    <row r="2185" spans="1:2" x14ac:dyDescent="0.2">
      <c r="A2185">
        <v>26.122195566993682</v>
      </c>
      <c r="B2185">
        <v>0</v>
      </c>
    </row>
    <row r="2186" spans="1:2" x14ac:dyDescent="0.2">
      <c r="A2186">
        <v>26.122195566993682</v>
      </c>
      <c r="B2186">
        <v>3.2258064516129032E-3</v>
      </c>
    </row>
    <row r="2187" spans="1:2" x14ac:dyDescent="0.2">
      <c r="A2187">
        <v>26.146116991505583</v>
      </c>
      <c r="B2187">
        <v>3.2258064516129032E-3</v>
      </c>
    </row>
    <row r="2188" spans="1:2" x14ac:dyDescent="0.2">
      <c r="A2188">
        <v>26.146116991505583</v>
      </c>
      <c r="B2188">
        <v>0</v>
      </c>
    </row>
    <row r="2189" spans="1:2" x14ac:dyDescent="0.2">
      <c r="A2189">
        <v>26.17003841601748</v>
      </c>
      <c r="B2189">
        <v>0</v>
      </c>
    </row>
    <row r="2190" spans="1:2" x14ac:dyDescent="0.2">
      <c r="A2190">
        <v>26.17003841601748</v>
      </c>
      <c r="B2190">
        <v>3.2258064516129032E-3</v>
      </c>
    </row>
    <row r="2191" spans="1:2" x14ac:dyDescent="0.2">
      <c r="A2191">
        <v>26.193959840529381</v>
      </c>
      <c r="B2191">
        <v>3.2258064516129032E-3</v>
      </c>
    </row>
    <row r="2192" spans="1:2" x14ac:dyDescent="0.2">
      <c r="A2192">
        <v>26.193959840529381</v>
      </c>
      <c r="B2192">
        <v>0</v>
      </c>
    </row>
    <row r="2193" spans="1:2" x14ac:dyDescent="0.2">
      <c r="A2193">
        <v>26.217881265041278</v>
      </c>
      <c r="B2193">
        <v>0</v>
      </c>
    </row>
    <row r="2194" spans="1:2" x14ac:dyDescent="0.2">
      <c r="A2194">
        <v>26.217881265041278</v>
      </c>
      <c r="B2194">
        <v>3.2258064516129032E-3</v>
      </c>
    </row>
    <row r="2195" spans="1:2" x14ac:dyDescent="0.2">
      <c r="A2195">
        <v>26.241802689553179</v>
      </c>
      <c r="B2195">
        <v>3.2258064516129032E-3</v>
      </c>
    </row>
    <row r="2196" spans="1:2" x14ac:dyDescent="0.2">
      <c r="A2196">
        <v>26.241802689553179</v>
      </c>
      <c r="B2196">
        <v>0</v>
      </c>
    </row>
    <row r="2197" spans="1:2" x14ac:dyDescent="0.2">
      <c r="A2197">
        <v>26.265724114065076</v>
      </c>
      <c r="B2197">
        <v>0</v>
      </c>
    </row>
    <row r="2198" spans="1:2" x14ac:dyDescent="0.2">
      <c r="A2198">
        <v>26.265724114065076</v>
      </c>
      <c r="B2198">
        <v>3.2258064516129032E-3</v>
      </c>
    </row>
    <row r="2199" spans="1:2" x14ac:dyDescent="0.2">
      <c r="A2199">
        <v>26.289645538576977</v>
      </c>
      <c r="B2199">
        <v>3.2258064516129032E-3</v>
      </c>
    </row>
    <row r="2200" spans="1:2" x14ac:dyDescent="0.2">
      <c r="A2200">
        <v>26.289645538576977</v>
      </c>
      <c r="B2200">
        <v>0</v>
      </c>
    </row>
    <row r="2201" spans="1:2" x14ac:dyDescent="0.2">
      <c r="A2201">
        <v>26.313566963088874</v>
      </c>
      <c r="B2201">
        <v>0</v>
      </c>
    </row>
    <row r="2202" spans="1:2" x14ac:dyDescent="0.2">
      <c r="A2202">
        <v>26.313566963088874</v>
      </c>
      <c r="B2202">
        <v>3.2258064516129032E-3</v>
      </c>
    </row>
    <row r="2203" spans="1:2" x14ac:dyDescent="0.2">
      <c r="A2203">
        <v>26.337488387600775</v>
      </c>
      <c r="B2203">
        <v>3.2258064516129032E-3</v>
      </c>
    </row>
    <row r="2204" spans="1:2" x14ac:dyDescent="0.2">
      <c r="A2204">
        <v>26.337488387600775</v>
      </c>
      <c r="B2204">
        <v>0</v>
      </c>
    </row>
    <row r="2205" spans="1:2" x14ac:dyDescent="0.2">
      <c r="A2205">
        <v>26.361409812112672</v>
      </c>
      <c r="B2205">
        <v>0</v>
      </c>
    </row>
    <row r="2206" spans="1:2" x14ac:dyDescent="0.2">
      <c r="A2206">
        <v>26.361409812112672</v>
      </c>
      <c r="B2206">
        <v>3.2258064516129032E-3</v>
      </c>
    </row>
    <row r="2207" spans="1:2" x14ac:dyDescent="0.2">
      <c r="A2207">
        <v>26.385331236624573</v>
      </c>
      <c r="B2207">
        <v>3.2258064516129032E-3</v>
      </c>
    </row>
    <row r="2208" spans="1:2" x14ac:dyDescent="0.2">
      <c r="A2208">
        <v>26.385331236624573</v>
      </c>
      <c r="B2208">
        <v>0</v>
      </c>
    </row>
    <row r="2209" spans="1:2" x14ac:dyDescent="0.2">
      <c r="A2209">
        <v>26.40925266113647</v>
      </c>
      <c r="B2209">
        <v>0</v>
      </c>
    </row>
    <row r="2210" spans="1:2" x14ac:dyDescent="0.2">
      <c r="A2210">
        <v>26.40925266113647</v>
      </c>
      <c r="B2210">
        <v>3.2258064516129032E-3</v>
      </c>
    </row>
    <row r="2211" spans="1:2" x14ac:dyDescent="0.2">
      <c r="A2211">
        <v>26.433174085648371</v>
      </c>
      <c r="B2211">
        <v>3.2258064516129032E-3</v>
      </c>
    </row>
    <row r="2212" spans="1:2" x14ac:dyDescent="0.2">
      <c r="A2212">
        <v>26.433174085648371</v>
      </c>
      <c r="B2212">
        <v>0</v>
      </c>
    </row>
    <row r="2213" spans="1:2" x14ac:dyDescent="0.2">
      <c r="A2213">
        <v>26.457095510160269</v>
      </c>
      <c r="B2213">
        <v>0</v>
      </c>
    </row>
    <row r="2214" spans="1:2" x14ac:dyDescent="0.2">
      <c r="A2214">
        <v>26.457095510160269</v>
      </c>
      <c r="B2214">
        <v>3.2258064516129032E-3</v>
      </c>
    </row>
    <row r="2215" spans="1:2" x14ac:dyDescent="0.2">
      <c r="A2215">
        <v>26.481016934672169</v>
      </c>
      <c r="B2215">
        <v>3.2258064516129032E-3</v>
      </c>
    </row>
    <row r="2216" spans="1:2" x14ac:dyDescent="0.2">
      <c r="A2216">
        <v>26.481016934672169</v>
      </c>
      <c r="B2216">
        <v>0</v>
      </c>
    </row>
    <row r="2217" spans="1:2" x14ac:dyDescent="0.2">
      <c r="A2217">
        <v>26.504938359184067</v>
      </c>
      <c r="B2217">
        <v>0</v>
      </c>
    </row>
    <row r="2218" spans="1:2" x14ac:dyDescent="0.2">
      <c r="A2218">
        <v>26.504938359184067</v>
      </c>
      <c r="B2218">
        <v>3.2258064516129032E-3</v>
      </c>
    </row>
    <row r="2219" spans="1:2" x14ac:dyDescent="0.2">
      <c r="A2219">
        <v>26.528859783695967</v>
      </c>
      <c r="B2219">
        <v>3.2258064516129032E-3</v>
      </c>
    </row>
    <row r="2220" spans="1:2" x14ac:dyDescent="0.2">
      <c r="A2220">
        <v>26.528859783695967</v>
      </c>
      <c r="B2220">
        <v>0</v>
      </c>
    </row>
    <row r="2221" spans="1:2" x14ac:dyDescent="0.2">
      <c r="A2221">
        <v>26.552781208207865</v>
      </c>
      <c r="B2221">
        <v>0</v>
      </c>
    </row>
    <row r="2222" spans="1:2" x14ac:dyDescent="0.2">
      <c r="A2222">
        <v>26.552781208207865</v>
      </c>
      <c r="B2222">
        <v>3.2258064516129032E-3</v>
      </c>
    </row>
    <row r="2223" spans="1:2" x14ac:dyDescent="0.2">
      <c r="A2223">
        <v>26.576702632719766</v>
      </c>
      <c r="B2223">
        <v>3.2258064516129032E-3</v>
      </c>
    </row>
    <row r="2224" spans="1:2" x14ac:dyDescent="0.2">
      <c r="A2224">
        <v>26.576702632719766</v>
      </c>
      <c r="B2224">
        <v>0</v>
      </c>
    </row>
    <row r="2225" spans="1:2" x14ac:dyDescent="0.2">
      <c r="A2225">
        <v>26.600624057231663</v>
      </c>
      <c r="B2225">
        <v>0</v>
      </c>
    </row>
    <row r="2226" spans="1:2" x14ac:dyDescent="0.2">
      <c r="A2226">
        <v>26.600624057231663</v>
      </c>
      <c r="B2226">
        <v>3.2258064516129032E-3</v>
      </c>
    </row>
    <row r="2227" spans="1:2" x14ac:dyDescent="0.2">
      <c r="A2227">
        <v>26.62454548174356</v>
      </c>
      <c r="B2227">
        <v>3.2258064516129032E-3</v>
      </c>
    </row>
    <row r="2228" spans="1:2" x14ac:dyDescent="0.2">
      <c r="A2228">
        <v>26.62454548174356</v>
      </c>
      <c r="B2228">
        <v>0</v>
      </c>
    </row>
    <row r="2229" spans="1:2" x14ac:dyDescent="0.2">
      <c r="A2229">
        <v>26.648466906255461</v>
      </c>
      <c r="B2229">
        <v>0</v>
      </c>
    </row>
    <row r="2230" spans="1:2" x14ac:dyDescent="0.2">
      <c r="A2230">
        <v>26.648466906255461</v>
      </c>
      <c r="B2230">
        <v>3.2258064516129032E-3</v>
      </c>
    </row>
    <row r="2231" spans="1:2" x14ac:dyDescent="0.2">
      <c r="A2231">
        <v>26.672388330767358</v>
      </c>
      <c r="B2231">
        <v>3.2258064516129032E-3</v>
      </c>
    </row>
    <row r="2232" spans="1:2" x14ac:dyDescent="0.2">
      <c r="A2232">
        <v>26.672388330767358</v>
      </c>
      <c r="B2232">
        <v>0</v>
      </c>
    </row>
    <row r="2233" spans="1:2" x14ac:dyDescent="0.2">
      <c r="A2233">
        <v>26.696309755279259</v>
      </c>
      <c r="B2233">
        <v>0</v>
      </c>
    </row>
    <row r="2234" spans="1:2" x14ac:dyDescent="0.2">
      <c r="A2234">
        <v>26.696309755279259</v>
      </c>
      <c r="B2234">
        <v>3.2258064516129032E-3</v>
      </c>
    </row>
    <row r="2235" spans="1:2" x14ac:dyDescent="0.2">
      <c r="A2235">
        <v>26.720231179791156</v>
      </c>
      <c r="B2235">
        <v>3.2258064516129032E-3</v>
      </c>
    </row>
    <row r="2236" spans="1:2" x14ac:dyDescent="0.2">
      <c r="A2236">
        <v>26.720231179791156</v>
      </c>
      <c r="B2236">
        <v>0</v>
      </c>
    </row>
    <row r="2237" spans="1:2" x14ac:dyDescent="0.2">
      <c r="A2237">
        <v>26.744152604303057</v>
      </c>
      <c r="B2237">
        <v>0</v>
      </c>
    </row>
    <row r="2238" spans="1:2" x14ac:dyDescent="0.2">
      <c r="A2238">
        <v>26.744152604303057</v>
      </c>
      <c r="B2238">
        <v>3.2258064516129032E-3</v>
      </c>
    </row>
    <row r="2239" spans="1:2" x14ac:dyDescent="0.2">
      <c r="A2239">
        <v>26.768074028814954</v>
      </c>
      <c r="B2239">
        <v>3.2258064516129032E-3</v>
      </c>
    </row>
    <row r="2240" spans="1:2" x14ac:dyDescent="0.2">
      <c r="A2240">
        <v>26.768074028814954</v>
      </c>
      <c r="B2240">
        <v>0</v>
      </c>
    </row>
    <row r="2241" spans="1:2" x14ac:dyDescent="0.2">
      <c r="A2241">
        <v>26.791995453326855</v>
      </c>
      <c r="B2241">
        <v>0</v>
      </c>
    </row>
    <row r="2242" spans="1:2" x14ac:dyDescent="0.2">
      <c r="A2242">
        <v>26.791995453326855</v>
      </c>
      <c r="B2242">
        <v>3.2258064516129032E-3</v>
      </c>
    </row>
    <row r="2243" spans="1:2" x14ac:dyDescent="0.2">
      <c r="A2243">
        <v>26.815916877838752</v>
      </c>
      <c r="B2243">
        <v>3.2258064516129032E-3</v>
      </c>
    </row>
    <row r="2244" spans="1:2" x14ac:dyDescent="0.2">
      <c r="A2244">
        <v>26.815916877838752</v>
      </c>
      <c r="B2244">
        <v>0</v>
      </c>
    </row>
    <row r="2245" spans="1:2" x14ac:dyDescent="0.2">
      <c r="A2245">
        <v>26.839838302350653</v>
      </c>
      <c r="B2245">
        <v>0</v>
      </c>
    </row>
    <row r="2246" spans="1:2" x14ac:dyDescent="0.2">
      <c r="A2246">
        <v>26.839838302350653</v>
      </c>
      <c r="B2246">
        <v>3.2258064516129032E-3</v>
      </c>
    </row>
    <row r="2247" spans="1:2" x14ac:dyDescent="0.2">
      <c r="A2247">
        <v>26.863759726862551</v>
      </c>
      <c r="B2247">
        <v>3.2258064516129032E-3</v>
      </c>
    </row>
    <row r="2248" spans="1:2" x14ac:dyDescent="0.2">
      <c r="A2248">
        <v>26.863759726862551</v>
      </c>
      <c r="B2248">
        <v>0</v>
      </c>
    </row>
    <row r="2249" spans="1:2" x14ac:dyDescent="0.2">
      <c r="A2249">
        <v>26.887681151374451</v>
      </c>
      <c r="B2249">
        <v>0</v>
      </c>
    </row>
    <row r="2250" spans="1:2" x14ac:dyDescent="0.2">
      <c r="A2250">
        <v>26.887681151374451</v>
      </c>
      <c r="B2250">
        <v>3.2258064516129032E-3</v>
      </c>
    </row>
    <row r="2251" spans="1:2" x14ac:dyDescent="0.2">
      <c r="A2251">
        <v>26.911602575886349</v>
      </c>
      <c r="B2251">
        <v>3.2258064516129032E-3</v>
      </c>
    </row>
    <row r="2252" spans="1:2" x14ac:dyDescent="0.2">
      <c r="A2252">
        <v>26.911602575886349</v>
      </c>
      <c r="B2252">
        <v>0</v>
      </c>
    </row>
    <row r="2253" spans="1:2" x14ac:dyDescent="0.2">
      <c r="A2253">
        <v>26.935524000398249</v>
      </c>
      <c r="B2253">
        <v>0</v>
      </c>
    </row>
    <row r="2254" spans="1:2" x14ac:dyDescent="0.2">
      <c r="A2254">
        <v>26.935524000398249</v>
      </c>
      <c r="B2254">
        <v>3.2258064516129032E-3</v>
      </c>
    </row>
    <row r="2255" spans="1:2" x14ac:dyDescent="0.2">
      <c r="A2255">
        <v>26.959445424910147</v>
      </c>
      <c r="B2255">
        <v>3.2258064516129032E-3</v>
      </c>
    </row>
    <row r="2256" spans="1:2" x14ac:dyDescent="0.2">
      <c r="A2256">
        <v>26.959445424910147</v>
      </c>
      <c r="B2256">
        <v>0</v>
      </c>
    </row>
    <row r="2257" spans="1:2" x14ac:dyDescent="0.2">
      <c r="A2257">
        <v>26.983366849422048</v>
      </c>
      <c r="B2257">
        <v>0</v>
      </c>
    </row>
    <row r="2258" spans="1:2" x14ac:dyDescent="0.2">
      <c r="A2258">
        <v>26.983366849422048</v>
      </c>
      <c r="B2258">
        <v>3.2258064516129032E-3</v>
      </c>
    </row>
    <row r="2259" spans="1:2" x14ac:dyDescent="0.2">
      <c r="A2259">
        <v>27.007288273933945</v>
      </c>
      <c r="B2259">
        <v>3.2258064516129032E-3</v>
      </c>
    </row>
    <row r="2260" spans="1:2" x14ac:dyDescent="0.2">
      <c r="A2260">
        <v>27.007288273933945</v>
      </c>
      <c r="B2260">
        <v>0</v>
      </c>
    </row>
    <row r="2261" spans="1:2" x14ac:dyDescent="0.2">
      <c r="A2261">
        <v>27.031209698445846</v>
      </c>
      <c r="B2261">
        <v>0</v>
      </c>
    </row>
    <row r="2262" spans="1:2" x14ac:dyDescent="0.2">
      <c r="A2262">
        <v>27.031209698445846</v>
      </c>
      <c r="B2262">
        <v>3.2258064516129032E-3</v>
      </c>
    </row>
    <row r="2263" spans="1:2" x14ac:dyDescent="0.2">
      <c r="A2263">
        <v>27.055131122957743</v>
      </c>
      <c r="B2263">
        <v>3.2258064516129032E-3</v>
      </c>
    </row>
    <row r="2264" spans="1:2" x14ac:dyDescent="0.2">
      <c r="A2264">
        <v>27.055131122957743</v>
      </c>
      <c r="B2264">
        <v>0</v>
      </c>
    </row>
    <row r="2265" spans="1:2" x14ac:dyDescent="0.2">
      <c r="A2265">
        <v>27.079052547469644</v>
      </c>
      <c r="B2265">
        <v>0</v>
      </c>
    </row>
    <row r="2266" spans="1:2" x14ac:dyDescent="0.2">
      <c r="A2266">
        <v>27.079052547469644</v>
      </c>
      <c r="B2266">
        <v>3.2258064516129032E-3</v>
      </c>
    </row>
    <row r="2267" spans="1:2" x14ac:dyDescent="0.2">
      <c r="A2267">
        <v>27.102973971981541</v>
      </c>
      <c r="B2267">
        <v>3.2258064516129032E-3</v>
      </c>
    </row>
    <row r="2268" spans="1:2" x14ac:dyDescent="0.2">
      <c r="A2268">
        <v>27.102973971981541</v>
      </c>
      <c r="B2268">
        <v>0</v>
      </c>
    </row>
    <row r="2269" spans="1:2" x14ac:dyDescent="0.2">
      <c r="A2269">
        <v>27.126895396493442</v>
      </c>
      <c r="B2269">
        <v>0</v>
      </c>
    </row>
    <row r="2270" spans="1:2" x14ac:dyDescent="0.2">
      <c r="A2270">
        <v>27.126895396493442</v>
      </c>
      <c r="B2270">
        <v>3.2258064516129032E-3</v>
      </c>
    </row>
    <row r="2271" spans="1:2" x14ac:dyDescent="0.2">
      <c r="A2271">
        <v>27.150816821005339</v>
      </c>
      <c r="B2271">
        <v>3.2258064516129032E-3</v>
      </c>
    </row>
    <row r="2272" spans="1:2" x14ac:dyDescent="0.2">
      <c r="A2272">
        <v>27.150816821005339</v>
      </c>
      <c r="B2272">
        <v>0</v>
      </c>
    </row>
    <row r="2273" spans="1:2" x14ac:dyDescent="0.2">
      <c r="A2273">
        <v>27.174738245517236</v>
      </c>
      <c r="B2273">
        <v>0</v>
      </c>
    </row>
    <row r="2274" spans="1:2" x14ac:dyDescent="0.2">
      <c r="A2274">
        <v>27.174738245517236</v>
      </c>
      <c r="B2274">
        <v>3.2258064516129032E-3</v>
      </c>
    </row>
    <row r="2275" spans="1:2" x14ac:dyDescent="0.2">
      <c r="A2275">
        <v>27.198659670029137</v>
      </c>
      <c r="B2275">
        <v>3.2258064516129032E-3</v>
      </c>
    </row>
    <row r="2276" spans="1:2" x14ac:dyDescent="0.2">
      <c r="A2276">
        <v>27.198659670029137</v>
      </c>
      <c r="B2276">
        <v>0</v>
      </c>
    </row>
    <row r="2277" spans="1:2" x14ac:dyDescent="0.2">
      <c r="A2277">
        <v>27.222581094541034</v>
      </c>
      <c r="B2277">
        <v>0</v>
      </c>
    </row>
    <row r="2278" spans="1:2" x14ac:dyDescent="0.2">
      <c r="A2278">
        <v>27.222581094541034</v>
      </c>
      <c r="B2278">
        <v>3.2258064516129032E-3</v>
      </c>
    </row>
    <row r="2279" spans="1:2" x14ac:dyDescent="0.2">
      <c r="A2279">
        <v>27.246502519052935</v>
      </c>
      <c r="B2279">
        <v>3.2258064516129032E-3</v>
      </c>
    </row>
    <row r="2280" spans="1:2" x14ac:dyDescent="0.2">
      <c r="A2280">
        <v>27.246502519052935</v>
      </c>
      <c r="B2280">
        <v>0</v>
      </c>
    </row>
    <row r="2281" spans="1:2" x14ac:dyDescent="0.2">
      <c r="A2281">
        <v>27.270423943564836</v>
      </c>
      <c r="B2281">
        <v>0</v>
      </c>
    </row>
    <row r="2282" spans="1:2" x14ac:dyDescent="0.2">
      <c r="A2282">
        <v>27.270423943564836</v>
      </c>
      <c r="B2282">
        <v>3.2258064516129032E-3</v>
      </c>
    </row>
    <row r="2283" spans="1:2" x14ac:dyDescent="0.2">
      <c r="A2283">
        <v>27.294345368076733</v>
      </c>
      <c r="B2283">
        <v>3.2258064516129032E-3</v>
      </c>
    </row>
    <row r="2284" spans="1:2" x14ac:dyDescent="0.2">
      <c r="A2284">
        <v>27.294345368076733</v>
      </c>
      <c r="B2284">
        <v>0</v>
      </c>
    </row>
    <row r="2285" spans="1:2" x14ac:dyDescent="0.2">
      <c r="A2285">
        <v>27.318266792588631</v>
      </c>
      <c r="B2285">
        <v>0</v>
      </c>
    </row>
    <row r="2286" spans="1:2" x14ac:dyDescent="0.2">
      <c r="A2286">
        <v>27.318266792588631</v>
      </c>
      <c r="B2286">
        <v>3.2258064516129032E-3</v>
      </c>
    </row>
    <row r="2287" spans="1:2" x14ac:dyDescent="0.2">
      <c r="A2287">
        <v>27.342188217100531</v>
      </c>
      <c r="B2287">
        <v>3.2258064516129032E-3</v>
      </c>
    </row>
    <row r="2288" spans="1:2" x14ac:dyDescent="0.2">
      <c r="A2288">
        <v>27.342188217100531</v>
      </c>
      <c r="B2288">
        <v>0</v>
      </c>
    </row>
    <row r="2289" spans="1:2" x14ac:dyDescent="0.2">
      <c r="A2289">
        <v>27.366109641612429</v>
      </c>
      <c r="B2289">
        <v>0</v>
      </c>
    </row>
    <row r="2290" spans="1:2" x14ac:dyDescent="0.2">
      <c r="A2290">
        <v>27.366109641612429</v>
      </c>
      <c r="B2290">
        <v>3.2258064516129032E-3</v>
      </c>
    </row>
    <row r="2291" spans="1:2" x14ac:dyDescent="0.2">
      <c r="A2291">
        <v>27.39003106612433</v>
      </c>
      <c r="B2291">
        <v>3.2258064516129032E-3</v>
      </c>
    </row>
    <row r="2292" spans="1:2" x14ac:dyDescent="0.2">
      <c r="A2292">
        <v>27.39003106612433</v>
      </c>
      <c r="B2292">
        <v>0</v>
      </c>
    </row>
    <row r="2293" spans="1:2" x14ac:dyDescent="0.2">
      <c r="A2293">
        <v>27.413952490636227</v>
      </c>
      <c r="B2293">
        <v>0</v>
      </c>
    </row>
    <row r="2294" spans="1:2" x14ac:dyDescent="0.2">
      <c r="A2294">
        <v>27.413952490636227</v>
      </c>
      <c r="B2294">
        <v>3.2258064516129032E-3</v>
      </c>
    </row>
    <row r="2295" spans="1:2" x14ac:dyDescent="0.2">
      <c r="A2295">
        <v>27.437873915148128</v>
      </c>
      <c r="B2295">
        <v>3.2258064516129032E-3</v>
      </c>
    </row>
    <row r="2296" spans="1:2" x14ac:dyDescent="0.2">
      <c r="A2296">
        <v>27.437873915148128</v>
      </c>
      <c r="B2296">
        <v>0</v>
      </c>
    </row>
    <row r="2297" spans="1:2" x14ac:dyDescent="0.2">
      <c r="A2297">
        <v>27.461795339660025</v>
      </c>
      <c r="B2297">
        <v>0</v>
      </c>
    </row>
    <row r="2298" spans="1:2" x14ac:dyDescent="0.2">
      <c r="A2298">
        <v>27.461795339660025</v>
      </c>
      <c r="B2298">
        <v>3.2258064516129032E-3</v>
      </c>
    </row>
    <row r="2299" spans="1:2" x14ac:dyDescent="0.2">
      <c r="A2299">
        <v>27.485716764171926</v>
      </c>
      <c r="B2299">
        <v>3.2258064516129032E-3</v>
      </c>
    </row>
    <row r="2300" spans="1:2" x14ac:dyDescent="0.2">
      <c r="A2300">
        <v>27.485716764171926</v>
      </c>
      <c r="B2300">
        <v>0</v>
      </c>
    </row>
    <row r="2301" spans="1:2" x14ac:dyDescent="0.2">
      <c r="A2301">
        <v>27.509638188683823</v>
      </c>
      <c r="B2301">
        <v>0</v>
      </c>
    </row>
    <row r="2302" spans="1:2" x14ac:dyDescent="0.2">
      <c r="A2302">
        <v>27.509638188683823</v>
      </c>
      <c r="B2302">
        <v>3.2258064516129032E-3</v>
      </c>
    </row>
    <row r="2303" spans="1:2" x14ac:dyDescent="0.2">
      <c r="A2303">
        <v>27.533559613195724</v>
      </c>
      <c r="B2303">
        <v>3.2258064516129032E-3</v>
      </c>
    </row>
    <row r="2304" spans="1:2" x14ac:dyDescent="0.2">
      <c r="A2304">
        <v>27.533559613195724</v>
      </c>
      <c r="B2304">
        <v>0</v>
      </c>
    </row>
    <row r="2305" spans="1:2" x14ac:dyDescent="0.2">
      <c r="A2305">
        <v>27.557481037707621</v>
      </c>
      <c r="B2305">
        <v>0</v>
      </c>
    </row>
    <row r="2306" spans="1:2" x14ac:dyDescent="0.2">
      <c r="A2306">
        <v>27.557481037707621</v>
      </c>
      <c r="B2306">
        <v>3.2258064516129032E-3</v>
      </c>
    </row>
    <row r="2307" spans="1:2" x14ac:dyDescent="0.2">
      <c r="A2307">
        <v>27.581402462219522</v>
      </c>
      <c r="B2307">
        <v>3.2258064516129032E-3</v>
      </c>
    </row>
    <row r="2308" spans="1:2" x14ac:dyDescent="0.2">
      <c r="A2308">
        <v>27.581402462219522</v>
      </c>
      <c r="B2308">
        <v>0</v>
      </c>
    </row>
    <row r="2309" spans="1:2" x14ac:dyDescent="0.2">
      <c r="A2309">
        <v>27.605323886731419</v>
      </c>
      <c r="B2309">
        <v>0</v>
      </c>
    </row>
    <row r="2310" spans="1:2" x14ac:dyDescent="0.2">
      <c r="A2310">
        <v>27.605323886731419</v>
      </c>
      <c r="B2310">
        <v>3.2258064516129032E-3</v>
      </c>
    </row>
    <row r="2311" spans="1:2" x14ac:dyDescent="0.2">
      <c r="A2311">
        <v>27.62924531124332</v>
      </c>
      <c r="B2311">
        <v>3.2258064516129032E-3</v>
      </c>
    </row>
    <row r="2312" spans="1:2" x14ac:dyDescent="0.2">
      <c r="A2312">
        <v>27.62924531124332</v>
      </c>
      <c r="B2312">
        <v>0</v>
      </c>
    </row>
    <row r="2313" spans="1:2" x14ac:dyDescent="0.2">
      <c r="A2313">
        <v>27.653166735755217</v>
      </c>
      <c r="B2313">
        <v>0</v>
      </c>
    </row>
    <row r="2314" spans="1:2" x14ac:dyDescent="0.2">
      <c r="A2314">
        <v>27.653166735755217</v>
      </c>
      <c r="B2314">
        <v>3.2258064516129032E-3</v>
      </c>
    </row>
    <row r="2315" spans="1:2" x14ac:dyDescent="0.2">
      <c r="A2315">
        <v>27.677088160267118</v>
      </c>
      <c r="B2315">
        <v>3.2258064516129032E-3</v>
      </c>
    </row>
    <row r="2316" spans="1:2" x14ac:dyDescent="0.2">
      <c r="A2316">
        <v>27.677088160267118</v>
      </c>
      <c r="B2316">
        <v>0</v>
      </c>
    </row>
    <row r="2317" spans="1:2" x14ac:dyDescent="0.2">
      <c r="A2317">
        <v>27.701009584779015</v>
      </c>
      <c r="B2317">
        <v>0</v>
      </c>
    </row>
    <row r="2318" spans="1:2" x14ac:dyDescent="0.2">
      <c r="A2318">
        <v>27.701009584779015</v>
      </c>
      <c r="B2318">
        <v>3.2258064516129032E-3</v>
      </c>
    </row>
    <row r="2319" spans="1:2" x14ac:dyDescent="0.2">
      <c r="A2319">
        <v>27.724931009290913</v>
      </c>
      <c r="B2319">
        <v>3.2258064516129032E-3</v>
      </c>
    </row>
    <row r="2320" spans="1:2" x14ac:dyDescent="0.2">
      <c r="A2320">
        <v>27.724931009290913</v>
      </c>
      <c r="B2320">
        <v>0</v>
      </c>
    </row>
    <row r="2321" spans="1:2" x14ac:dyDescent="0.2">
      <c r="A2321">
        <v>27.748852433802814</v>
      </c>
      <c r="B2321">
        <v>0</v>
      </c>
    </row>
    <row r="2322" spans="1:2" x14ac:dyDescent="0.2">
      <c r="A2322">
        <v>27.748852433802814</v>
      </c>
      <c r="B2322">
        <v>3.2258064516129032E-3</v>
      </c>
    </row>
    <row r="2323" spans="1:2" x14ac:dyDescent="0.2">
      <c r="A2323">
        <v>27.772773858314714</v>
      </c>
      <c r="B2323">
        <v>3.2258064516129032E-3</v>
      </c>
    </row>
    <row r="2324" spans="1:2" x14ac:dyDescent="0.2">
      <c r="A2324">
        <v>27.772773858314714</v>
      </c>
      <c r="B2324">
        <v>0</v>
      </c>
    </row>
    <row r="2325" spans="1:2" x14ac:dyDescent="0.2">
      <c r="A2325">
        <v>27.796695282826612</v>
      </c>
      <c r="B2325">
        <v>0</v>
      </c>
    </row>
    <row r="2326" spans="1:2" x14ac:dyDescent="0.2">
      <c r="A2326">
        <v>27.796695282826612</v>
      </c>
      <c r="B2326">
        <v>3.2258064516129032E-3</v>
      </c>
    </row>
    <row r="2327" spans="1:2" x14ac:dyDescent="0.2">
      <c r="A2327">
        <v>27.820616707338509</v>
      </c>
      <c r="B2327">
        <v>3.2258064516129032E-3</v>
      </c>
    </row>
    <row r="2328" spans="1:2" x14ac:dyDescent="0.2">
      <c r="A2328">
        <v>27.820616707338509</v>
      </c>
      <c r="B2328">
        <v>0</v>
      </c>
    </row>
    <row r="2329" spans="1:2" x14ac:dyDescent="0.2">
      <c r="A2329">
        <v>27.84453813185041</v>
      </c>
      <c r="B2329">
        <v>0</v>
      </c>
    </row>
    <row r="2330" spans="1:2" x14ac:dyDescent="0.2">
      <c r="A2330">
        <v>27.84453813185041</v>
      </c>
      <c r="B2330">
        <v>3.2258064516129032E-3</v>
      </c>
    </row>
    <row r="2331" spans="1:2" x14ac:dyDescent="0.2">
      <c r="A2331">
        <v>27.868459556362307</v>
      </c>
      <c r="B2331">
        <v>3.2258064516129032E-3</v>
      </c>
    </row>
    <row r="2332" spans="1:2" x14ac:dyDescent="0.2">
      <c r="A2332">
        <v>27.868459556362307</v>
      </c>
      <c r="B2332">
        <v>0</v>
      </c>
    </row>
    <row r="2333" spans="1:2" x14ac:dyDescent="0.2">
      <c r="A2333">
        <v>27.892380980874208</v>
      </c>
      <c r="B2333">
        <v>0</v>
      </c>
    </row>
    <row r="2334" spans="1:2" x14ac:dyDescent="0.2">
      <c r="A2334">
        <v>27.892380980874208</v>
      </c>
      <c r="B2334">
        <v>3.2258064516129032E-3</v>
      </c>
    </row>
    <row r="2335" spans="1:2" x14ac:dyDescent="0.2">
      <c r="A2335">
        <v>27.916302405386105</v>
      </c>
      <c r="B2335">
        <v>3.2258064516129032E-3</v>
      </c>
    </row>
    <row r="2336" spans="1:2" x14ac:dyDescent="0.2">
      <c r="A2336">
        <v>27.916302405386105</v>
      </c>
      <c r="B2336">
        <v>0</v>
      </c>
    </row>
    <row r="2337" spans="1:2" x14ac:dyDescent="0.2">
      <c r="A2337">
        <v>27.940223829898006</v>
      </c>
      <c r="B2337">
        <v>0</v>
      </c>
    </row>
    <row r="2338" spans="1:2" x14ac:dyDescent="0.2">
      <c r="A2338">
        <v>27.940223829898006</v>
      </c>
      <c r="B2338">
        <v>3.2258064516129032E-3</v>
      </c>
    </row>
    <row r="2339" spans="1:2" x14ac:dyDescent="0.2">
      <c r="A2339">
        <v>27.964145254409903</v>
      </c>
      <c r="B2339">
        <v>3.2258064516129032E-3</v>
      </c>
    </row>
    <row r="2340" spans="1:2" x14ac:dyDescent="0.2">
      <c r="A2340">
        <v>27.964145254409903</v>
      </c>
      <c r="B2340">
        <v>0</v>
      </c>
    </row>
    <row r="2341" spans="1:2" x14ac:dyDescent="0.2">
      <c r="A2341">
        <v>27.988066678921804</v>
      </c>
      <c r="B2341">
        <v>0</v>
      </c>
    </row>
    <row r="2342" spans="1:2" x14ac:dyDescent="0.2">
      <c r="A2342">
        <v>27.988066678921804</v>
      </c>
      <c r="B2342">
        <v>3.2258064516129032E-3</v>
      </c>
    </row>
    <row r="2343" spans="1:2" x14ac:dyDescent="0.2">
      <c r="A2343">
        <v>28.011988103433701</v>
      </c>
      <c r="B2343">
        <v>3.2258064516129032E-3</v>
      </c>
    </row>
    <row r="2344" spans="1:2" x14ac:dyDescent="0.2">
      <c r="A2344">
        <v>28.011988103433701</v>
      </c>
      <c r="B2344">
        <v>0</v>
      </c>
    </row>
    <row r="2345" spans="1:2" x14ac:dyDescent="0.2">
      <c r="A2345">
        <v>28.035909527945602</v>
      </c>
      <c r="B2345">
        <v>0</v>
      </c>
    </row>
    <row r="2346" spans="1:2" x14ac:dyDescent="0.2">
      <c r="A2346">
        <v>28.035909527945602</v>
      </c>
      <c r="B2346">
        <v>3.2258064516129032E-3</v>
      </c>
    </row>
    <row r="2347" spans="1:2" x14ac:dyDescent="0.2">
      <c r="A2347">
        <v>28.059830952457499</v>
      </c>
      <c r="B2347">
        <v>3.2258064516129032E-3</v>
      </c>
    </row>
    <row r="2348" spans="1:2" x14ac:dyDescent="0.2">
      <c r="A2348">
        <v>28.059830952457499</v>
      </c>
      <c r="B2348">
        <v>0</v>
      </c>
    </row>
    <row r="2349" spans="1:2" x14ac:dyDescent="0.2">
      <c r="A2349">
        <v>28.0837523769694</v>
      </c>
      <c r="B2349">
        <v>0</v>
      </c>
    </row>
    <row r="2350" spans="1:2" x14ac:dyDescent="0.2">
      <c r="A2350">
        <v>28.0837523769694</v>
      </c>
      <c r="B2350">
        <v>3.2258064516129032E-3</v>
      </c>
    </row>
    <row r="2351" spans="1:2" x14ac:dyDescent="0.2">
      <c r="A2351">
        <v>28.107673801481297</v>
      </c>
      <c r="B2351">
        <v>3.2258064516129032E-3</v>
      </c>
    </row>
    <row r="2352" spans="1:2" x14ac:dyDescent="0.2">
      <c r="A2352">
        <v>28.107673801481297</v>
      </c>
      <c r="B2352">
        <v>0</v>
      </c>
    </row>
    <row r="2353" spans="1:2" x14ac:dyDescent="0.2">
      <c r="A2353">
        <v>28.131595225993198</v>
      </c>
      <c r="B2353">
        <v>0</v>
      </c>
    </row>
    <row r="2354" spans="1:2" x14ac:dyDescent="0.2">
      <c r="A2354">
        <v>28.131595225993198</v>
      </c>
      <c r="B2354">
        <v>3.2258064516129032E-3</v>
      </c>
    </row>
    <row r="2355" spans="1:2" x14ac:dyDescent="0.2">
      <c r="A2355">
        <v>28.155516650505096</v>
      </c>
      <c r="B2355">
        <v>3.2258064516129032E-3</v>
      </c>
    </row>
    <row r="2356" spans="1:2" x14ac:dyDescent="0.2">
      <c r="A2356">
        <v>28.155516650505096</v>
      </c>
      <c r="B2356">
        <v>0</v>
      </c>
    </row>
    <row r="2357" spans="1:2" x14ac:dyDescent="0.2">
      <c r="A2357">
        <v>28.179438075016996</v>
      </c>
      <c r="B2357">
        <v>0</v>
      </c>
    </row>
    <row r="2358" spans="1:2" x14ac:dyDescent="0.2">
      <c r="A2358">
        <v>28.179438075016996</v>
      </c>
      <c r="B2358">
        <v>3.2258064516129032E-3</v>
      </c>
    </row>
    <row r="2359" spans="1:2" x14ac:dyDescent="0.2">
      <c r="A2359">
        <v>28.203359499528894</v>
      </c>
      <c r="B2359">
        <v>3.2258064516129032E-3</v>
      </c>
    </row>
    <row r="2360" spans="1:2" x14ac:dyDescent="0.2">
      <c r="A2360">
        <v>28.203359499528894</v>
      </c>
      <c r="B2360">
        <v>0</v>
      </c>
    </row>
    <row r="2361" spans="1:2" x14ac:dyDescent="0.2">
      <c r="A2361">
        <v>28.227280924040794</v>
      </c>
      <c r="B2361">
        <v>0</v>
      </c>
    </row>
    <row r="2362" spans="1:2" x14ac:dyDescent="0.2">
      <c r="A2362">
        <v>28.227280924040794</v>
      </c>
      <c r="B2362">
        <v>3.2258064516129032E-3</v>
      </c>
    </row>
    <row r="2363" spans="1:2" x14ac:dyDescent="0.2">
      <c r="A2363">
        <v>28.251202348552692</v>
      </c>
      <c r="B2363">
        <v>3.2258064516129032E-3</v>
      </c>
    </row>
    <row r="2364" spans="1:2" x14ac:dyDescent="0.2">
      <c r="A2364">
        <v>28.251202348552692</v>
      </c>
      <c r="B2364">
        <v>0</v>
      </c>
    </row>
    <row r="2365" spans="1:2" x14ac:dyDescent="0.2">
      <c r="A2365">
        <v>28.275123773064593</v>
      </c>
      <c r="B2365">
        <v>0</v>
      </c>
    </row>
    <row r="2366" spans="1:2" x14ac:dyDescent="0.2">
      <c r="A2366">
        <v>28.275123773064593</v>
      </c>
      <c r="B2366">
        <v>3.2258064516129032E-3</v>
      </c>
    </row>
    <row r="2367" spans="1:2" x14ac:dyDescent="0.2">
      <c r="A2367">
        <v>28.29904519757649</v>
      </c>
      <c r="B2367">
        <v>3.2258064516129032E-3</v>
      </c>
    </row>
    <row r="2368" spans="1:2" x14ac:dyDescent="0.2">
      <c r="A2368">
        <v>28.29904519757649</v>
      </c>
      <c r="B2368">
        <v>0</v>
      </c>
    </row>
    <row r="2369" spans="1:2" x14ac:dyDescent="0.2">
      <c r="A2369">
        <v>28.322966622088387</v>
      </c>
      <c r="B2369">
        <v>0</v>
      </c>
    </row>
    <row r="2370" spans="1:2" x14ac:dyDescent="0.2">
      <c r="A2370">
        <v>28.322966622088387</v>
      </c>
      <c r="B2370">
        <v>3.2258064516129032E-3</v>
      </c>
    </row>
    <row r="2371" spans="1:2" x14ac:dyDescent="0.2">
      <c r="A2371">
        <v>28.346888046600288</v>
      </c>
      <c r="B2371">
        <v>3.2258064516129032E-3</v>
      </c>
    </row>
    <row r="2372" spans="1:2" x14ac:dyDescent="0.2">
      <c r="A2372">
        <v>28.346888046600288</v>
      </c>
      <c r="B2372">
        <v>0</v>
      </c>
    </row>
    <row r="2373" spans="1:2" x14ac:dyDescent="0.2">
      <c r="A2373">
        <v>28.370809471112189</v>
      </c>
      <c r="B2373">
        <v>0</v>
      </c>
    </row>
    <row r="2374" spans="1:2" x14ac:dyDescent="0.2">
      <c r="A2374">
        <v>28.370809471112189</v>
      </c>
      <c r="B2374">
        <v>3.2258064516129032E-3</v>
      </c>
    </row>
    <row r="2375" spans="1:2" x14ac:dyDescent="0.2">
      <c r="A2375">
        <v>28.394730895624086</v>
      </c>
      <c r="B2375">
        <v>3.2258064516129032E-3</v>
      </c>
    </row>
    <row r="2376" spans="1:2" x14ac:dyDescent="0.2">
      <c r="A2376">
        <v>28.394730895624086</v>
      </c>
      <c r="B2376">
        <v>0</v>
      </c>
    </row>
    <row r="2377" spans="1:2" x14ac:dyDescent="0.2">
      <c r="A2377">
        <v>28.418652320135983</v>
      </c>
      <c r="B2377">
        <v>0</v>
      </c>
    </row>
    <row r="2378" spans="1:2" x14ac:dyDescent="0.2">
      <c r="A2378">
        <v>28.418652320135983</v>
      </c>
      <c r="B2378">
        <v>3.2258064516129032E-3</v>
      </c>
    </row>
    <row r="2379" spans="1:2" x14ac:dyDescent="0.2">
      <c r="A2379">
        <v>28.442573744647884</v>
      </c>
      <c r="B2379">
        <v>3.2258064516129032E-3</v>
      </c>
    </row>
    <row r="2380" spans="1:2" x14ac:dyDescent="0.2">
      <c r="A2380">
        <v>28.442573744647884</v>
      </c>
      <c r="B2380">
        <v>0</v>
      </c>
    </row>
    <row r="2381" spans="1:2" x14ac:dyDescent="0.2">
      <c r="A2381">
        <v>28.466495169159785</v>
      </c>
      <c r="B2381">
        <v>0</v>
      </c>
    </row>
    <row r="2382" spans="1:2" x14ac:dyDescent="0.2">
      <c r="A2382">
        <v>28.466495169159785</v>
      </c>
      <c r="B2382">
        <v>3.2258064516129032E-3</v>
      </c>
    </row>
    <row r="2383" spans="1:2" x14ac:dyDescent="0.2">
      <c r="A2383">
        <v>28.490416593671682</v>
      </c>
      <c r="B2383">
        <v>3.2258064516129032E-3</v>
      </c>
    </row>
    <row r="2384" spans="1:2" x14ac:dyDescent="0.2">
      <c r="A2384">
        <v>28.490416593671682</v>
      </c>
      <c r="B2384">
        <v>0</v>
      </c>
    </row>
    <row r="2385" spans="1:2" x14ac:dyDescent="0.2">
      <c r="A2385">
        <v>28.514338018183579</v>
      </c>
      <c r="B2385">
        <v>0</v>
      </c>
    </row>
    <row r="2386" spans="1:2" x14ac:dyDescent="0.2">
      <c r="A2386">
        <v>28.514338018183579</v>
      </c>
      <c r="B2386">
        <v>3.2258064516129032E-3</v>
      </c>
    </row>
    <row r="2387" spans="1:2" x14ac:dyDescent="0.2">
      <c r="A2387">
        <v>28.53825944269548</v>
      </c>
      <c r="B2387">
        <v>3.2258064516129032E-3</v>
      </c>
    </row>
    <row r="2388" spans="1:2" x14ac:dyDescent="0.2">
      <c r="A2388">
        <v>28.53825944269548</v>
      </c>
      <c r="B2388">
        <v>0</v>
      </c>
    </row>
    <row r="2389" spans="1:2" x14ac:dyDescent="0.2">
      <c r="A2389">
        <v>28.562180867207381</v>
      </c>
      <c r="B2389">
        <v>0</v>
      </c>
    </row>
    <row r="2390" spans="1:2" x14ac:dyDescent="0.2">
      <c r="A2390">
        <v>28.562180867207381</v>
      </c>
      <c r="B2390">
        <v>3.2258064516129032E-3</v>
      </c>
    </row>
    <row r="2391" spans="1:2" x14ac:dyDescent="0.2">
      <c r="A2391">
        <v>28.586102291719278</v>
      </c>
      <c r="B2391">
        <v>3.2258064516129032E-3</v>
      </c>
    </row>
    <row r="2392" spans="1:2" x14ac:dyDescent="0.2">
      <c r="A2392">
        <v>28.586102291719278</v>
      </c>
      <c r="B2392">
        <v>0</v>
      </c>
    </row>
    <row r="2393" spans="1:2" x14ac:dyDescent="0.2">
      <c r="A2393">
        <v>28.610023716231176</v>
      </c>
      <c r="B2393">
        <v>0</v>
      </c>
    </row>
    <row r="2394" spans="1:2" x14ac:dyDescent="0.2">
      <c r="A2394">
        <v>28.610023716231176</v>
      </c>
      <c r="B2394">
        <v>3.2258064516129032E-3</v>
      </c>
    </row>
    <row r="2395" spans="1:2" x14ac:dyDescent="0.2">
      <c r="A2395">
        <v>28.633945140743077</v>
      </c>
      <c r="B2395">
        <v>3.2258064516129032E-3</v>
      </c>
    </row>
    <row r="2396" spans="1:2" x14ac:dyDescent="0.2">
      <c r="A2396">
        <v>28.633945140743077</v>
      </c>
      <c r="B2396">
        <v>0</v>
      </c>
    </row>
    <row r="2397" spans="1:2" x14ac:dyDescent="0.2">
      <c r="A2397">
        <v>28.657866565254974</v>
      </c>
      <c r="B2397">
        <v>0</v>
      </c>
    </row>
    <row r="2398" spans="1:2" x14ac:dyDescent="0.2">
      <c r="A2398">
        <v>28.657866565254974</v>
      </c>
      <c r="B2398">
        <v>3.2258064516129032E-3</v>
      </c>
    </row>
    <row r="2399" spans="1:2" x14ac:dyDescent="0.2">
      <c r="A2399">
        <v>28.681787989766875</v>
      </c>
      <c r="B2399">
        <v>3.2258064516129032E-3</v>
      </c>
    </row>
    <row r="2400" spans="1:2" x14ac:dyDescent="0.2">
      <c r="A2400">
        <v>28.681787989766875</v>
      </c>
      <c r="B2400">
        <v>0</v>
      </c>
    </row>
    <row r="2401" spans="1:2" x14ac:dyDescent="0.2">
      <c r="A2401">
        <v>28.705709414278772</v>
      </c>
      <c r="B2401">
        <v>0</v>
      </c>
    </row>
    <row r="2402" spans="1:2" x14ac:dyDescent="0.2">
      <c r="A2402">
        <v>28.705709414278772</v>
      </c>
      <c r="B2402">
        <v>3.2258064516129032E-3</v>
      </c>
    </row>
    <row r="2403" spans="1:2" x14ac:dyDescent="0.2">
      <c r="A2403">
        <v>28.729630838790673</v>
      </c>
      <c r="B2403">
        <v>3.2258064516129032E-3</v>
      </c>
    </row>
    <row r="2404" spans="1:2" x14ac:dyDescent="0.2">
      <c r="A2404">
        <v>28.729630838790673</v>
      </c>
      <c r="B2404">
        <v>0</v>
      </c>
    </row>
    <row r="2405" spans="1:2" x14ac:dyDescent="0.2">
      <c r="A2405">
        <v>28.75355226330257</v>
      </c>
      <c r="B2405">
        <v>0</v>
      </c>
    </row>
    <row r="2406" spans="1:2" x14ac:dyDescent="0.2">
      <c r="A2406">
        <v>28.75355226330257</v>
      </c>
      <c r="B2406">
        <v>3.2258064516129032E-3</v>
      </c>
    </row>
    <row r="2407" spans="1:2" x14ac:dyDescent="0.2">
      <c r="A2407">
        <v>28.777473687814471</v>
      </c>
      <c r="B2407">
        <v>3.2258064516129032E-3</v>
      </c>
    </row>
    <row r="2408" spans="1:2" x14ac:dyDescent="0.2">
      <c r="A2408">
        <v>28.777473687814471</v>
      </c>
      <c r="B2408">
        <v>0</v>
      </c>
    </row>
    <row r="2409" spans="1:2" x14ac:dyDescent="0.2">
      <c r="A2409">
        <v>28.801395112326368</v>
      </c>
      <c r="B2409">
        <v>0</v>
      </c>
    </row>
    <row r="2410" spans="1:2" x14ac:dyDescent="0.2">
      <c r="A2410">
        <v>28.801395112326368</v>
      </c>
      <c r="B2410">
        <v>3.2258064516129032E-3</v>
      </c>
    </row>
    <row r="2411" spans="1:2" x14ac:dyDescent="0.2">
      <c r="A2411">
        <v>28.825316536838265</v>
      </c>
      <c r="B2411">
        <v>3.2258064516129032E-3</v>
      </c>
    </row>
    <row r="2412" spans="1:2" x14ac:dyDescent="0.2">
      <c r="A2412">
        <v>28.825316536838265</v>
      </c>
      <c r="B2412">
        <v>0</v>
      </c>
    </row>
    <row r="2413" spans="1:2" x14ac:dyDescent="0.2">
      <c r="A2413">
        <v>28.849237961350166</v>
      </c>
      <c r="B2413">
        <v>0</v>
      </c>
    </row>
    <row r="2414" spans="1:2" x14ac:dyDescent="0.2">
      <c r="A2414">
        <v>28.849237961350166</v>
      </c>
      <c r="B2414">
        <v>3.2258064516129032E-3</v>
      </c>
    </row>
    <row r="2415" spans="1:2" x14ac:dyDescent="0.2">
      <c r="A2415">
        <v>28.873159385862067</v>
      </c>
      <c r="B2415">
        <v>3.2258064516129032E-3</v>
      </c>
    </row>
    <row r="2416" spans="1:2" x14ac:dyDescent="0.2">
      <c r="A2416">
        <v>28.873159385862067</v>
      </c>
      <c r="B2416">
        <v>0</v>
      </c>
    </row>
    <row r="2417" spans="1:2" x14ac:dyDescent="0.2">
      <c r="A2417">
        <v>28.897080810373964</v>
      </c>
      <c r="B2417">
        <v>0</v>
      </c>
    </row>
    <row r="2418" spans="1:2" x14ac:dyDescent="0.2">
      <c r="A2418">
        <v>28.897080810373964</v>
      </c>
      <c r="B2418">
        <v>3.2258064516129032E-3</v>
      </c>
    </row>
    <row r="2419" spans="1:2" x14ac:dyDescent="0.2">
      <c r="A2419">
        <v>28.921002234885862</v>
      </c>
      <c r="B2419">
        <v>3.2258064516129032E-3</v>
      </c>
    </row>
    <row r="2420" spans="1:2" x14ac:dyDescent="0.2">
      <c r="A2420">
        <v>28.921002234885862</v>
      </c>
      <c r="B2420">
        <v>0</v>
      </c>
    </row>
    <row r="2421" spans="1:2" x14ac:dyDescent="0.2">
      <c r="A2421">
        <v>28.944923659397762</v>
      </c>
      <c r="B2421">
        <v>0</v>
      </c>
    </row>
    <row r="2422" spans="1:2" x14ac:dyDescent="0.2">
      <c r="A2422">
        <v>28.944923659397762</v>
      </c>
      <c r="B2422">
        <v>3.2258064516129032E-3</v>
      </c>
    </row>
    <row r="2423" spans="1:2" x14ac:dyDescent="0.2">
      <c r="A2423">
        <v>28.968845083909663</v>
      </c>
      <c r="B2423">
        <v>3.2258064516129032E-3</v>
      </c>
    </row>
    <row r="2424" spans="1:2" x14ac:dyDescent="0.2">
      <c r="A2424">
        <v>28.968845083909663</v>
      </c>
      <c r="B2424">
        <v>0</v>
      </c>
    </row>
    <row r="2425" spans="1:2" x14ac:dyDescent="0.2">
      <c r="A2425">
        <v>28.99276650842156</v>
      </c>
      <c r="B2425">
        <v>0</v>
      </c>
    </row>
    <row r="2426" spans="1:2" x14ac:dyDescent="0.2">
      <c r="A2426">
        <v>28.99276650842156</v>
      </c>
      <c r="B2426">
        <v>3.2258064516129032E-3</v>
      </c>
    </row>
    <row r="2427" spans="1:2" x14ac:dyDescent="0.2">
      <c r="A2427">
        <v>29.016687932933458</v>
      </c>
      <c r="B2427">
        <v>3.2258064516129032E-3</v>
      </c>
    </row>
    <row r="2428" spans="1:2" x14ac:dyDescent="0.2">
      <c r="A2428">
        <v>29.016687932933458</v>
      </c>
      <c r="B2428">
        <v>0</v>
      </c>
    </row>
    <row r="2429" spans="1:2" x14ac:dyDescent="0.2">
      <c r="A2429">
        <v>29.040609357445359</v>
      </c>
      <c r="B2429">
        <v>0</v>
      </c>
    </row>
    <row r="2430" spans="1:2" x14ac:dyDescent="0.2">
      <c r="A2430">
        <v>29.040609357445359</v>
      </c>
      <c r="B2430">
        <v>3.2258064516129032E-3</v>
      </c>
    </row>
    <row r="2431" spans="1:2" x14ac:dyDescent="0.2">
      <c r="A2431">
        <v>29.064530781957256</v>
      </c>
      <c r="B2431">
        <v>3.2258064516129032E-3</v>
      </c>
    </row>
    <row r="2432" spans="1:2" x14ac:dyDescent="0.2">
      <c r="A2432">
        <v>29.064530781957256</v>
      </c>
      <c r="B2432">
        <v>0</v>
      </c>
    </row>
    <row r="2433" spans="1:2" x14ac:dyDescent="0.2">
      <c r="A2433">
        <v>29.088452206469157</v>
      </c>
      <c r="B2433">
        <v>0</v>
      </c>
    </row>
    <row r="2434" spans="1:2" x14ac:dyDescent="0.2">
      <c r="A2434">
        <v>29.088452206469157</v>
      </c>
      <c r="B2434">
        <v>3.2258064516129032E-3</v>
      </c>
    </row>
    <row r="2435" spans="1:2" x14ac:dyDescent="0.2">
      <c r="A2435">
        <v>29.112373630981054</v>
      </c>
      <c r="B2435">
        <v>3.2258064516129032E-3</v>
      </c>
    </row>
    <row r="2436" spans="1:2" x14ac:dyDescent="0.2">
      <c r="A2436">
        <v>29.112373630981054</v>
      </c>
      <c r="B2436">
        <v>0</v>
      </c>
    </row>
    <row r="2437" spans="1:2" x14ac:dyDescent="0.2">
      <c r="A2437">
        <v>29.136295055492955</v>
      </c>
      <c r="B2437">
        <v>0</v>
      </c>
    </row>
    <row r="2438" spans="1:2" x14ac:dyDescent="0.2">
      <c r="A2438">
        <v>29.136295055492955</v>
      </c>
      <c r="B2438">
        <v>3.2258064516129032E-3</v>
      </c>
    </row>
    <row r="2439" spans="1:2" x14ac:dyDescent="0.2">
      <c r="A2439">
        <v>29.160216480004852</v>
      </c>
      <c r="B2439">
        <v>3.2258064516129032E-3</v>
      </c>
    </row>
    <row r="2440" spans="1:2" x14ac:dyDescent="0.2">
      <c r="A2440">
        <v>29.160216480004852</v>
      </c>
      <c r="B2440">
        <v>0</v>
      </c>
    </row>
    <row r="2441" spans="1:2" x14ac:dyDescent="0.2">
      <c r="A2441">
        <v>29.184137904516753</v>
      </c>
      <c r="B2441">
        <v>0</v>
      </c>
    </row>
    <row r="2442" spans="1:2" x14ac:dyDescent="0.2">
      <c r="A2442">
        <v>29.184137904516753</v>
      </c>
      <c r="B2442">
        <v>3.2258064516129032E-3</v>
      </c>
    </row>
    <row r="2443" spans="1:2" x14ac:dyDescent="0.2">
      <c r="A2443">
        <v>29.20805932902865</v>
      </c>
      <c r="B2443">
        <v>3.2258064516129032E-3</v>
      </c>
    </row>
    <row r="2444" spans="1:2" x14ac:dyDescent="0.2">
      <c r="A2444">
        <v>29.20805932902865</v>
      </c>
      <c r="B2444">
        <v>0</v>
      </c>
    </row>
    <row r="2445" spans="1:2" x14ac:dyDescent="0.2">
      <c r="A2445">
        <v>29.231980753540551</v>
      </c>
      <c r="B2445">
        <v>0</v>
      </c>
    </row>
    <row r="2446" spans="1:2" x14ac:dyDescent="0.2">
      <c r="A2446">
        <v>29.231980753540551</v>
      </c>
      <c r="B2446">
        <v>3.2258064516129032E-3</v>
      </c>
    </row>
    <row r="2447" spans="1:2" x14ac:dyDescent="0.2">
      <c r="A2447">
        <v>29.255902178052448</v>
      </c>
      <c r="B2447">
        <v>3.2258064516129032E-3</v>
      </c>
    </row>
    <row r="2448" spans="1:2" x14ac:dyDescent="0.2">
      <c r="A2448">
        <v>29.255902178052448</v>
      </c>
      <c r="B2448">
        <v>0</v>
      </c>
    </row>
    <row r="2449" spans="1:2" x14ac:dyDescent="0.2">
      <c r="A2449">
        <v>29.279823602564349</v>
      </c>
      <c r="B2449">
        <v>0</v>
      </c>
    </row>
    <row r="2450" spans="1:2" x14ac:dyDescent="0.2">
      <c r="A2450">
        <v>29.279823602564349</v>
      </c>
      <c r="B2450">
        <v>3.2258064516129032E-3</v>
      </c>
    </row>
    <row r="2451" spans="1:2" x14ac:dyDescent="0.2">
      <c r="A2451">
        <v>29.303745027076246</v>
      </c>
      <c r="B2451">
        <v>3.2258064516129032E-3</v>
      </c>
    </row>
    <row r="2452" spans="1:2" x14ac:dyDescent="0.2">
      <c r="A2452">
        <v>29.303745027076246</v>
      </c>
      <c r="B2452">
        <v>0</v>
      </c>
    </row>
    <row r="2453" spans="1:2" x14ac:dyDescent="0.2">
      <c r="A2453">
        <v>29.327666451588147</v>
      </c>
      <c r="B2453">
        <v>0</v>
      </c>
    </row>
    <row r="2454" spans="1:2" x14ac:dyDescent="0.2">
      <c r="A2454">
        <v>29.327666451588147</v>
      </c>
      <c r="B2454">
        <v>3.2258064516129032E-3</v>
      </c>
    </row>
    <row r="2455" spans="1:2" x14ac:dyDescent="0.2">
      <c r="A2455">
        <v>29.351587876100044</v>
      </c>
      <c r="B2455">
        <v>3.2258064516129032E-3</v>
      </c>
    </row>
    <row r="2456" spans="1:2" x14ac:dyDescent="0.2">
      <c r="A2456">
        <v>29.351587876100044</v>
      </c>
      <c r="B2456">
        <v>0</v>
      </c>
    </row>
    <row r="2457" spans="1:2" x14ac:dyDescent="0.2">
      <c r="A2457">
        <v>29.375509300611945</v>
      </c>
      <c r="B2457">
        <v>0</v>
      </c>
    </row>
    <row r="2458" spans="1:2" x14ac:dyDescent="0.2">
      <c r="A2458">
        <v>29.375509300611945</v>
      </c>
      <c r="B2458">
        <v>3.2258064516129032E-3</v>
      </c>
    </row>
    <row r="2459" spans="1:2" x14ac:dyDescent="0.2">
      <c r="A2459">
        <v>29.399430725123842</v>
      </c>
      <c r="B2459">
        <v>3.2258064516129032E-3</v>
      </c>
    </row>
    <row r="2460" spans="1:2" x14ac:dyDescent="0.2">
      <c r="A2460">
        <v>29.399430725123842</v>
      </c>
      <c r="B2460">
        <v>0</v>
      </c>
    </row>
    <row r="2461" spans="1:2" x14ac:dyDescent="0.2">
      <c r="A2461">
        <v>29.423352149635743</v>
      </c>
      <c r="B2461">
        <v>0</v>
      </c>
    </row>
    <row r="2462" spans="1:2" x14ac:dyDescent="0.2">
      <c r="A2462">
        <v>29.423352149635743</v>
      </c>
      <c r="B2462">
        <v>3.2258064516129032E-3</v>
      </c>
    </row>
    <row r="2463" spans="1:2" x14ac:dyDescent="0.2">
      <c r="A2463">
        <v>29.447273574147641</v>
      </c>
      <c r="B2463">
        <v>3.2258064516129032E-3</v>
      </c>
    </row>
    <row r="2464" spans="1:2" x14ac:dyDescent="0.2">
      <c r="A2464">
        <v>29.447273574147641</v>
      </c>
      <c r="B2464">
        <v>0</v>
      </c>
    </row>
    <row r="2465" spans="1:2" x14ac:dyDescent="0.2">
      <c r="A2465">
        <v>29.471194998659541</v>
      </c>
      <c r="B2465">
        <v>0</v>
      </c>
    </row>
    <row r="2466" spans="1:2" x14ac:dyDescent="0.2">
      <c r="A2466">
        <v>29.471194998659541</v>
      </c>
      <c r="B2466">
        <v>3.2258064516129032E-3</v>
      </c>
    </row>
    <row r="2467" spans="1:2" x14ac:dyDescent="0.2">
      <c r="A2467">
        <v>29.495116423171439</v>
      </c>
      <c r="B2467">
        <v>3.2258064516129032E-3</v>
      </c>
    </row>
    <row r="2468" spans="1:2" x14ac:dyDescent="0.2">
      <c r="A2468">
        <v>29.495116423171439</v>
      </c>
      <c r="B2468">
        <v>0</v>
      </c>
    </row>
    <row r="2469" spans="1:2" x14ac:dyDescent="0.2">
      <c r="A2469">
        <v>29.519037847683339</v>
      </c>
      <c r="B2469">
        <v>0</v>
      </c>
    </row>
    <row r="2470" spans="1:2" x14ac:dyDescent="0.2">
      <c r="A2470">
        <v>29.519037847683339</v>
      </c>
      <c r="B2470">
        <v>3.2258064516129032E-3</v>
      </c>
    </row>
    <row r="2471" spans="1:2" x14ac:dyDescent="0.2">
      <c r="A2471">
        <v>29.542959272195237</v>
      </c>
      <c r="B2471">
        <v>3.2258064516129032E-3</v>
      </c>
    </row>
    <row r="2472" spans="1:2" x14ac:dyDescent="0.2">
      <c r="A2472">
        <v>29.542959272195237</v>
      </c>
      <c r="B2472">
        <v>0</v>
      </c>
    </row>
    <row r="2473" spans="1:2" x14ac:dyDescent="0.2">
      <c r="A2473">
        <v>29.566880696707138</v>
      </c>
      <c r="B2473">
        <v>0</v>
      </c>
    </row>
    <row r="2474" spans="1:2" x14ac:dyDescent="0.2">
      <c r="A2474">
        <v>29.566880696707138</v>
      </c>
      <c r="B2474">
        <v>3.2258064516129032E-3</v>
      </c>
    </row>
    <row r="2475" spans="1:2" x14ac:dyDescent="0.2">
      <c r="A2475">
        <v>29.590802121219035</v>
      </c>
      <c r="B2475">
        <v>3.2258064516129032E-3</v>
      </c>
    </row>
    <row r="2476" spans="1:2" x14ac:dyDescent="0.2">
      <c r="A2476">
        <v>29.590802121219035</v>
      </c>
      <c r="B2476">
        <v>0</v>
      </c>
    </row>
    <row r="2477" spans="1:2" x14ac:dyDescent="0.2">
      <c r="A2477">
        <v>29.614723545730936</v>
      </c>
      <c r="B2477">
        <v>0</v>
      </c>
    </row>
    <row r="2478" spans="1:2" x14ac:dyDescent="0.2">
      <c r="A2478">
        <v>29.614723545730936</v>
      </c>
      <c r="B2478">
        <v>3.2258064516129032E-3</v>
      </c>
    </row>
    <row r="2479" spans="1:2" x14ac:dyDescent="0.2">
      <c r="A2479">
        <v>29.638644970242833</v>
      </c>
      <c r="B2479">
        <v>3.2258064516129032E-3</v>
      </c>
    </row>
    <row r="2480" spans="1:2" x14ac:dyDescent="0.2">
      <c r="A2480">
        <v>29.638644970242833</v>
      </c>
      <c r="B2480">
        <v>0</v>
      </c>
    </row>
    <row r="2481" spans="1:2" x14ac:dyDescent="0.2">
      <c r="A2481">
        <v>29.662566394754734</v>
      </c>
      <c r="B2481">
        <v>0</v>
      </c>
    </row>
    <row r="2482" spans="1:2" x14ac:dyDescent="0.2">
      <c r="A2482">
        <v>29.662566394754734</v>
      </c>
      <c r="B2482">
        <v>3.2258064516129032E-3</v>
      </c>
    </row>
    <row r="2483" spans="1:2" x14ac:dyDescent="0.2">
      <c r="A2483">
        <v>29.686487819266631</v>
      </c>
      <c r="B2483">
        <v>3.2258064516129032E-3</v>
      </c>
    </row>
    <row r="2484" spans="1:2" x14ac:dyDescent="0.2">
      <c r="A2484">
        <v>29.686487819266631</v>
      </c>
      <c r="B2484">
        <v>0</v>
      </c>
    </row>
    <row r="2485" spans="1:2" x14ac:dyDescent="0.2">
      <c r="A2485">
        <v>29.710409243778532</v>
      </c>
      <c r="B2485">
        <v>0</v>
      </c>
    </row>
    <row r="2486" spans="1:2" x14ac:dyDescent="0.2">
      <c r="A2486">
        <v>29.710409243778532</v>
      </c>
      <c r="B2486">
        <v>3.2258064516129032E-3</v>
      </c>
    </row>
    <row r="2487" spans="1:2" x14ac:dyDescent="0.2">
      <c r="A2487">
        <v>29.734330668290429</v>
      </c>
      <c r="B2487">
        <v>3.2258064516129032E-3</v>
      </c>
    </row>
    <row r="2488" spans="1:2" x14ac:dyDescent="0.2">
      <c r="A2488">
        <v>29.734330668290429</v>
      </c>
      <c r="B2488">
        <v>0</v>
      </c>
    </row>
    <row r="2489" spans="1:2" x14ac:dyDescent="0.2">
      <c r="A2489">
        <v>29.75825209280233</v>
      </c>
      <c r="B2489">
        <v>0</v>
      </c>
    </row>
    <row r="2490" spans="1:2" x14ac:dyDescent="0.2">
      <c r="A2490">
        <v>29.75825209280233</v>
      </c>
      <c r="B2490">
        <v>3.2258064516129032E-3</v>
      </c>
    </row>
    <row r="2491" spans="1:2" x14ac:dyDescent="0.2">
      <c r="A2491">
        <v>29.782173517314227</v>
      </c>
      <c r="B2491">
        <v>3.2258064516129032E-3</v>
      </c>
    </row>
    <row r="2492" spans="1:2" x14ac:dyDescent="0.2">
      <c r="A2492">
        <v>29.782173517314227</v>
      </c>
      <c r="B2492">
        <v>0</v>
      </c>
    </row>
    <row r="2493" spans="1:2" x14ac:dyDescent="0.2">
      <c r="A2493">
        <v>29.806094941826125</v>
      </c>
      <c r="B2493">
        <v>0</v>
      </c>
    </row>
    <row r="2494" spans="1:2" x14ac:dyDescent="0.2">
      <c r="A2494">
        <v>29.806094941826125</v>
      </c>
      <c r="B2494">
        <v>3.2258064516129032E-3</v>
      </c>
    </row>
    <row r="2495" spans="1:2" x14ac:dyDescent="0.2">
      <c r="A2495">
        <v>29.830016366338025</v>
      </c>
      <c r="B2495">
        <v>3.2258064516129032E-3</v>
      </c>
    </row>
    <row r="2496" spans="1:2" x14ac:dyDescent="0.2">
      <c r="A2496">
        <v>29.830016366338025</v>
      </c>
      <c r="B2496">
        <v>0</v>
      </c>
    </row>
    <row r="2497" spans="1:2" x14ac:dyDescent="0.2">
      <c r="A2497">
        <v>29.853937790849923</v>
      </c>
      <c r="B2497">
        <v>0</v>
      </c>
    </row>
    <row r="2498" spans="1:2" x14ac:dyDescent="0.2">
      <c r="A2498">
        <v>29.853937790849923</v>
      </c>
      <c r="B2498">
        <v>3.2258064516129032E-3</v>
      </c>
    </row>
    <row r="2499" spans="1:2" x14ac:dyDescent="0.2">
      <c r="A2499">
        <v>29.877859215361823</v>
      </c>
      <c r="B2499">
        <v>3.2258064516129032E-3</v>
      </c>
    </row>
    <row r="2500" spans="1:2" x14ac:dyDescent="0.2">
      <c r="A2500">
        <v>29.877859215361823</v>
      </c>
      <c r="B2500">
        <v>0</v>
      </c>
    </row>
    <row r="2501" spans="1:2" x14ac:dyDescent="0.2">
      <c r="A2501">
        <v>29.901780639873721</v>
      </c>
      <c r="B2501">
        <v>0</v>
      </c>
    </row>
    <row r="2502" spans="1:2" x14ac:dyDescent="0.2">
      <c r="A2502">
        <v>29.901780639873721</v>
      </c>
      <c r="B2502">
        <v>3.2258064516129032E-3</v>
      </c>
    </row>
    <row r="2503" spans="1:2" x14ac:dyDescent="0.2">
      <c r="A2503">
        <v>29.925702064385622</v>
      </c>
      <c r="B2503">
        <v>3.2258064516129032E-3</v>
      </c>
    </row>
    <row r="2504" spans="1:2" x14ac:dyDescent="0.2">
      <c r="A2504">
        <v>29.925702064385622</v>
      </c>
      <c r="B2504">
        <v>0</v>
      </c>
    </row>
    <row r="2505" spans="1:2" x14ac:dyDescent="0.2">
      <c r="A2505">
        <v>29.949623488897519</v>
      </c>
      <c r="B2505">
        <v>0</v>
      </c>
    </row>
    <row r="2506" spans="1:2" x14ac:dyDescent="0.2">
      <c r="A2506">
        <v>29.949623488897519</v>
      </c>
      <c r="B2506">
        <v>3.2258064516129032E-3</v>
      </c>
    </row>
    <row r="2507" spans="1:2" x14ac:dyDescent="0.2">
      <c r="A2507">
        <v>29.97354491340942</v>
      </c>
      <c r="B2507">
        <v>3.2258064516129032E-3</v>
      </c>
    </row>
    <row r="2508" spans="1:2" x14ac:dyDescent="0.2">
      <c r="A2508">
        <v>29.97354491340942</v>
      </c>
      <c r="B2508">
        <v>0</v>
      </c>
    </row>
    <row r="2509" spans="1:2" x14ac:dyDescent="0.2">
      <c r="A2509">
        <v>29.997466337921317</v>
      </c>
      <c r="B2509">
        <v>0</v>
      </c>
    </row>
    <row r="2510" spans="1:2" x14ac:dyDescent="0.2">
      <c r="A2510">
        <v>29.997466337921317</v>
      </c>
      <c r="B2510">
        <v>3.2258064516129032E-3</v>
      </c>
    </row>
    <row r="2511" spans="1:2" x14ac:dyDescent="0.2">
      <c r="A2511">
        <v>30.021387762433218</v>
      </c>
      <c r="B2511">
        <v>3.2258064516129032E-3</v>
      </c>
    </row>
    <row r="2512" spans="1:2" x14ac:dyDescent="0.2">
      <c r="A2512">
        <v>30.021387762433218</v>
      </c>
      <c r="B2512">
        <v>0</v>
      </c>
    </row>
    <row r="2513" spans="1:2" x14ac:dyDescent="0.2">
      <c r="A2513">
        <v>30.045309186945115</v>
      </c>
      <c r="B2513">
        <v>0</v>
      </c>
    </row>
    <row r="2514" spans="1:2" x14ac:dyDescent="0.2">
      <c r="A2514">
        <v>30.045309186945115</v>
      </c>
      <c r="B2514">
        <v>3.2258064516129032E-3</v>
      </c>
    </row>
    <row r="2515" spans="1:2" x14ac:dyDescent="0.2">
      <c r="A2515">
        <v>30.069230611457016</v>
      </c>
      <c r="B2515">
        <v>3.2258064516129032E-3</v>
      </c>
    </row>
    <row r="2516" spans="1:2" x14ac:dyDescent="0.2">
      <c r="A2516">
        <v>30.069230611457016</v>
      </c>
      <c r="B2516">
        <v>0</v>
      </c>
    </row>
    <row r="2517" spans="1:2" x14ac:dyDescent="0.2">
      <c r="A2517">
        <v>30.093152035968913</v>
      </c>
      <c r="B2517">
        <v>0</v>
      </c>
    </row>
    <row r="2518" spans="1:2" x14ac:dyDescent="0.2">
      <c r="A2518">
        <v>30.093152035968913</v>
      </c>
      <c r="B2518">
        <v>3.2258064516129032E-3</v>
      </c>
    </row>
    <row r="2519" spans="1:2" x14ac:dyDescent="0.2">
      <c r="A2519">
        <v>30.117073460480814</v>
      </c>
      <c r="B2519">
        <v>3.2258064516129032E-3</v>
      </c>
    </row>
    <row r="2520" spans="1:2" x14ac:dyDescent="0.2">
      <c r="A2520">
        <v>30.117073460480814</v>
      </c>
      <c r="B2520">
        <v>0</v>
      </c>
    </row>
    <row r="2521" spans="1:2" x14ac:dyDescent="0.2">
      <c r="A2521">
        <v>30.140994884992711</v>
      </c>
      <c r="B2521">
        <v>0</v>
      </c>
    </row>
    <row r="2522" spans="1:2" x14ac:dyDescent="0.2">
      <c r="A2522">
        <v>30.140994884992711</v>
      </c>
      <c r="B2522">
        <v>3.2258064516129032E-3</v>
      </c>
    </row>
    <row r="2523" spans="1:2" x14ac:dyDescent="0.2">
      <c r="A2523">
        <v>30.164916309504612</v>
      </c>
      <c r="B2523">
        <v>3.2258064516129032E-3</v>
      </c>
    </row>
    <row r="2524" spans="1:2" x14ac:dyDescent="0.2">
      <c r="A2524">
        <v>30.164916309504612</v>
      </c>
      <c r="B2524">
        <v>0</v>
      </c>
    </row>
    <row r="2525" spans="1:2" x14ac:dyDescent="0.2">
      <c r="A2525">
        <v>30.188837734016509</v>
      </c>
      <c r="B2525">
        <v>0</v>
      </c>
    </row>
    <row r="2526" spans="1:2" x14ac:dyDescent="0.2">
      <c r="A2526">
        <v>30.188837734016509</v>
      </c>
      <c r="B2526">
        <v>3.2258064516129032E-3</v>
      </c>
    </row>
    <row r="2527" spans="1:2" x14ac:dyDescent="0.2">
      <c r="A2527">
        <v>30.21275915852841</v>
      </c>
      <c r="B2527">
        <v>3.2258064516129032E-3</v>
      </c>
    </row>
    <row r="2528" spans="1:2" x14ac:dyDescent="0.2">
      <c r="A2528">
        <v>30.21275915852841</v>
      </c>
      <c r="B2528">
        <v>0</v>
      </c>
    </row>
    <row r="2529" spans="1:2" x14ac:dyDescent="0.2">
      <c r="A2529">
        <v>30.236680583040307</v>
      </c>
      <c r="B2529">
        <v>0</v>
      </c>
    </row>
    <row r="2530" spans="1:2" x14ac:dyDescent="0.2">
      <c r="A2530">
        <v>30.236680583040307</v>
      </c>
      <c r="B2530">
        <v>3.2258064516129032E-3</v>
      </c>
    </row>
    <row r="2531" spans="1:2" x14ac:dyDescent="0.2">
      <c r="A2531">
        <v>30.260602007552208</v>
      </c>
      <c r="B2531">
        <v>3.2258064516129032E-3</v>
      </c>
    </row>
    <row r="2532" spans="1:2" x14ac:dyDescent="0.2">
      <c r="A2532">
        <v>30.260602007552208</v>
      </c>
      <c r="B2532">
        <v>0</v>
      </c>
    </row>
    <row r="2533" spans="1:2" x14ac:dyDescent="0.2">
      <c r="A2533">
        <v>30.284523432064105</v>
      </c>
      <c r="B2533">
        <v>0</v>
      </c>
    </row>
    <row r="2534" spans="1:2" x14ac:dyDescent="0.2">
      <c r="A2534">
        <v>30.284523432064105</v>
      </c>
      <c r="B2534">
        <v>3.2258064516129032E-3</v>
      </c>
    </row>
    <row r="2535" spans="1:2" x14ac:dyDescent="0.2">
      <c r="A2535">
        <v>30.308444856576006</v>
      </c>
      <c r="B2535">
        <v>3.2258064516129032E-3</v>
      </c>
    </row>
    <row r="2536" spans="1:2" x14ac:dyDescent="0.2">
      <c r="A2536">
        <v>30.308444856576006</v>
      </c>
      <c r="B2536">
        <v>0</v>
      </c>
    </row>
    <row r="2537" spans="1:2" x14ac:dyDescent="0.2">
      <c r="A2537">
        <v>30.332366281087904</v>
      </c>
      <c r="B2537">
        <v>0</v>
      </c>
    </row>
    <row r="2538" spans="1:2" x14ac:dyDescent="0.2">
      <c r="A2538">
        <v>30.332366281087904</v>
      </c>
      <c r="B2538">
        <v>3.2258064516129032E-3</v>
      </c>
    </row>
    <row r="2539" spans="1:2" x14ac:dyDescent="0.2">
      <c r="A2539">
        <v>30.356287705599804</v>
      </c>
      <c r="B2539">
        <v>3.2258064516129032E-3</v>
      </c>
    </row>
    <row r="2540" spans="1:2" x14ac:dyDescent="0.2">
      <c r="A2540">
        <v>30.356287705599804</v>
      </c>
      <c r="B2540">
        <v>0</v>
      </c>
    </row>
    <row r="2541" spans="1:2" x14ac:dyDescent="0.2">
      <c r="A2541">
        <v>30.380209130111702</v>
      </c>
      <c r="B2541">
        <v>0</v>
      </c>
    </row>
    <row r="2542" spans="1:2" x14ac:dyDescent="0.2">
      <c r="A2542">
        <v>30.380209130111702</v>
      </c>
      <c r="B2542">
        <v>3.2258064516129032E-3</v>
      </c>
    </row>
    <row r="2543" spans="1:2" x14ac:dyDescent="0.2">
      <c r="A2543">
        <v>30.404130554623602</v>
      </c>
      <c r="B2543">
        <v>3.2258064516129032E-3</v>
      </c>
    </row>
    <row r="2544" spans="1:2" x14ac:dyDescent="0.2">
      <c r="A2544">
        <v>30.404130554623602</v>
      </c>
      <c r="B2544">
        <v>0</v>
      </c>
    </row>
    <row r="2545" spans="1:2" x14ac:dyDescent="0.2">
      <c r="A2545">
        <v>30.4280519791355</v>
      </c>
      <c r="B2545">
        <v>0</v>
      </c>
    </row>
    <row r="2546" spans="1:2" x14ac:dyDescent="0.2">
      <c r="A2546">
        <v>30.4280519791355</v>
      </c>
      <c r="B2546">
        <v>3.2258064516129032E-3</v>
      </c>
    </row>
    <row r="2547" spans="1:2" x14ac:dyDescent="0.2">
      <c r="A2547">
        <v>30.451973403647401</v>
      </c>
      <c r="B2547">
        <v>3.2258064516129032E-3</v>
      </c>
    </row>
    <row r="2548" spans="1:2" x14ac:dyDescent="0.2">
      <c r="A2548">
        <v>30.451973403647401</v>
      </c>
      <c r="B2548">
        <v>0</v>
      </c>
    </row>
    <row r="2549" spans="1:2" x14ac:dyDescent="0.2">
      <c r="A2549">
        <v>30.475894828159298</v>
      </c>
      <c r="B2549">
        <v>0</v>
      </c>
    </row>
    <row r="2550" spans="1:2" x14ac:dyDescent="0.2">
      <c r="A2550">
        <v>30.475894828159298</v>
      </c>
      <c r="B2550">
        <v>3.2258064516129032E-3</v>
      </c>
    </row>
    <row r="2551" spans="1:2" x14ac:dyDescent="0.2">
      <c r="A2551">
        <v>30.499816252671199</v>
      </c>
      <c r="B2551">
        <v>3.2258064516129032E-3</v>
      </c>
    </row>
    <row r="2552" spans="1:2" x14ac:dyDescent="0.2">
      <c r="A2552">
        <v>30.499816252671199</v>
      </c>
      <c r="B2552">
        <v>0</v>
      </c>
    </row>
    <row r="2553" spans="1:2" x14ac:dyDescent="0.2">
      <c r="A2553">
        <v>30.523737677183096</v>
      </c>
      <c r="B2553">
        <v>0</v>
      </c>
    </row>
    <row r="2554" spans="1:2" x14ac:dyDescent="0.2">
      <c r="A2554">
        <v>30.523737677183096</v>
      </c>
      <c r="B2554">
        <v>3.2258064516129032E-3</v>
      </c>
    </row>
    <row r="2555" spans="1:2" x14ac:dyDescent="0.2">
      <c r="A2555">
        <v>30.547659101694997</v>
      </c>
      <c r="B2555">
        <v>3.2258064516129032E-3</v>
      </c>
    </row>
    <row r="2556" spans="1:2" x14ac:dyDescent="0.2">
      <c r="A2556">
        <v>30.547659101694997</v>
      </c>
      <c r="B2556">
        <v>0</v>
      </c>
    </row>
    <row r="2557" spans="1:2" x14ac:dyDescent="0.2">
      <c r="A2557">
        <v>30.571580526206894</v>
      </c>
      <c r="B2557">
        <v>0</v>
      </c>
    </row>
    <row r="2558" spans="1:2" x14ac:dyDescent="0.2">
      <c r="A2558">
        <v>30.571580526206894</v>
      </c>
      <c r="B2558">
        <v>3.2258064516129032E-3</v>
      </c>
    </row>
    <row r="2559" spans="1:2" x14ac:dyDescent="0.2">
      <c r="A2559">
        <v>30.595501950718791</v>
      </c>
      <c r="B2559">
        <v>3.2258064516129032E-3</v>
      </c>
    </row>
    <row r="2560" spans="1:2" x14ac:dyDescent="0.2">
      <c r="A2560">
        <v>30.595501950718791</v>
      </c>
      <c r="B2560">
        <v>0</v>
      </c>
    </row>
    <row r="2561" spans="1:2" x14ac:dyDescent="0.2">
      <c r="A2561">
        <v>30.619423375230692</v>
      </c>
      <c r="B2561">
        <v>0</v>
      </c>
    </row>
    <row r="2562" spans="1:2" x14ac:dyDescent="0.2">
      <c r="A2562">
        <v>30.619423375230692</v>
      </c>
      <c r="B2562">
        <v>3.2258064516129032E-3</v>
      </c>
    </row>
    <row r="2563" spans="1:2" x14ac:dyDescent="0.2">
      <c r="A2563">
        <v>30.643344799742589</v>
      </c>
      <c r="B2563">
        <v>3.2258064516129032E-3</v>
      </c>
    </row>
    <row r="2564" spans="1:2" x14ac:dyDescent="0.2">
      <c r="A2564">
        <v>30.643344799742589</v>
      </c>
      <c r="B2564">
        <v>0</v>
      </c>
    </row>
    <row r="2565" spans="1:2" x14ac:dyDescent="0.2">
      <c r="A2565">
        <v>30.66726622425449</v>
      </c>
      <c r="B2565">
        <v>0</v>
      </c>
    </row>
    <row r="2566" spans="1:2" x14ac:dyDescent="0.2">
      <c r="A2566">
        <v>30.66726622425449</v>
      </c>
      <c r="B2566">
        <v>3.2258064516129032E-3</v>
      </c>
    </row>
    <row r="2567" spans="1:2" x14ac:dyDescent="0.2">
      <c r="A2567">
        <v>30.691187648766387</v>
      </c>
      <c r="B2567">
        <v>3.2258064516129032E-3</v>
      </c>
    </row>
    <row r="2568" spans="1:2" x14ac:dyDescent="0.2">
      <c r="A2568">
        <v>30.691187648766387</v>
      </c>
      <c r="B2568">
        <v>0</v>
      </c>
    </row>
    <row r="2569" spans="1:2" x14ac:dyDescent="0.2">
      <c r="A2569">
        <v>30.715109073278288</v>
      </c>
      <c r="B2569">
        <v>0</v>
      </c>
    </row>
    <row r="2570" spans="1:2" x14ac:dyDescent="0.2">
      <c r="A2570">
        <v>30.715109073278288</v>
      </c>
      <c r="B2570">
        <v>3.2258064516129032E-3</v>
      </c>
    </row>
    <row r="2571" spans="1:2" x14ac:dyDescent="0.2">
      <c r="A2571">
        <v>30.739030497790186</v>
      </c>
      <c r="B2571">
        <v>3.2258064516129032E-3</v>
      </c>
    </row>
    <row r="2572" spans="1:2" x14ac:dyDescent="0.2">
      <c r="A2572">
        <v>30.739030497790186</v>
      </c>
      <c r="B2572">
        <v>0</v>
      </c>
    </row>
    <row r="2573" spans="1:2" x14ac:dyDescent="0.2">
      <c r="A2573">
        <v>30.762951922302086</v>
      </c>
      <c r="B2573">
        <v>0</v>
      </c>
    </row>
    <row r="2574" spans="1:2" x14ac:dyDescent="0.2">
      <c r="A2574">
        <v>30.762951922302086</v>
      </c>
      <c r="B2574">
        <v>3.2258064516129032E-3</v>
      </c>
    </row>
    <row r="2575" spans="1:2" x14ac:dyDescent="0.2">
      <c r="A2575">
        <v>30.786873346813984</v>
      </c>
      <c r="B2575">
        <v>3.2258064516129032E-3</v>
      </c>
    </row>
    <row r="2576" spans="1:2" x14ac:dyDescent="0.2">
      <c r="A2576">
        <v>30.786873346813984</v>
      </c>
      <c r="B2576">
        <v>0</v>
      </c>
    </row>
    <row r="2577" spans="1:2" x14ac:dyDescent="0.2">
      <c r="A2577">
        <v>30.810794771325885</v>
      </c>
      <c r="B2577">
        <v>0</v>
      </c>
    </row>
    <row r="2578" spans="1:2" x14ac:dyDescent="0.2">
      <c r="A2578">
        <v>30.810794771325885</v>
      </c>
      <c r="B2578">
        <v>3.2258064516129032E-3</v>
      </c>
    </row>
    <row r="2579" spans="1:2" x14ac:dyDescent="0.2">
      <c r="A2579">
        <v>30.834716195837782</v>
      </c>
      <c r="B2579">
        <v>3.2258064516129032E-3</v>
      </c>
    </row>
    <row r="2580" spans="1:2" x14ac:dyDescent="0.2">
      <c r="A2580">
        <v>30.834716195837782</v>
      </c>
      <c r="B2580">
        <v>0</v>
      </c>
    </row>
    <row r="2581" spans="1:2" x14ac:dyDescent="0.2">
      <c r="A2581">
        <v>30.858637620349683</v>
      </c>
      <c r="B2581">
        <v>0</v>
      </c>
    </row>
    <row r="2582" spans="1:2" x14ac:dyDescent="0.2">
      <c r="A2582">
        <v>30.858637620349683</v>
      </c>
      <c r="B2582">
        <v>3.2258064516129032E-3</v>
      </c>
    </row>
    <row r="2583" spans="1:2" x14ac:dyDescent="0.2">
      <c r="A2583">
        <v>30.88255904486158</v>
      </c>
      <c r="B2583">
        <v>3.2258064516129032E-3</v>
      </c>
    </row>
    <row r="2584" spans="1:2" x14ac:dyDescent="0.2">
      <c r="A2584">
        <v>30.88255904486158</v>
      </c>
      <c r="B2584">
        <v>0</v>
      </c>
    </row>
    <row r="2585" spans="1:2" x14ac:dyDescent="0.2">
      <c r="A2585">
        <v>30.906480469373481</v>
      </c>
      <c r="B2585">
        <v>0</v>
      </c>
    </row>
    <row r="2586" spans="1:2" x14ac:dyDescent="0.2">
      <c r="A2586">
        <v>30.906480469373481</v>
      </c>
      <c r="B2586">
        <v>3.2258064516129032E-3</v>
      </c>
    </row>
    <row r="2587" spans="1:2" x14ac:dyDescent="0.2">
      <c r="A2587">
        <v>30.930401893885378</v>
      </c>
      <c r="B2587">
        <v>3.2258064516129032E-3</v>
      </c>
    </row>
    <row r="2588" spans="1:2" x14ac:dyDescent="0.2">
      <c r="A2588">
        <v>30.930401893885378</v>
      </c>
      <c r="B2588">
        <v>0</v>
      </c>
    </row>
    <row r="2589" spans="1:2" x14ac:dyDescent="0.2">
      <c r="A2589">
        <v>30.954323318397279</v>
      </c>
      <c r="B2589">
        <v>0</v>
      </c>
    </row>
    <row r="2590" spans="1:2" x14ac:dyDescent="0.2">
      <c r="A2590">
        <v>30.954323318397279</v>
      </c>
      <c r="B2590">
        <v>3.2258064516129032E-3</v>
      </c>
    </row>
    <row r="2591" spans="1:2" x14ac:dyDescent="0.2">
      <c r="A2591">
        <v>30.978244742909176</v>
      </c>
      <c r="B2591">
        <v>3.2258064516129032E-3</v>
      </c>
    </row>
    <row r="2592" spans="1:2" x14ac:dyDescent="0.2">
      <c r="A2592">
        <v>30.978244742909176</v>
      </c>
      <c r="B2592">
        <v>0</v>
      </c>
    </row>
    <row r="2593" spans="1:2" x14ac:dyDescent="0.2">
      <c r="A2593">
        <v>31.002166167421077</v>
      </c>
      <c r="B2593">
        <v>0</v>
      </c>
    </row>
    <row r="2594" spans="1:2" x14ac:dyDescent="0.2">
      <c r="A2594">
        <v>31.002166167421077</v>
      </c>
      <c r="B2594">
        <v>3.2258064516129032E-3</v>
      </c>
    </row>
    <row r="2595" spans="1:2" x14ac:dyDescent="0.2">
      <c r="A2595">
        <v>31.026087591932974</v>
      </c>
      <c r="B2595">
        <v>3.2258064516129032E-3</v>
      </c>
    </row>
    <row r="2596" spans="1:2" x14ac:dyDescent="0.2">
      <c r="A2596">
        <v>31.026087591932974</v>
      </c>
      <c r="B2596">
        <v>0</v>
      </c>
    </row>
    <row r="2597" spans="1:2" x14ac:dyDescent="0.2">
      <c r="A2597">
        <v>31.050009016444875</v>
      </c>
      <c r="B2597">
        <v>0</v>
      </c>
    </row>
    <row r="2598" spans="1:2" x14ac:dyDescent="0.2">
      <c r="A2598">
        <v>31.050009016444875</v>
      </c>
      <c r="B2598">
        <v>3.2258064516129032E-3</v>
      </c>
    </row>
    <row r="2599" spans="1:2" x14ac:dyDescent="0.2">
      <c r="A2599">
        <v>31.073930440956772</v>
      </c>
      <c r="B2599">
        <v>3.2258064516129032E-3</v>
      </c>
    </row>
    <row r="2600" spans="1:2" x14ac:dyDescent="0.2">
      <c r="A2600">
        <v>31.073930440956772</v>
      </c>
      <c r="B2600">
        <v>0</v>
      </c>
    </row>
    <row r="2601" spans="1:2" x14ac:dyDescent="0.2">
      <c r="A2601">
        <v>31.097851865468673</v>
      </c>
      <c r="B2601">
        <v>0</v>
      </c>
    </row>
    <row r="2602" spans="1:2" x14ac:dyDescent="0.2">
      <c r="A2602">
        <v>31.097851865468673</v>
      </c>
      <c r="B2602">
        <v>3.2258064516129032E-3</v>
      </c>
    </row>
    <row r="2603" spans="1:2" x14ac:dyDescent="0.2">
      <c r="A2603">
        <v>31.12177328998057</v>
      </c>
      <c r="B2603">
        <v>3.2258064516129032E-3</v>
      </c>
    </row>
    <row r="2604" spans="1:2" x14ac:dyDescent="0.2">
      <c r="A2604">
        <v>31.12177328998057</v>
      </c>
      <c r="B2604">
        <v>0</v>
      </c>
    </row>
    <row r="2605" spans="1:2" x14ac:dyDescent="0.2">
      <c r="A2605">
        <v>31.145694714492471</v>
      </c>
      <c r="B2605">
        <v>0</v>
      </c>
    </row>
    <row r="2606" spans="1:2" x14ac:dyDescent="0.2">
      <c r="A2606">
        <v>31.145694714492471</v>
      </c>
      <c r="B2606">
        <v>3.2258064516129032E-3</v>
      </c>
    </row>
    <row r="2607" spans="1:2" x14ac:dyDescent="0.2">
      <c r="A2607">
        <v>31.169616139004368</v>
      </c>
      <c r="B2607">
        <v>3.2258064516129032E-3</v>
      </c>
    </row>
    <row r="2608" spans="1:2" x14ac:dyDescent="0.2">
      <c r="A2608">
        <v>31.169616139004368</v>
      </c>
      <c r="B2608">
        <v>0</v>
      </c>
    </row>
    <row r="2609" spans="1:2" x14ac:dyDescent="0.2">
      <c r="A2609">
        <v>31.193537563516269</v>
      </c>
      <c r="B2609">
        <v>0</v>
      </c>
    </row>
    <row r="2610" spans="1:2" x14ac:dyDescent="0.2">
      <c r="A2610">
        <v>31.193537563516269</v>
      </c>
      <c r="B2610">
        <v>3.2258064516129032E-3</v>
      </c>
    </row>
    <row r="2611" spans="1:2" x14ac:dyDescent="0.2">
      <c r="A2611">
        <v>31.217458988028167</v>
      </c>
      <c r="B2611">
        <v>3.2258064516129032E-3</v>
      </c>
    </row>
    <row r="2612" spans="1:2" x14ac:dyDescent="0.2">
      <c r="A2612">
        <v>31.217458988028167</v>
      </c>
      <c r="B2612">
        <v>0</v>
      </c>
    </row>
    <row r="2613" spans="1:2" x14ac:dyDescent="0.2">
      <c r="A2613">
        <v>31.241380412540067</v>
      </c>
      <c r="B2613">
        <v>0</v>
      </c>
    </row>
    <row r="2614" spans="1:2" x14ac:dyDescent="0.2">
      <c r="A2614">
        <v>31.241380412540067</v>
      </c>
      <c r="B2614">
        <v>3.2258064516129032E-3</v>
      </c>
    </row>
    <row r="2615" spans="1:2" x14ac:dyDescent="0.2">
      <c r="A2615">
        <v>31.265301837051965</v>
      </c>
      <c r="B2615">
        <v>3.2258064516129032E-3</v>
      </c>
    </row>
    <row r="2616" spans="1:2" x14ac:dyDescent="0.2">
      <c r="A2616">
        <v>31.265301837051965</v>
      </c>
      <c r="B2616">
        <v>0</v>
      </c>
    </row>
    <row r="2617" spans="1:2" x14ac:dyDescent="0.2">
      <c r="A2617">
        <v>31.289223261563865</v>
      </c>
      <c r="B2617">
        <v>0</v>
      </c>
    </row>
    <row r="2618" spans="1:2" x14ac:dyDescent="0.2">
      <c r="A2618">
        <v>31.289223261563865</v>
      </c>
      <c r="B2618">
        <v>3.2258064516129032E-3</v>
      </c>
    </row>
    <row r="2619" spans="1:2" x14ac:dyDescent="0.2">
      <c r="A2619">
        <v>31.313144686075763</v>
      </c>
      <c r="B2619">
        <v>3.2258064516129032E-3</v>
      </c>
    </row>
    <row r="2620" spans="1:2" x14ac:dyDescent="0.2">
      <c r="A2620">
        <v>31.313144686075763</v>
      </c>
      <c r="B2620">
        <v>0</v>
      </c>
    </row>
    <row r="2621" spans="1:2" x14ac:dyDescent="0.2">
      <c r="A2621">
        <v>31.337066110587664</v>
      </c>
      <c r="B2621">
        <v>0</v>
      </c>
    </row>
    <row r="2622" spans="1:2" x14ac:dyDescent="0.2">
      <c r="A2622">
        <v>31.337066110587664</v>
      </c>
      <c r="B2622">
        <v>3.2258064516129032E-3</v>
      </c>
    </row>
    <row r="2623" spans="1:2" x14ac:dyDescent="0.2">
      <c r="A2623">
        <v>31.360987535099561</v>
      </c>
      <c r="B2623">
        <v>3.2258064516129032E-3</v>
      </c>
    </row>
    <row r="2624" spans="1:2" x14ac:dyDescent="0.2">
      <c r="A2624">
        <v>31.360987535099561</v>
      </c>
      <c r="B2624">
        <v>0</v>
      </c>
    </row>
    <row r="2625" spans="1:2" x14ac:dyDescent="0.2">
      <c r="A2625">
        <v>31.384908959611458</v>
      </c>
      <c r="B2625">
        <v>0</v>
      </c>
    </row>
    <row r="2626" spans="1:2" x14ac:dyDescent="0.2">
      <c r="A2626">
        <v>31.384908959611458</v>
      </c>
      <c r="B2626">
        <v>3.2258064516129032E-3</v>
      </c>
    </row>
    <row r="2627" spans="1:2" x14ac:dyDescent="0.2">
      <c r="A2627">
        <v>31.408830384123359</v>
      </c>
      <c r="B2627">
        <v>3.2258064516129032E-3</v>
      </c>
    </row>
    <row r="2628" spans="1:2" x14ac:dyDescent="0.2">
      <c r="A2628">
        <v>31.408830384123359</v>
      </c>
      <c r="B2628">
        <v>0</v>
      </c>
    </row>
    <row r="2629" spans="1:2" x14ac:dyDescent="0.2">
      <c r="A2629">
        <v>31.43275180863526</v>
      </c>
      <c r="B2629">
        <v>0</v>
      </c>
    </row>
    <row r="2630" spans="1:2" x14ac:dyDescent="0.2">
      <c r="A2630">
        <v>31.43275180863526</v>
      </c>
      <c r="B2630">
        <v>3.2258064516129032E-3</v>
      </c>
    </row>
    <row r="2631" spans="1:2" x14ac:dyDescent="0.2">
      <c r="A2631">
        <v>31.456673233147157</v>
      </c>
      <c r="B2631">
        <v>3.2258064516129032E-3</v>
      </c>
    </row>
    <row r="2632" spans="1:2" x14ac:dyDescent="0.2">
      <c r="A2632">
        <v>31.456673233147157</v>
      </c>
      <c r="B2632">
        <v>0</v>
      </c>
    </row>
    <row r="2633" spans="1:2" x14ac:dyDescent="0.2">
      <c r="A2633">
        <v>31.480594657659054</v>
      </c>
      <c r="B2633">
        <v>0</v>
      </c>
    </row>
    <row r="2634" spans="1:2" x14ac:dyDescent="0.2">
      <c r="A2634">
        <v>31.480594657659054</v>
      </c>
      <c r="B2634">
        <v>3.2258064516129032E-3</v>
      </c>
    </row>
    <row r="2635" spans="1:2" x14ac:dyDescent="0.2">
      <c r="A2635">
        <v>31.504516082170955</v>
      </c>
      <c r="B2635">
        <v>3.2258064516129032E-3</v>
      </c>
    </row>
    <row r="2636" spans="1:2" x14ac:dyDescent="0.2">
      <c r="A2636">
        <v>31.504516082170955</v>
      </c>
      <c r="B2636">
        <v>0</v>
      </c>
    </row>
    <row r="2637" spans="1:2" x14ac:dyDescent="0.2">
      <c r="A2637">
        <v>31.528437506682852</v>
      </c>
      <c r="B2637">
        <v>0</v>
      </c>
    </row>
    <row r="2638" spans="1:2" x14ac:dyDescent="0.2">
      <c r="A2638">
        <v>31.528437506682852</v>
      </c>
      <c r="B2638">
        <v>3.2258064516129032E-3</v>
      </c>
    </row>
    <row r="2639" spans="1:2" x14ac:dyDescent="0.2">
      <c r="A2639">
        <v>31.552358931194753</v>
      </c>
      <c r="B2639">
        <v>3.2258064516129032E-3</v>
      </c>
    </row>
    <row r="2640" spans="1:2" x14ac:dyDescent="0.2">
      <c r="A2640">
        <v>31.552358931194753</v>
      </c>
      <c r="B2640">
        <v>0</v>
      </c>
    </row>
    <row r="2641" spans="1:2" x14ac:dyDescent="0.2">
      <c r="A2641">
        <v>31.57628035570665</v>
      </c>
      <c r="B2641">
        <v>0</v>
      </c>
    </row>
    <row r="2642" spans="1:2" x14ac:dyDescent="0.2">
      <c r="A2642">
        <v>31.57628035570665</v>
      </c>
      <c r="B2642">
        <v>3.2258064516129032E-3</v>
      </c>
    </row>
    <row r="2643" spans="1:2" x14ac:dyDescent="0.2">
      <c r="A2643">
        <v>31.600201780218551</v>
      </c>
      <c r="B2643">
        <v>3.2258064516129032E-3</v>
      </c>
    </row>
    <row r="2644" spans="1:2" x14ac:dyDescent="0.2">
      <c r="A2644">
        <v>31.600201780218551</v>
      </c>
      <c r="B2644">
        <v>0</v>
      </c>
    </row>
    <row r="2645" spans="1:2" x14ac:dyDescent="0.2">
      <c r="A2645">
        <v>31.624123204730449</v>
      </c>
      <c r="B2645">
        <v>0</v>
      </c>
    </row>
    <row r="2646" spans="1:2" x14ac:dyDescent="0.2">
      <c r="A2646">
        <v>31.624123204730449</v>
      </c>
      <c r="B2646">
        <v>3.2258064516129032E-3</v>
      </c>
    </row>
    <row r="2647" spans="1:2" x14ac:dyDescent="0.2">
      <c r="A2647">
        <v>31.648044629242349</v>
      </c>
      <c r="B2647">
        <v>3.2258064516129032E-3</v>
      </c>
    </row>
    <row r="2648" spans="1:2" x14ac:dyDescent="0.2">
      <c r="A2648">
        <v>31.648044629242349</v>
      </c>
      <c r="B2648">
        <v>0</v>
      </c>
    </row>
    <row r="2649" spans="1:2" x14ac:dyDescent="0.2">
      <c r="A2649">
        <v>31.671966053754247</v>
      </c>
      <c r="B2649">
        <v>0</v>
      </c>
    </row>
    <row r="2650" spans="1:2" x14ac:dyDescent="0.2">
      <c r="A2650">
        <v>31.671966053754247</v>
      </c>
      <c r="B2650">
        <v>3.2258064516129032E-3</v>
      </c>
    </row>
    <row r="2651" spans="1:2" x14ac:dyDescent="0.2">
      <c r="A2651">
        <v>31.695887478266147</v>
      </c>
      <c r="B2651">
        <v>3.2258064516129032E-3</v>
      </c>
    </row>
    <row r="2652" spans="1:2" x14ac:dyDescent="0.2">
      <c r="A2652">
        <v>31.695887478266147</v>
      </c>
      <c r="B2652">
        <v>0</v>
      </c>
    </row>
    <row r="2653" spans="1:2" x14ac:dyDescent="0.2">
      <c r="A2653">
        <v>31.719808902778045</v>
      </c>
      <c r="B2653">
        <v>0</v>
      </c>
    </row>
    <row r="2654" spans="1:2" x14ac:dyDescent="0.2">
      <c r="A2654">
        <v>31.719808902778045</v>
      </c>
      <c r="B2654">
        <v>3.2258064516129032E-3</v>
      </c>
    </row>
    <row r="2655" spans="1:2" x14ac:dyDescent="0.2">
      <c r="A2655">
        <v>31.743730327289946</v>
      </c>
      <c r="B2655">
        <v>3.2258064516129032E-3</v>
      </c>
    </row>
    <row r="2656" spans="1:2" x14ac:dyDescent="0.2">
      <c r="A2656">
        <v>31.743730327289946</v>
      </c>
      <c r="B2656">
        <v>0</v>
      </c>
    </row>
    <row r="2657" spans="1:2" x14ac:dyDescent="0.2">
      <c r="A2657">
        <v>31.767651751801843</v>
      </c>
      <c r="B2657">
        <v>0</v>
      </c>
    </row>
    <row r="2658" spans="1:2" x14ac:dyDescent="0.2">
      <c r="A2658">
        <v>31.767651751801843</v>
      </c>
      <c r="B2658">
        <v>3.2258064516129032E-3</v>
      </c>
    </row>
    <row r="2659" spans="1:2" x14ac:dyDescent="0.2">
      <c r="A2659">
        <v>31.791573176313744</v>
      </c>
      <c r="B2659">
        <v>3.2258064516129032E-3</v>
      </c>
    </row>
    <row r="2660" spans="1:2" x14ac:dyDescent="0.2">
      <c r="A2660">
        <v>31.791573176313744</v>
      </c>
      <c r="B2660">
        <v>0</v>
      </c>
    </row>
    <row r="2661" spans="1:2" x14ac:dyDescent="0.2">
      <c r="A2661">
        <v>31.815494600825641</v>
      </c>
      <c r="B2661">
        <v>0</v>
      </c>
    </row>
    <row r="2662" spans="1:2" x14ac:dyDescent="0.2">
      <c r="A2662">
        <v>31.815494600825641</v>
      </c>
      <c r="B2662">
        <v>3.2258064516129032E-3</v>
      </c>
    </row>
    <row r="2663" spans="1:2" x14ac:dyDescent="0.2">
      <c r="A2663">
        <v>31.839416025337542</v>
      </c>
      <c r="B2663">
        <v>3.2258064516129032E-3</v>
      </c>
    </row>
    <row r="2664" spans="1:2" x14ac:dyDescent="0.2">
      <c r="A2664">
        <v>31.839416025337542</v>
      </c>
      <c r="B2664">
        <v>0</v>
      </c>
    </row>
    <row r="2665" spans="1:2" x14ac:dyDescent="0.2">
      <c r="A2665">
        <v>31.863337449849439</v>
      </c>
      <c r="B2665">
        <v>0</v>
      </c>
    </row>
    <row r="2666" spans="1:2" x14ac:dyDescent="0.2">
      <c r="A2666">
        <v>31.863337449849439</v>
      </c>
      <c r="B2666">
        <v>3.2258064516129032E-3</v>
      </c>
    </row>
    <row r="2667" spans="1:2" x14ac:dyDescent="0.2">
      <c r="A2667">
        <v>31.88725887436134</v>
      </c>
      <c r="B2667">
        <v>3.2258064516129032E-3</v>
      </c>
    </row>
    <row r="2668" spans="1:2" x14ac:dyDescent="0.2">
      <c r="A2668">
        <v>31.88725887436134</v>
      </c>
      <c r="B2668">
        <v>0</v>
      </c>
    </row>
    <row r="2669" spans="1:2" x14ac:dyDescent="0.2">
      <c r="A2669">
        <v>31.911180298873237</v>
      </c>
      <c r="B2669">
        <v>0</v>
      </c>
    </row>
    <row r="2670" spans="1:2" x14ac:dyDescent="0.2">
      <c r="A2670">
        <v>31.911180298873237</v>
      </c>
      <c r="B2670">
        <v>3.2258064516129032E-3</v>
      </c>
    </row>
    <row r="2671" spans="1:2" x14ac:dyDescent="0.2">
      <c r="A2671">
        <v>31.935101723385138</v>
      </c>
      <c r="B2671">
        <v>3.2258064516129032E-3</v>
      </c>
    </row>
    <row r="2672" spans="1:2" x14ac:dyDescent="0.2">
      <c r="A2672">
        <v>31.935101723385138</v>
      </c>
      <c r="B2672">
        <v>0</v>
      </c>
    </row>
    <row r="2673" spans="1:2" x14ac:dyDescent="0.2">
      <c r="A2673">
        <v>31.959023147897035</v>
      </c>
      <c r="B2673">
        <v>0</v>
      </c>
    </row>
    <row r="2674" spans="1:2" x14ac:dyDescent="0.2">
      <c r="A2674">
        <v>31.959023147897035</v>
      </c>
      <c r="B2674">
        <v>3.2258064516129032E-3</v>
      </c>
    </row>
    <row r="2675" spans="1:2" x14ac:dyDescent="0.2">
      <c r="A2675">
        <v>31.982944572408936</v>
      </c>
      <c r="B2675">
        <v>3.2258064516129032E-3</v>
      </c>
    </row>
    <row r="2676" spans="1:2" x14ac:dyDescent="0.2">
      <c r="A2676">
        <v>31.982944572408936</v>
      </c>
      <c r="B2676">
        <v>0</v>
      </c>
    </row>
    <row r="2677" spans="1:2" x14ac:dyDescent="0.2">
      <c r="A2677">
        <v>32.006865996920837</v>
      </c>
      <c r="B2677">
        <v>0</v>
      </c>
    </row>
    <row r="2678" spans="1:2" x14ac:dyDescent="0.2">
      <c r="A2678">
        <v>32.006865996920837</v>
      </c>
      <c r="B2678">
        <v>3.2258064516129032E-3</v>
      </c>
    </row>
    <row r="2679" spans="1:2" x14ac:dyDescent="0.2">
      <c r="A2679">
        <v>32.030787421432734</v>
      </c>
      <c r="B2679">
        <v>3.2258064516129032E-3</v>
      </c>
    </row>
    <row r="2680" spans="1:2" x14ac:dyDescent="0.2">
      <c r="A2680">
        <v>32.030787421432734</v>
      </c>
      <c r="B2680">
        <v>0</v>
      </c>
    </row>
    <row r="2681" spans="1:2" x14ac:dyDescent="0.2">
      <c r="A2681">
        <v>32.054708845944631</v>
      </c>
      <c r="B2681">
        <v>0</v>
      </c>
    </row>
    <row r="2682" spans="1:2" x14ac:dyDescent="0.2">
      <c r="A2682">
        <v>32.054708845944631</v>
      </c>
      <c r="B2682">
        <v>3.2258064516129032E-3</v>
      </c>
    </row>
    <row r="2683" spans="1:2" x14ac:dyDescent="0.2">
      <c r="A2683">
        <v>32.078630270456529</v>
      </c>
      <c r="B2683">
        <v>3.2258064516129032E-3</v>
      </c>
    </row>
    <row r="2684" spans="1:2" x14ac:dyDescent="0.2">
      <c r="A2684">
        <v>32.078630270456529</v>
      </c>
      <c r="B2684">
        <v>0</v>
      </c>
    </row>
    <row r="2685" spans="1:2" x14ac:dyDescent="0.2">
      <c r="A2685">
        <v>32.102551694968433</v>
      </c>
      <c r="B2685">
        <v>0</v>
      </c>
    </row>
    <row r="2686" spans="1:2" x14ac:dyDescent="0.2">
      <c r="A2686">
        <v>32.102551694968433</v>
      </c>
      <c r="B2686">
        <v>3.2258064516129032E-3</v>
      </c>
    </row>
    <row r="2687" spans="1:2" x14ac:dyDescent="0.2">
      <c r="A2687">
        <v>32.12647311948033</v>
      </c>
      <c r="B2687">
        <v>3.2258064516129032E-3</v>
      </c>
    </row>
    <row r="2688" spans="1:2" x14ac:dyDescent="0.2">
      <c r="A2688">
        <v>32.12647311948033</v>
      </c>
      <c r="B2688">
        <v>0</v>
      </c>
    </row>
    <row r="2689" spans="1:2" x14ac:dyDescent="0.2">
      <c r="A2689">
        <v>32.150394543992228</v>
      </c>
      <c r="B2689">
        <v>0</v>
      </c>
    </row>
    <row r="2690" spans="1:2" x14ac:dyDescent="0.2">
      <c r="A2690">
        <v>32.150394543992228</v>
      </c>
      <c r="B2690">
        <v>3.2258064516129032E-3</v>
      </c>
    </row>
    <row r="2691" spans="1:2" x14ac:dyDescent="0.2">
      <c r="A2691">
        <v>32.174315968504125</v>
      </c>
      <c r="B2691">
        <v>3.2258064516129032E-3</v>
      </c>
    </row>
    <row r="2692" spans="1:2" x14ac:dyDescent="0.2">
      <c r="A2692">
        <v>32.174315968504125</v>
      </c>
      <c r="B2692">
        <v>0</v>
      </c>
    </row>
    <row r="2693" spans="1:2" x14ac:dyDescent="0.2">
      <c r="A2693">
        <v>32.198237393016029</v>
      </c>
      <c r="B2693">
        <v>0</v>
      </c>
    </row>
    <row r="2694" spans="1:2" x14ac:dyDescent="0.2">
      <c r="A2694">
        <v>32.198237393016029</v>
      </c>
      <c r="B2694">
        <v>3.2258064516129032E-3</v>
      </c>
    </row>
    <row r="2695" spans="1:2" x14ac:dyDescent="0.2">
      <c r="A2695">
        <v>32.222158817527927</v>
      </c>
      <c r="B2695">
        <v>3.2258064516129032E-3</v>
      </c>
    </row>
    <row r="2696" spans="1:2" x14ac:dyDescent="0.2">
      <c r="A2696">
        <v>32.222158817527927</v>
      </c>
      <c r="B2696">
        <v>0</v>
      </c>
    </row>
    <row r="2697" spans="1:2" x14ac:dyDescent="0.2">
      <c r="A2697">
        <v>32.246080242039824</v>
      </c>
      <c r="B2697">
        <v>0</v>
      </c>
    </row>
    <row r="2698" spans="1:2" x14ac:dyDescent="0.2">
      <c r="A2698">
        <v>32.246080242039824</v>
      </c>
      <c r="B2698">
        <v>3.2258064516129032E-3</v>
      </c>
    </row>
    <row r="2699" spans="1:2" x14ac:dyDescent="0.2">
      <c r="A2699">
        <v>32.270001666551721</v>
      </c>
      <c r="B2699">
        <v>3.2258064516129032E-3</v>
      </c>
    </row>
    <row r="2700" spans="1:2" x14ac:dyDescent="0.2">
      <c r="A2700">
        <v>32.270001666551721</v>
      </c>
      <c r="B2700">
        <v>0</v>
      </c>
    </row>
    <row r="2701" spans="1:2" x14ac:dyDescent="0.2">
      <c r="A2701">
        <v>32.293923091063618</v>
      </c>
      <c r="B2701">
        <v>0</v>
      </c>
    </row>
    <row r="2702" spans="1:2" x14ac:dyDescent="0.2">
      <c r="A2702">
        <v>32.293923091063618</v>
      </c>
      <c r="B2702">
        <v>3.2258064516129032E-3</v>
      </c>
    </row>
    <row r="2703" spans="1:2" x14ac:dyDescent="0.2">
      <c r="A2703">
        <v>32.317844515575523</v>
      </c>
      <c r="B2703">
        <v>3.2258064516129032E-3</v>
      </c>
    </row>
    <row r="2704" spans="1:2" x14ac:dyDescent="0.2">
      <c r="A2704">
        <v>32.317844515575523</v>
      </c>
      <c r="B2704">
        <v>0</v>
      </c>
    </row>
    <row r="2705" spans="1:2" x14ac:dyDescent="0.2">
      <c r="A2705">
        <v>32.34176594008742</v>
      </c>
      <c r="B2705">
        <v>0</v>
      </c>
    </row>
    <row r="2706" spans="1:2" x14ac:dyDescent="0.2">
      <c r="A2706">
        <v>32.34176594008742</v>
      </c>
      <c r="B2706">
        <v>3.2258064516129032E-3</v>
      </c>
    </row>
    <row r="2707" spans="1:2" x14ac:dyDescent="0.2">
      <c r="A2707">
        <v>32.365687364599317</v>
      </c>
      <c r="B2707">
        <v>3.2258064516129032E-3</v>
      </c>
    </row>
    <row r="2708" spans="1:2" x14ac:dyDescent="0.2">
      <c r="A2708">
        <v>32.365687364599317</v>
      </c>
      <c r="B2708">
        <v>0</v>
      </c>
    </row>
    <row r="2709" spans="1:2" x14ac:dyDescent="0.2">
      <c r="A2709">
        <v>32.389608789111215</v>
      </c>
      <c r="B2709">
        <v>0</v>
      </c>
    </row>
    <row r="2710" spans="1:2" x14ac:dyDescent="0.2">
      <c r="A2710">
        <v>32.389608789111215</v>
      </c>
      <c r="B2710">
        <v>3.2258064516129032E-3</v>
      </c>
    </row>
    <row r="2711" spans="1:2" x14ac:dyDescent="0.2">
      <c r="A2711">
        <v>32.413530213623119</v>
      </c>
      <c r="B2711">
        <v>3.2258064516129032E-3</v>
      </c>
    </row>
    <row r="2712" spans="1:2" x14ac:dyDescent="0.2">
      <c r="A2712">
        <v>32.413530213623119</v>
      </c>
      <c r="B2712">
        <v>0</v>
      </c>
    </row>
    <row r="2713" spans="1:2" x14ac:dyDescent="0.2">
      <c r="A2713">
        <v>32.437451638135016</v>
      </c>
      <c r="B2713">
        <v>0</v>
      </c>
    </row>
    <row r="2714" spans="1:2" x14ac:dyDescent="0.2">
      <c r="A2714">
        <v>32.437451638135016</v>
      </c>
      <c r="B2714">
        <v>3.2258064516129032E-3</v>
      </c>
    </row>
    <row r="2715" spans="1:2" x14ac:dyDescent="0.2">
      <c r="A2715">
        <v>32.461373062646913</v>
      </c>
      <c r="B2715">
        <v>3.2258064516129032E-3</v>
      </c>
    </row>
    <row r="2716" spans="1:2" x14ac:dyDescent="0.2">
      <c r="A2716">
        <v>32.461373062646913</v>
      </c>
      <c r="B2716">
        <v>0</v>
      </c>
    </row>
    <row r="2717" spans="1:2" x14ac:dyDescent="0.2">
      <c r="A2717">
        <v>32.485294487158811</v>
      </c>
      <c r="B2717">
        <v>0</v>
      </c>
    </row>
    <row r="2718" spans="1:2" x14ac:dyDescent="0.2">
      <c r="A2718">
        <v>32.485294487158811</v>
      </c>
      <c r="B2718">
        <v>3.2258064516129032E-3</v>
      </c>
    </row>
    <row r="2719" spans="1:2" x14ac:dyDescent="0.2">
      <c r="A2719">
        <v>32.509215911670715</v>
      </c>
      <c r="B2719">
        <v>3.2258064516129032E-3</v>
      </c>
    </row>
    <row r="2720" spans="1:2" x14ac:dyDescent="0.2">
      <c r="A2720">
        <v>32.509215911670715</v>
      </c>
      <c r="B2720">
        <v>0</v>
      </c>
    </row>
    <row r="2721" spans="1:2" x14ac:dyDescent="0.2">
      <c r="A2721">
        <v>32.533137336182612</v>
      </c>
      <c r="B2721">
        <v>0</v>
      </c>
    </row>
    <row r="2722" spans="1:2" x14ac:dyDescent="0.2">
      <c r="A2722">
        <v>32.533137336182612</v>
      </c>
      <c r="B2722">
        <v>3.2258064516129032E-3</v>
      </c>
    </row>
    <row r="2723" spans="1:2" x14ac:dyDescent="0.2">
      <c r="A2723">
        <v>32.55705876069451</v>
      </c>
      <c r="B2723">
        <v>3.2258064516129032E-3</v>
      </c>
    </row>
    <row r="2724" spans="1:2" x14ac:dyDescent="0.2">
      <c r="A2724">
        <v>32.55705876069451</v>
      </c>
      <c r="B2724">
        <v>0</v>
      </c>
    </row>
    <row r="2725" spans="1:2" x14ac:dyDescent="0.2">
      <c r="A2725">
        <v>32.580980185206407</v>
      </c>
      <c r="B2725">
        <v>0</v>
      </c>
    </row>
    <row r="2726" spans="1:2" x14ac:dyDescent="0.2">
      <c r="A2726">
        <v>32.580980185206407</v>
      </c>
      <c r="B2726">
        <v>3.2258064516129032E-3</v>
      </c>
    </row>
    <row r="2727" spans="1:2" x14ac:dyDescent="0.2">
      <c r="A2727">
        <v>32.604901609718311</v>
      </c>
      <c r="B2727">
        <v>3.2258064516129032E-3</v>
      </c>
    </row>
    <row r="2728" spans="1:2" x14ac:dyDescent="0.2">
      <c r="A2728">
        <v>32.604901609718311</v>
      </c>
      <c r="B2728">
        <v>0</v>
      </c>
    </row>
    <row r="2729" spans="1:2" x14ac:dyDescent="0.2">
      <c r="A2729">
        <v>32.628823034230209</v>
      </c>
      <c r="B2729">
        <v>0</v>
      </c>
    </row>
    <row r="2730" spans="1:2" x14ac:dyDescent="0.2">
      <c r="A2730">
        <v>32.628823034230209</v>
      </c>
      <c r="B2730">
        <v>3.2258064516129032E-3</v>
      </c>
    </row>
    <row r="2731" spans="1:2" x14ac:dyDescent="0.2">
      <c r="A2731">
        <v>32.652744458742106</v>
      </c>
      <c r="B2731">
        <v>3.2258064516129032E-3</v>
      </c>
    </row>
    <row r="2732" spans="1:2" x14ac:dyDescent="0.2">
      <c r="A2732">
        <v>32.652744458742106</v>
      </c>
      <c r="B2732">
        <v>0</v>
      </c>
    </row>
    <row r="2733" spans="1:2" x14ac:dyDescent="0.2">
      <c r="A2733">
        <v>32.676665883254003</v>
      </c>
      <c r="B2733">
        <v>0</v>
      </c>
    </row>
    <row r="2734" spans="1:2" x14ac:dyDescent="0.2">
      <c r="A2734">
        <v>32.676665883254003</v>
      </c>
      <c r="B2734">
        <v>3.2258064516129032E-3</v>
      </c>
    </row>
    <row r="2735" spans="1:2" x14ac:dyDescent="0.2">
      <c r="A2735">
        <v>32.700587307765907</v>
      </c>
      <c r="B2735">
        <v>3.2258064516129032E-3</v>
      </c>
    </row>
    <row r="2736" spans="1:2" x14ac:dyDescent="0.2">
      <c r="A2736">
        <v>32.700587307765907</v>
      </c>
      <c r="B2736">
        <v>0</v>
      </c>
    </row>
    <row r="2737" spans="1:2" x14ac:dyDescent="0.2">
      <c r="A2737">
        <v>32.724508732277805</v>
      </c>
      <c r="B2737">
        <v>0</v>
      </c>
    </row>
    <row r="2738" spans="1:2" x14ac:dyDescent="0.2">
      <c r="A2738">
        <v>32.724508732277805</v>
      </c>
      <c r="B2738">
        <v>3.2258064516129032E-3</v>
      </c>
    </row>
    <row r="2739" spans="1:2" x14ac:dyDescent="0.2">
      <c r="A2739">
        <v>32.748430156789702</v>
      </c>
      <c r="B2739">
        <v>3.2258064516129032E-3</v>
      </c>
    </row>
    <row r="2740" spans="1:2" x14ac:dyDescent="0.2">
      <c r="A2740">
        <v>32.748430156789702</v>
      </c>
      <c r="B2740">
        <v>0</v>
      </c>
    </row>
    <row r="2741" spans="1:2" x14ac:dyDescent="0.2">
      <c r="A2741">
        <v>32.772351581301599</v>
      </c>
      <c r="B2741">
        <v>0</v>
      </c>
    </row>
    <row r="2742" spans="1:2" x14ac:dyDescent="0.2">
      <c r="A2742">
        <v>32.772351581301599</v>
      </c>
      <c r="B2742">
        <v>3.2258064516129032E-3</v>
      </c>
    </row>
    <row r="2743" spans="1:2" x14ac:dyDescent="0.2">
      <c r="A2743">
        <v>32.796273005813504</v>
      </c>
      <c r="B2743">
        <v>3.2258064516129032E-3</v>
      </c>
    </row>
    <row r="2744" spans="1:2" x14ac:dyDescent="0.2">
      <c r="A2744">
        <v>32.796273005813504</v>
      </c>
      <c r="B2744">
        <v>0</v>
      </c>
    </row>
    <row r="2745" spans="1:2" x14ac:dyDescent="0.2">
      <c r="A2745">
        <v>32.820194430325401</v>
      </c>
      <c r="B2745">
        <v>0</v>
      </c>
    </row>
    <row r="2746" spans="1:2" x14ac:dyDescent="0.2">
      <c r="A2746">
        <v>32.820194430325401</v>
      </c>
      <c r="B2746">
        <v>3.2258064516129032E-3</v>
      </c>
    </row>
    <row r="2747" spans="1:2" x14ac:dyDescent="0.2">
      <c r="A2747">
        <v>32.844115854837298</v>
      </c>
      <c r="B2747">
        <v>3.2258064516129032E-3</v>
      </c>
    </row>
    <row r="2748" spans="1:2" x14ac:dyDescent="0.2">
      <c r="A2748">
        <v>32.844115854837298</v>
      </c>
      <c r="B2748">
        <v>0</v>
      </c>
    </row>
    <row r="2749" spans="1:2" x14ac:dyDescent="0.2">
      <c r="A2749">
        <v>32.868037279349196</v>
      </c>
      <c r="B2749">
        <v>0</v>
      </c>
    </row>
    <row r="2750" spans="1:2" x14ac:dyDescent="0.2">
      <c r="A2750">
        <v>32.868037279349196</v>
      </c>
      <c r="B2750">
        <v>3.2258064516129032E-3</v>
      </c>
    </row>
    <row r="2751" spans="1:2" x14ac:dyDescent="0.2">
      <c r="A2751">
        <v>32.891958703861093</v>
      </c>
      <c r="B2751">
        <v>3.2258064516129032E-3</v>
      </c>
    </row>
    <row r="2752" spans="1:2" x14ac:dyDescent="0.2">
      <c r="A2752">
        <v>32.891958703861093</v>
      </c>
      <c r="B2752">
        <v>0</v>
      </c>
    </row>
    <row r="2753" spans="1:2" x14ac:dyDescent="0.2">
      <c r="A2753">
        <v>32.915880128372997</v>
      </c>
      <c r="B2753">
        <v>0</v>
      </c>
    </row>
    <row r="2754" spans="1:2" x14ac:dyDescent="0.2">
      <c r="A2754">
        <v>32.915880128372997</v>
      </c>
      <c r="B2754">
        <v>3.2258064516129032E-3</v>
      </c>
    </row>
    <row r="2755" spans="1:2" x14ac:dyDescent="0.2">
      <c r="A2755">
        <v>32.939801552884894</v>
      </c>
      <c r="B2755">
        <v>3.2258064516129032E-3</v>
      </c>
    </row>
    <row r="2756" spans="1:2" x14ac:dyDescent="0.2">
      <c r="A2756">
        <v>32.939801552884894</v>
      </c>
      <c r="B2756">
        <v>0</v>
      </c>
    </row>
    <row r="2757" spans="1:2" x14ac:dyDescent="0.2">
      <c r="A2757">
        <v>32.963722977396792</v>
      </c>
      <c r="B2757">
        <v>0</v>
      </c>
    </row>
    <row r="2758" spans="1:2" x14ac:dyDescent="0.2">
      <c r="A2758">
        <v>32.963722977396792</v>
      </c>
      <c r="B2758">
        <v>3.2258064516129032E-3</v>
      </c>
    </row>
    <row r="2759" spans="1:2" x14ac:dyDescent="0.2">
      <c r="A2759">
        <v>32.987644401908696</v>
      </c>
      <c r="B2759">
        <v>3.2258064516129032E-3</v>
      </c>
    </row>
    <row r="2760" spans="1:2" x14ac:dyDescent="0.2">
      <c r="A2760">
        <v>32.987644401908696</v>
      </c>
      <c r="B2760">
        <v>0</v>
      </c>
    </row>
    <row r="2761" spans="1:2" x14ac:dyDescent="0.2">
      <c r="A2761">
        <v>33.011565826420593</v>
      </c>
      <c r="B2761">
        <v>0</v>
      </c>
    </row>
    <row r="2762" spans="1:2" x14ac:dyDescent="0.2">
      <c r="A2762">
        <v>33.011565826420593</v>
      </c>
      <c r="B2762">
        <v>3.2258064516129032E-3</v>
      </c>
    </row>
    <row r="2763" spans="1:2" x14ac:dyDescent="0.2">
      <c r="A2763">
        <v>33.035487250932491</v>
      </c>
      <c r="B2763">
        <v>3.2258064516129032E-3</v>
      </c>
    </row>
    <row r="2764" spans="1:2" x14ac:dyDescent="0.2">
      <c r="A2764">
        <v>33.035487250932491</v>
      </c>
      <c r="B2764">
        <v>0</v>
      </c>
    </row>
    <row r="2765" spans="1:2" x14ac:dyDescent="0.2">
      <c r="A2765">
        <v>33.059408675444388</v>
      </c>
      <c r="B2765">
        <v>0</v>
      </c>
    </row>
    <row r="2766" spans="1:2" x14ac:dyDescent="0.2">
      <c r="A2766">
        <v>33.059408675444388</v>
      </c>
      <c r="B2766">
        <v>3.2258064516129032E-3</v>
      </c>
    </row>
    <row r="2767" spans="1:2" x14ac:dyDescent="0.2">
      <c r="A2767">
        <v>33.083330099956285</v>
      </c>
      <c r="B2767">
        <v>3.2258064516129032E-3</v>
      </c>
    </row>
    <row r="2768" spans="1:2" x14ac:dyDescent="0.2">
      <c r="A2768">
        <v>33.083330099956285</v>
      </c>
      <c r="B2768">
        <v>0</v>
      </c>
    </row>
    <row r="2769" spans="1:2" x14ac:dyDescent="0.2">
      <c r="A2769">
        <v>33.10725152446819</v>
      </c>
      <c r="B2769">
        <v>0</v>
      </c>
    </row>
    <row r="2770" spans="1:2" x14ac:dyDescent="0.2">
      <c r="A2770">
        <v>33.10725152446819</v>
      </c>
      <c r="B2770">
        <v>3.2258064516129032E-3</v>
      </c>
    </row>
    <row r="2771" spans="1:2" x14ac:dyDescent="0.2">
      <c r="A2771">
        <v>33.131172948980087</v>
      </c>
      <c r="B2771">
        <v>3.2258064516129032E-3</v>
      </c>
    </row>
    <row r="2772" spans="1:2" x14ac:dyDescent="0.2">
      <c r="A2772">
        <v>33.131172948980087</v>
      </c>
      <c r="B2772">
        <v>0</v>
      </c>
    </row>
    <row r="2773" spans="1:2" x14ac:dyDescent="0.2">
      <c r="A2773">
        <v>33.155094373491984</v>
      </c>
      <c r="B2773">
        <v>0</v>
      </c>
    </row>
    <row r="2774" spans="1:2" x14ac:dyDescent="0.2">
      <c r="A2774">
        <v>33.155094373491984</v>
      </c>
      <c r="B2774">
        <v>3.2258064516129032E-3</v>
      </c>
    </row>
    <row r="2775" spans="1:2" x14ac:dyDescent="0.2">
      <c r="A2775">
        <v>33.179015798003881</v>
      </c>
      <c r="B2775">
        <v>3.2258064516129032E-3</v>
      </c>
    </row>
    <row r="2776" spans="1:2" x14ac:dyDescent="0.2">
      <c r="A2776">
        <v>33.179015798003881</v>
      </c>
      <c r="B2776">
        <v>0</v>
      </c>
    </row>
    <row r="2777" spans="1:2" x14ac:dyDescent="0.2">
      <c r="A2777">
        <v>33.202937222515786</v>
      </c>
      <c r="B2777">
        <v>0</v>
      </c>
    </row>
    <row r="2778" spans="1:2" x14ac:dyDescent="0.2">
      <c r="A2778">
        <v>33.202937222515786</v>
      </c>
      <c r="B2778">
        <v>3.2258064516129032E-3</v>
      </c>
    </row>
    <row r="2779" spans="1:2" x14ac:dyDescent="0.2">
      <c r="A2779">
        <v>33.226858647027683</v>
      </c>
      <c r="B2779">
        <v>3.2258064516129032E-3</v>
      </c>
    </row>
    <row r="2780" spans="1:2" x14ac:dyDescent="0.2">
      <c r="A2780">
        <v>33.226858647027683</v>
      </c>
      <c r="B2780">
        <v>0</v>
      </c>
    </row>
    <row r="2781" spans="1:2" x14ac:dyDescent="0.2">
      <c r="A2781">
        <v>33.25078007153958</v>
      </c>
      <c r="B2781">
        <v>0</v>
      </c>
    </row>
    <row r="2782" spans="1:2" x14ac:dyDescent="0.2">
      <c r="A2782">
        <v>33.25078007153958</v>
      </c>
      <c r="B2782">
        <v>3.2258064516129032E-3</v>
      </c>
    </row>
    <row r="2783" spans="1:2" x14ac:dyDescent="0.2">
      <c r="A2783">
        <v>33.274701496051478</v>
      </c>
      <c r="B2783">
        <v>3.2258064516129032E-3</v>
      </c>
    </row>
    <row r="2784" spans="1:2" x14ac:dyDescent="0.2">
      <c r="A2784">
        <v>33.274701496051478</v>
      </c>
      <c r="B2784">
        <v>0</v>
      </c>
    </row>
    <row r="2785" spans="1:2" x14ac:dyDescent="0.2">
      <c r="A2785">
        <v>33.298622920563382</v>
      </c>
      <c r="B2785">
        <v>0</v>
      </c>
    </row>
    <row r="2786" spans="1:2" x14ac:dyDescent="0.2">
      <c r="A2786">
        <v>33.298622920563382</v>
      </c>
      <c r="B2786">
        <v>3.2258064516129032E-3</v>
      </c>
    </row>
    <row r="2787" spans="1:2" x14ac:dyDescent="0.2">
      <c r="A2787">
        <v>33.322544345075279</v>
      </c>
      <c r="B2787">
        <v>3.2258064516129032E-3</v>
      </c>
    </row>
    <row r="2788" spans="1:2" x14ac:dyDescent="0.2">
      <c r="A2788">
        <v>33.322544345075279</v>
      </c>
      <c r="B2788">
        <v>0</v>
      </c>
    </row>
    <row r="2789" spans="1:2" x14ac:dyDescent="0.2">
      <c r="A2789">
        <v>33.346465769587176</v>
      </c>
      <c r="B2789">
        <v>0</v>
      </c>
    </row>
    <row r="2790" spans="1:2" x14ac:dyDescent="0.2">
      <c r="A2790">
        <v>33.346465769587176</v>
      </c>
      <c r="B2790">
        <v>3.2258064516129032E-3</v>
      </c>
    </row>
    <row r="2791" spans="1:2" x14ac:dyDescent="0.2">
      <c r="A2791">
        <v>33.370387194099074</v>
      </c>
      <c r="B2791">
        <v>3.2258064516129032E-3</v>
      </c>
    </row>
    <row r="2792" spans="1:2" x14ac:dyDescent="0.2">
      <c r="A2792">
        <v>33.370387194099074</v>
      </c>
      <c r="B2792">
        <v>0</v>
      </c>
    </row>
    <row r="2793" spans="1:2" x14ac:dyDescent="0.2">
      <c r="A2793">
        <v>33.394308618610978</v>
      </c>
      <c r="B2793">
        <v>0</v>
      </c>
    </row>
    <row r="2794" spans="1:2" x14ac:dyDescent="0.2">
      <c r="A2794">
        <v>33.394308618610978</v>
      </c>
      <c r="B2794">
        <v>3.2258064516129032E-3</v>
      </c>
    </row>
    <row r="2795" spans="1:2" x14ac:dyDescent="0.2">
      <c r="A2795">
        <v>33.418230043122875</v>
      </c>
      <c r="B2795">
        <v>3.2258064516129032E-3</v>
      </c>
    </row>
    <row r="2796" spans="1:2" x14ac:dyDescent="0.2">
      <c r="A2796">
        <v>33.418230043122875</v>
      </c>
      <c r="B2796">
        <v>0</v>
      </c>
    </row>
    <row r="2797" spans="1:2" x14ac:dyDescent="0.2">
      <c r="A2797">
        <v>33.442151467634773</v>
      </c>
      <c r="B2797">
        <v>0</v>
      </c>
    </row>
    <row r="2798" spans="1:2" x14ac:dyDescent="0.2">
      <c r="A2798">
        <v>33.442151467634773</v>
      </c>
      <c r="B2798">
        <v>3.2258064516129032E-3</v>
      </c>
    </row>
    <row r="2799" spans="1:2" x14ac:dyDescent="0.2">
      <c r="A2799">
        <v>33.46607289214667</v>
      </c>
      <c r="B2799">
        <v>3.2258064516129032E-3</v>
      </c>
    </row>
    <row r="2800" spans="1:2" x14ac:dyDescent="0.2">
      <c r="A2800">
        <v>33.46607289214667</v>
      </c>
      <c r="B2800">
        <v>0</v>
      </c>
    </row>
    <row r="2801" spans="1:2" x14ac:dyDescent="0.2">
      <c r="A2801">
        <v>33.489994316658574</v>
      </c>
      <c r="B2801">
        <v>0</v>
      </c>
    </row>
    <row r="2802" spans="1:2" x14ac:dyDescent="0.2">
      <c r="A2802">
        <v>33.489994316658574</v>
      </c>
      <c r="B2802">
        <v>3.2258064516129032E-3</v>
      </c>
    </row>
    <row r="2803" spans="1:2" x14ac:dyDescent="0.2">
      <c r="A2803">
        <v>33.513915741170472</v>
      </c>
      <c r="B2803">
        <v>3.2258064516129032E-3</v>
      </c>
    </row>
    <row r="2804" spans="1:2" x14ac:dyDescent="0.2">
      <c r="A2804">
        <v>33.513915741170472</v>
      </c>
      <c r="B2804">
        <v>0</v>
      </c>
    </row>
    <row r="2805" spans="1:2" x14ac:dyDescent="0.2">
      <c r="A2805">
        <v>33.537837165682369</v>
      </c>
      <c r="B2805">
        <v>0</v>
      </c>
    </row>
    <row r="2806" spans="1:2" x14ac:dyDescent="0.2">
      <c r="A2806">
        <v>33.537837165682369</v>
      </c>
      <c r="B2806">
        <v>3.2258064516129032E-3</v>
      </c>
    </row>
    <row r="2807" spans="1:2" x14ac:dyDescent="0.2">
      <c r="A2807">
        <v>33.561758590194266</v>
      </c>
      <c r="B2807">
        <v>3.2258064516129032E-3</v>
      </c>
    </row>
    <row r="2808" spans="1:2" x14ac:dyDescent="0.2">
      <c r="A2808">
        <v>33.561758590194266</v>
      </c>
      <c r="B2808">
        <v>0</v>
      </c>
    </row>
    <row r="2809" spans="1:2" x14ac:dyDescent="0.2">
      <c r="A2809">
        <v>33.58568001470617</v>
      </c>
      <c r="B2809">
        <v>0</v>
      </c>
    </row>
    <row r="2810" spans="1:2" x14ac:dyDescent="0.2">
      <c r="A2810">
        <v>33.58568001470617</v>
      </c>
      <c r="B2810">
        <v>3.2258064516129032E-3</v>
      </c>
    </row>
    <row r="2811" spans="1:2" x14ac:dyDescent="0.2">
      <c r="A2811">
        <v>33.609601439218068</v>
      </c>
      <c r="B2811">
        <v>3.2258064516129032E-3</v>
      </c>
    </row>
    <row r="2812" spans="1:2" x14ac:dyDescent="0.2">
      <c r="A2812">
        <v>33.609601439218068</v>
      </c>
      <c r="B2812">
        <v>0</v>
      </c>
    </row>
    <row r="2813" spans="1:2" x14ac:dyDescent="0.2">
      <c r="A2813">
        <v>33.633522863729965</v>
      </c>
      <c r="B2813">
        <v>0</v>
      </c>
    </row>
    <row r="2814" spans="1:2" x14ac:dyDescent="0.2">
      <c r="A2814">
        <v>33.633522863729965</v>
      </c>
      <c r="B2814">
        <v>3.2258064516129032E-3</v>
      </c>
    </row>
    <row r="2815" spans="1:2" x14ac:dyDescent="0.2">
      <c r="A2815">
        <v>33.657444288241862</v>
      </c>
      <c r="B2815">
        <v>3.2258064516129032E-3</v>
      </c>
    </row>
    <row r="2816" spans="1:2" x14ac:dyDescent="0.2">
      <c r="A2816">
        <v>33.657444288241862</v>
      </c>
      <c r="B2816">
        <v>0</v>
      </c>
    </row>
    <row r="2817" spans="1:2" x14ac:dyDescent="0.2">
      <c r="A2817">
        <v>33.68136571275376</v>
      </c>
      <c r="B2817">
        <v>0</v>
      </c>
    </row>
    <row r="2818" spans="1:2" x14ac:dyDescent="0.2">
      <c r="A2818">
        <v>33.68136571275376</v>
      </c>
      <c r="B2818">
        <v>3.2258064516129032E-3</v>
      </c>
    </row>
    <row r="2819" spans="1:2" x14ac:dyDescent="0.2">
      <c r="A2819">
        <v>33.705287137265664</v>
      </c>
      <c r="B2819">
        <v>3.2258064516129032E-3</v>
      </c>
    </row>
    <row r="2820" spans="1:2" x14ac:dyDescent="0.2">
      <c r="A2820">
        <v>33.705287137265664</v>
      </c>
      <c r="B2820">
        <v>0</v>
      </c>
    </row>
    <row r="2821" spans="1:2" x14ac:dyDescent="0.2">
      <c r="A2821">
        <v>33.729208561777561</v>
      </c>
      <c r="B2821">
        <v>0</v>
      </c>
    </row>
    <row r="2822" spans="1:2" x14ac:dyDescent="0.2">
      <c r="A2822">
        <v>33.729208561777561</v>
      </c>
      <c r="B2822">
        <v>3.2258064516129032E-3</v>
      </c>
    </row>
    <row r="2823" spans="1:2" x14ac:dyDescent="0.2">
      <c r="A2823">
        <v>33.753129986289458</v>
      </c>
      <c r="B2823">
        <v>3.2258064516129032E-3</v>
      </c>
    </row>
    <row r="2824" spans="1:2" x14ac:dyDescent="0.2">
      <c r="A2824">
        <v>33.753129986289458</v>
      </c>
      <c r="B2824">
        <v>0</v>
      </c>
    </row>
    <row r="2825" spans="1:2" x14ac:dyDescent="0.2">
      <c r="A2825">
        <v>33.777051410801363</v>
      </c>
      <c r="B2825">
        <v>0</v>
      </c>
    </row>
    <row r="2826" spans="1:2" x14ac:dyDescent="0.2">
      <c r="A2826">
        <v>33.777051410801363</v>
      </c>
      <c r="B2826">
        <v>3.2258064516129032E-3</v>
      </c>
    </row>
    <row r="2827" spans="1:2" x14ac:dyDescent="0.2">
      <c r="A2827">
        <v>33.80097283531326</v>
      </c>
      <c r="B2827">
        <v>3.2258064516129032E-3</v>
      </c>
    </row>
    <row r="2828" spans="1:2" x14ac:dyDescent="0.2">
      <c r="A2828">
        <v>33.80097283531326</v>
      </c>
      <c r="B2828">
        <v>0</v>
      </c>
    </row>
    <row r="2829" spans="1:2" x14ac:dyDescent="0.2">
      <c r="A2829">
        <v>43.489149762632337</v>
      </c>
      <c r="B2829">
        <v>0</v>
      </c>
    </row>
    <row r="2830" spans="1:2" x14ac:dyDescent="0.2">
      <c r="A2830">
        <v>43.489149762632337</v>
      </c>
      <c r="B2830">
        <v>6.4516129032258064E-3</v>
      </c>
    </row>
    <row r="2831" spans="1:2" x14ac:dyDescent="0.2">
      <c r="A2831">
        <v>43.513071187144234</v>
      </c>
      <c r="B2831">
        <v>6.4516129032258064E-3</v>
      </c>
    </row>
    <row r="2832" spans="1:2" x14ac:dyDescent="0.2">
      <c r="A2832">
        <v>43.513071187144234</v>
      </c>
      <c r="B2832">
        <v>0</v>
      </c>
    </row>
    <row r="2833" spans="1:2" x14ac:dyDescent="0.2">
      <c r="A2833">
        <v>43.536992611656132</v>
      </c>
      <c r="B2833">
        <v>0</v>
      </c>
    </row>
    <row r="2834" spans="1:2" x14ac:dyDescent="0.2">
      <c r="A2834">
        <v>43.536992611656132</v>
      </c>
      <c r="B2834">
        <v>6.4516129032258064E-3</v>
      </c>
    </row>
    <row r="2835" spans="1:2" x14ac:dyDescent="0.2">
      <c r="A2835">
        <v>43.560914036168036</v>
      </c>
      <c r="B2835">
        <v>6.4516129032258064E-3</v>
      </c>
    </row>
    <row r="2836" spans="1:2" x14ac:dyDescent="0.2">
      <c r="A2836">
        <v>43.560914036168036</v>
      </c>
      <c r="B2836">
        <v>0</v>
      </c>
    </row>
    <row r="2837" spans="1:2" x14ac:dyDescent="0.2">
      <c r="A2837">
        <v>43.584835460679933</v>
      </c>
      <c r="B2837">
        <v>0</v>
      </c>
    </row>
    <row r="2838" spans="1:2" x14ac:dyDescent="0.2">
      <c r="A2838">
        <v>43.584835460679933</v>
      </c>
      <c r="B2838">
        <v>6.4516129032258064E-3</v>
      </c>
    </row>
    <row r="2839" spans="1:2" x14ac:dyDescent="0.2">
      <c r="A2839">
        <v>43.608756885191831</v>
      </c>
      <c r="B2839">
        <v>6.4516129032258064E-3</v>
      </c>
    </row>
    <row r="2840" spans="1:2" x14ac:dyDescent="0.2">
      <c r="A2840">
        <v>43.608756885191831</v>
      </c>
      <c r="B2840">
        <v>0</v>
      </c>
    </row>
    <row r="2841" spans="1:2" x14ac:dyDescent="0.2">
      <c r="A2841">
        <v>43.632678309703728</v>
      </c>
      <c r="B2841">
        <v>0</v>
      </c>
    </row>
    <row r="2842" spans="1:2" x14ac:dyDescent="0.2">
      <c r="A2842">
        <v>43.632678309703728</v>
      </c>
      <c r="B2842">
        <v>6.4516129032258064E-3</v>
      </c>
    </row>
    <row r="2843" spans="1:2" x14ac:dyDescent="0.2">
      <c r="A2843">
        <v>43.656599734215632</v>
      </c>
      <c r="B2843">
        <v>6.4516129032258064E-3</v>
      </c>
    </row>
    <row r="2844" spans="1:2" x14ac:dyDescent="0.2">
      <c r="A2844">
        <v>43.656599734215632</v>
      </c>
      <c r="B2844">
        <v>0</v>
      </c>
    </row>
    <row r="2845" spans="1:2" x14ac:dyDescent="0.2">
      <c r="A2845">
        <v>43.680521158727529</v>
      </c>
      <c r="B2845">
        <v>0</v>
      </c>
    </row>
    <row r="2846" spans="1:2" x14ac:dyDescent="0.2">
      <c r="A2846">
        <v>43.680521158727529</v>
      </c>
      <c r="B2846">
        <v>6.4516129032258064E-3</v>
      </c>
    </row>
    <row r="2847" spans="1:2" x14ac:dyDescent="0.2">
      <c r="A2847">
        <v>43.704442583239427</v>
      </c>
      <c r="B2847">
        <v>6.4516129032258064E-3</v>
      </c>
    </row>
    <row r="2848" spans="1:2" x14ac:dyDescent="0.2">
      <c r="A2848">
        <v>43.704442583239427</v>
      </c>
      <c r="B2848">
        <v>0</v>
      </c>
    </row>
    <row r="2849" spans="1:2" x14ac:dyDescent="0.2">
      <c r="A2849">
        <v>43.728364007751324</v>
      </c>
      <c r="B2849">
        <v>0</v>
      </c>
    </row>
    <row r="2850" spans="1:2" x14ac:dyDescent="0.2">
      <c r="A2850">
        <v>43.728364007751324</v>
      </c>
      <c r="B2850">
        <v>6.4516129032258064E-3</v>
      </c>
    </row>
    <row r="2851" spans="1:2" x14ac:dyDescent="0.2">
      <c r="A2851">
        <v>43.752285432263228</v>
      </c>
      <c r="B2851">
        <v>6.4516129032258064E-3</v>
      </c>
    </row>
    <row r="2852" spans="1:2" x14ac:dyDescent="0.2">
      <c r="A2852">
        <v>43.752285432263228</v>
      </c>
      <c r="B2852">
        <v>0</v>
      </c>
    </row>
    <row r="2853" spans="1:2" x14ac:dyDescent="0.2">
      <c r="A2853">
        <v>43.776206856775126</v>
      </c>
      <c r="B2853">
        <v>0</v>
      </c>
    </row>
    <row r="2854" spans="1:2" x14ac:dyDescent="0.2">
      <c r="A2854">
        <v>43.776206856775126</v>
      </c>
      <c r="B2854">
        <v>6.4516129032258064E-3</v>
      </c>
    </row>
    <row r="2855" spans="1:2" x14ac:dyDescent="0.2">
      <c r="A2855">
        <v>43.800128281287023</v>
      </c>
      <c r="B2855">
        <v>6.4516129032258064E-3</v>
      </c>
    </row>
    <row r="2856" spans="1:2" x14ac:dyDescent="0.2">
      <c r="A2856">
        <v>43.800128281287023</v>
      </c>
      <c r="B2856">
        <v>0</v>
      </c>
    </row>
    <row r="2857" spans="1:2" x14ac:dyDescent="0.2">
      <c r="A2857">
        <v>43.82404970579892</v>
      </c>
      <c r="B2857">
        <v>0</v>
      </c>
    </row>
    <row r="2858" spans="1:2" x14ac:dyDescent="0.2">
      <c r="A2858">
        <v>43.82404970579892</v>
      </c>
      <c r="B2858">
        <v>6.4516129032258064E-3</v>
      </c>
    </row>
    <row r="2859" spans="1:2" x14ac:dyDescent="0.2">
      <c r="A2859">
        <v>43.847971130310825</v>
      </c>
      <c r="B2859">
        <v>6.4516129032258064E-3</v>
      </c>
    </row>
    <row r="2860" spans="1:2" x14ac:dyDescent="0.2">
      <c r="A2860">
        <v>43.847971130310825</v>
      </c>
      <c r="B2860">
        <v>0</v>
      </c>
    </row>
    <row r="2861" spans="1:2" x14ac:dyDescent="0.2">
      <c r="A2861">
        <v>43.871892554822722</v>
      </c>
      <c r="B2861">
        <v>0</v>
      </c>
    </row>
    <row r="2862" spans="1:2" x14ac:dyDescent="0.2">
      <c r="A2862">
        <v>43.871892554822722</v>
      </c>
      <c r="B2862">
        <v>6.4516129032258064E-3</v>
      </c>
    </row>
    <row r="2863" spans="1:2" x14ac:dyDescent="0.2">
      <c r="A2863">
        <v>43.895813979334619</v>
      </c>
      <c r="B2863">
        <v>6.4516129032258064E-3</v>
      </c>
    </row>
    <row r="2864" spans="1:2" x14ac:dyDescent="0.2">
      <c r="A2864">
        <v>43.895813979334619</v>
      </c>
      <c r="B2864">
        <v>0</v>
      </c>
    </row>
    <row r="2865" spans="1:2" x14ac:dyDescent="0.2">
      <c r="A2865">
        <v>43.919735403846516</v>
      </c>
      <c r="B2865">
        <v>0</v>
      </c>
    </row>
    <row r="2866" spans="1:2" x14ac:dyDescent="0.2">
      <c r="A2866">
        <v>43.919735403846516</v>
      </c>
      <c r="B2866">
        <v>6.4516129032258064E-3</v>
      </c>
    </row>
    <row r="2867" spans="1:2" x14ac:dyDescent="0.2">
      <c r="A2867">
        <v>43.943656828358421</v>
      </c>
      <c r="B2867">
        <v>6.4516129032258064E-3</v>
      </c>
    </row>
    <row r="2868" spans="1:2" x14ac:dyDescent="0.2">
      <c r="A2868">
        <v>43.943656828358421</v>
      </c>
      <c r="B2868">
        <v>0</v>
      </c>
    </row>
    <row r="2869" spans="1:2" x14ac:dyDescent="0.2">
      <c r="A2869">
        <v>43.967578252870318</v>
      </c>
      <c r="B2869">
        <v>0</v>
      </c>
    </row>
    <row r="2870" spans="1:2" x14ac:dyDescent="0.2">
      <c r="A2870">
        <v>43.967578252870318</v>
      </c>
      <c r="B2870">
        <v>6.4516129032258064E-3</v>
      </c>
    </row>
    <row r="2871" spans="1:2" x14ac:dyDescent="0.2">
      <c r="A2871">
        <v>43.991499677382215</v>
      </c>
      <c r="B2871">
        <v>6.4516129032258064E-3</v>
      </c>
    </row>
    <row r="2872" spans="1:2" x14ac:dyDescent="0.2">
      <c r="A2872">
        <v>43.991499677382215</v>
      </c>
      <c r="B2872">
        <v>0</v>
      </c>
    </row>
    <row r="2873" spans="1:2" x14ac:dyDescent="0.2">
      <c r="A2873">
        <v>44.015421101894113</v>
      </c>
      <c r="B2873">
        <v>0</v>
      </c>
    </row>
    <row r="2874" spans="1:2" x14ac:dyDescent="0.2">
      <c r="A2874">
        <v>44.015421101894113</v>
      </c>
      <c r="B2874">
        <v>6.4516129032258064E-3</v>
      </c>
    </row>
    <row r="2875" spans="1:2" x14ac:dyDescent="0.2">
      <c r="A2875">
        <v>44.039342526406017</v>
      </c>
      <c r="B2875">
        <v>6.4516129032258064E-3</v>
      </c>
    </row>
    <row r="2876" spans="1:2" x14ac:dyDescent="0.2">
      <c r="A2876">
        <v>44.039342526406017</v>
      </c>
      <c r="B2876">
        <v>0</v>
      </c>
    </row>
    <row r="2877" spans="1:2" x14ac:dyDescent="0.2">
      <c r="A2877">
        <v>44.063263950917914</v>
      </c>
      <c r="B2877">
        <v>0</v>
      </c>
    </row>
    <row r="2878" spans="1:2" x14ac:dyDescent="0.2">
      <c r="A2878">
        <v>44.063263950917914</v>
      </c>
      <c r="B2878">
        <v>6.4516129032258064E-3</v>
      </c>
    </row>
    <row r="2879" spans="1:2" x14ac:dyDescent="0.2">
      <c r="A2879">
        <v>44.087185375429812</v>
      </c>
      <c r="B2879">
        <v>6.4516129032258064E-3</v>
      </c>
    </row>
    <row r="2880" spans="1:2" x14ac:dyDescent="0.2">
      <c r="A2880">
        <v>44.087185375429812</v>
      </c>
      <c r="B2880">
        <v>0</v>
      </c>
    </row>
    <row r="2881" spans="1:2" x14ac:dyDescent="0.2">
      <c r="A2881">
        <v>44.111106799941709</v>
      </c>
      <c r="B2881">
        <v>0</v>
      </c>
    </row>
    <row r="2882" spans="1:2" x14ac:dyDescent="0.2">
      <c r="A2882">
        <v>44.111106799941709</v>
      </c>
      <c r="B2882">
        <v>6.4516129032258064E-3</v>
      </c>
    </row>
    <row r="2883" spans="1:2" x14ac:dyDescent="0.2">
      <c r="A2883">
        <v>44.135028224453613</v>
      </c>
      <c r="B2883">
        <v>6.4516129032258064E-3</v>
      </c>
    </row>
    <row r="2884" spans="1:2" x14ac:dyDescent="0.2">
      <c r="A2884">
        <v>44.135028224453613</v>
      </c>
      <c r="B2884">
        <v>0</v>
      </c>
    </row>
    <row r="2885" spans="1:2" x14ac:dyDescent="0.2">
      <c r="A2885">
        <v>44.15894964896551</v>
      </c>
      <c r="B2885">
        <v>0</v>
      </c>
    </row>
    <row r="2886" spans="1:2" x14ac:dyDescent="0.2">
      <c r="A2886">
        <v>44.15894964896551</v>
      </c>
      <c r="B2886">
        <v>6.4516129032258064E-3</v>
      </c>
    </row>
    <row r="2887" spans="1:2" x14ac:dyDescent="0.2">
      <c r="A2887">
        <v>44.182871073477408</v>
      </c>
      <c r="B2887">
        <v>6.4516129032258064E-3</v>
      </c>
    </row>
    <row r="2888" spans="1:2" x14ac:dyDescent="0.2">
      <c r="A2888">
        <v>44.182871073477408</v>
      </c>
      <c r="B2888">
        <v>0</v>
      </c>
    </row>
    <row r="2889" spans="1:2" x14ac:dyDescent="0.2">
      <c r="A2889">
        <v>44.206792497989305</v>
      </c>
      <c r="B2889">
        <v>0</v>
      </c>
    </row>
    <row r="2890" spans="1:2" x14ac:dyDescent="0.2">
      <c r="A2890">
        <v>44.206792497989305</v>
      </c>
      <c r="B2890">
        <v>6.4516129032258064E-3</v>
      </c>
    </row>
    <row r="2891" spans="1:2" x14ac:dyDescent="0.2">
      <c r="A2891">
        <v>44.230713922501209</v>
      </c>
      <c r="B2891">
        <v>6.4516129032258064E-3</v>
      </c>
    </row>
    <row r="2892" spans="1:2" x14ac:dyDescent="0.2">
      <c r="A2892">
        <v>44.230713922501209</v>
      </c>
      <c r="B2892">
        <v>0</v>
      </c>
    </row>
    <row r="2893" spans="1:2" x14ac:dyDescent="0.2">
      <c r="A2893">
        <v>44.254635347013107</v>
      </c>
      <c r="B2893">
        <v>0</v>
      </c>
    </row>
    <row r="2894" spans="1:2" x14ac:dyDescent="0.2">
      <c r="A2894">
        <v>44.254635347013107</v>
      </c>
      <c r="B2894">
        <v>6.4516129032258064E-3</v>
      </c>
    </row>
    <row r="2895" spans="1:2" x14ac:dyDescent="0.2">
      <c r="A2895">
        <v>44.278556771525004</v>
      </c>
      <c r="B2895">
        <v>6.4516129032258064E-3</v>
      </c>
    </row>
    <row r="2896" spans="1:2" x14ac:dyDescent="0.2">
      <c r="A2896">
        <v>44.278556771525004</v>
      </c>
      <c r="B2896">
        <v>0</v>
      </c>
    </row>
    <row r="2897" spans="1:2" x14ac:dyDescent="0.2">
      <c r="A2897">
        <v>44.302478196036901</v>
      </c>
      <c r="B2897">
        <v>0</v>
      </c>
    </row>
    <row r="2898" spans="1:2" x14ac:dyDescent="0.2">
      <c r="A2898">
        <v>44.302478196036901</v>
      </c>
      <c r="B2898">
        <v>6.4516129032258064E-3</v>
      </c>
    </row>
    <row r="2899" spans="1:2" x14ac:dyDescent="0.2">
      <c r="A2899">
        <v>44.326399620548798</v>
      </c>
      <c r="B2899">
        <v>6.4516129032258064E-3</v>
      </c>
    </row>
    <row r="2900" spans="1:2" x14ac:dyDescent="0.2">
      <c r="A2900">
        <v>44.326399620548798</v>
      </c>
      <c r="B2900">
        <v>0</v>
      </c>
    </row>
    <row r="2901" spans="1:2" x14ac:dyDescent="0.2">
      <c r="A2901">
        <v>44.350321045060703</v>
      </c>
      <c r="B2901">
        <v>0</v>
      </c>
    </row>
    <row r="2902" spans="1:2" x14ac:dyDescent="0.2">
      <c r="A2902">
        <v>44.350321045060703</v>
      </c>
      <c r="B2902">
        <v>6.4516129032258064E-3</v>
      </c>
    </row>
    <row r="2903" spans="1:2" x14ac:dyDescent="0.2">
      <c r="A2903">
        <v>44.3742424695726</v>
      </c>
      <c r="B2903">
        <v>6.4516129032258064E-3</v>
      </c>
    </row>
    <row r="2904" spans="1:2" x14ac:dyDescent="0.2">
      <c r="A2904">
        <v>44.3742424695726</v>
      </c>
      <c r="B2904">
        <v>0</v>
      </c>
    </row>
    <row r="2905" spans="1:2" x14ac:dyDescent="0.2">
      <c r="A2905">
        <v>44.398163894084497</v>
      </c>
      <c r="B2905">
        <v>0</v>
      </c>
    </row>
    <row r="2906" spans="1:2" x14ac:dyDescent="0.2">
      <c r="A2906">
        <v>44.398163894084497</v>
      </c>
      <c r="B2906">
        <v>6.4516129032258064E-3</v>
      </c>
    </row>
    <row r="2907" spans="1:2" x14ac:dyDescent="0.2">
      <c r="A2907">
        <v>44.422085318596395</v>
      </c>
      <c r="B2907">
        <v>6.4516129032258064E-3</v>
      </c>
    </row>
    <row r="2908" spans="1:2" x14ac:dyDescent="0.2">
      <c r="A2908">
        <v>44.422085318596395</v>
      </c>
      <c r="B2908">
        <v>0</v>
      </c>
    </row>
    <row r="2909" spans="1:2" x14ac:dyDescent="0.2">
      <c r="A2909">
        <v>44.446006743108299</v>
      </c>
      <c r="B2909">
        <v>0</v>
      </c>
    </row>
    <row r="2910" spans="1:2" x14ac:dyDescent="0.2">
      <c r="A2910">
        <v>44.446006743108299</v>
      </c>
      <c r="B2910">
        <v>6.4516129032258064E-3</v>
      </c>
    </row>
    <row r="2911" spans="1:2" x14ac:dyDescent="0.2">
      <c r="A2911">
        <v>44.469928167620196</v>
      </c>
      <c r="B2911">
        <v>6.4516129032258064E-3</v>
      </c>
    </row>
    <row r="2912" spans="1:2" x14ac:dyDescent="0.2">
      <c r="A2912">
        <v>44.469928167620196</v>
      </c>
      <c r="B2912">
        <v>0</v>
      </c>
    </row>
    <row r="2913" spans="1:2" x14ac:dyDescent="0.2">
      <c r="A2913">
        <v>44.493849592132094</v>
      </c>
      <c r="B2913">
        <v>0</v>
      </c>
    </row>
    <row r="2914" spans="1:2" x14ac:dyDescent="0.2">
      <c r="A2914">
        <v>44.493849592132094</v>
      </c>
      <c r="B2914">
        <v>6.4516129032258064E-3</v>
      </c>
    </row>
    <row r="2915" spans="1:2" x14ac:dyDescent="0.2">
      <c r="A2915">
        <v>44.517771016643991</v>
      </c>
      <c r="B2915">
        <v>6.4516129032258064E-3</v>
      </c>
    </row>
    <row r="2916" spans="1:2" x14ac:dyDescent="0.2">
      <c r="A2916">
        <v>44.517771016643991</v>
      </c>
      <c r="B2916">
        <v>0</v>
      </c>
    </row>
    <row r="2917" spans="1:2" x14ac:dyDescent="0.2">
      <c r="A2917">
        <v>44.541692441155895</v>
      </c>
      <c r="B2917">
        <v>0</v>
      </c>
    </row>
    <row r="2918" spans="1:2" x14ac:dyDescent="0.2">
      <c r="A2918">
        <v>44.541692441155895</v>
      </c>
      <c r="B2918">
        <v>6.4516129032258064E-3</v>
      </c>
    </row>
    <row r="2919" spans="1:2" x14ac:dyDescent="0.2">
      <c r="A2919">
        <v>44.565613865667792</v>
      </c>
      <c r="B2919">
        <v>6.4516129032258064E-3</v>
      </c>
    </row>
    <row r="2920" spans="1:2" x14ac:dyDescent="0.2">
      <c r="A2920">
        <v>44.565613865667792</v>
      </c>
      <c r="B2920">
        <v>0</v>
      </c>
    </row>
    <row r="2921" spans="1:2" x14ac:dyDescent="0.2">
      <c r="A2921">
        <v>44.58953529017969</v>
      </c>
      <c r="B2921">
        <v>0</v>
      </c>
    </row>
    <row r="2922" spans="1:2" x14ac:dyDescent="0.2">
      <c r="A2922">
        <v>44.58953529017969</v>
      </c>
      <c r="B2922">
        <v>6.4516129032258064E-3</v>
      </c>
    </row>
    <row r="2923" spans="1:2" x14ac:dyDescent="0.2">
      <c r="A2923">
        <v>44.613456714691587</v>
      </c>
      <c r="B2923">
        <v>6.4516129032258064E-3</v>
      </c>
    </row>
    <row r="2924" spans="1:2" x14ac:dyDescent="0.2">
      <c r="A2924">
        <v>44.613456714691587</v>
      </c>
      <c r="B2924">
        <v>0</v>
      </c>
    </row>
    <row r="2925" spans="1:2" x14ac:dyDescent="0.2">
      <c r="A2925">
        <v>44.637378139203491</v>
      </c>
      <c r="B2925">
        <v>0</v>
      </c>
    </row>
    <row r="2926" spans="1:2" x14ac:dyDescent="0.2">
      <c r="A2926">
        <v>44.637378139203491</v>
      </c>
      <c r="B2926">
        <v>6.4516129032258064E-3</v>
      </c>
    </row>
    <row r="2927" spans="1:2" x14ac:dyDescent="0.2">
      <c r="A2927">
        <v>44.661299563715389</v>
      </c>
      <c r="B2927">
        <v>6.4516129032258064E-3</v>
      </c>
    </row>
    <row r="2928" spans="1:2" x14ac:dyDescent="0.2">
      <c r="A2928">
        <v>44.661299563715389</v>
      </c>
      <c r="B2928">
        <v>0</v>
      </c>
    </row>
    <row r="2929" spans="1:2" x14ac:dyDescent="0.2">
      <c r="A2929">
        <v>44.685220988227286</v>
      </c>
      <c r="B2929">
        <v>0</v>
      </c>
    </row>
    <row r="2930" spans="1:2" x14ac:dyDescent="0.2">
      <c r="A2930">
        <v>44.685220988227286</v>
      </c>
      <c r="B2930">
        <v>6.4516129032258064E-3</v>
      </c>
    </row>
    <row r="2931" spans="1:2" x14ac:dyDescent="0.2">
      <c r="A2931">
        <v>44.709142412739183</v>
      </c>
      <c r="B2931">
        <v>6.4516129032258064E-3</v>
      </c>
    </row>
    <row r="2932" spans="1:2" x14ac:dyDescent="0.2">
      <c r="A2932">
        <v>44.709142412739183</v>
      </c>
      <c r="B2932">
        <v>0</v>
      </c>
    </row>
    <row r="2933" spans="1:2" x14ac:dyDescent="0.2">
      <c r="A2933">
        <v>44.733063837251088</v>
      </c>
      <c r="B2933">
        <v>0</v>
      </c>
    </row>
    <row r="2934" spans="1:2" x14ac:dyDescent="0.2">
      <c r="A2934">
        <v>44.733063837251088</v>
      </c>
      <c r="B2934">
        <v>6.4516129032258064E-3</v>
      </c>
    </row>
    <row r="2935" spans="1:2" x14ac:dyDescent="0.2">
      <c r="A2935">
        <v>44.756985261762985</v>
      </c>
      <c r="B2935">
        <v>6.4516129032258064E-3</v>
      </c>
    </row>
    <row r="2936" spans="1:2" x14ac:dyDescent="0.2">
      <c r="A2936">
        <v>44.756985261762985</v>
      </c>
      <c r="B2936">
        <v>0</v>
      </c>
    </row>
    <row r="2937" spans="1:2" x14ac:dyDescent="0.2">
      <c r="A2937">
        <v>44.780906686274882</v>
      </c>
      <c r="B2937">
        <v>0</v>
      </c>
    </row>
    <row r="2938" spans="1:2" x14ac:dyDescent="0.2">
      <c r="A2938">
        <v>44.780906686274882</v>
      </c>
      <c r="B2938">
        <v>6.4516129032258064E-3</v>
      </c>
    </row>
    <row r="2939" spans="1:2" x14ac:dyDescent="0.2">
      <c r="A2939">
        <v>44.804828110786779</v>
      </c>
      <c r="B2939">
        <v>6.4516129032258064E-3</v>
      </c>
    </row>
    <row r="2940" spans="1:2" x14ac:dyDescent="0.2">
      <c r="A2940">
        <v>44.804828110786779</v>
      </c>
      <c r="B2940">
        <v>0</v>
      </c>
    </row>
    <row r="2941" spans="1:2" x14ac:dyDescent="0.2">
      <c r="A2941">
        <v>44.828749535298684</v>
      </c>
      <c r="B2941">
        <v>0</v>
      </c>
    </row>
    <row r="2942" spans="1:2" x14ac:dyDescent="0.2">
      <c r="A2942">
        <v>44.828749535298684</v>
      </c>
      <c r="B2942">
        <v>6.4516129032258064E-3</v>
      </c>
    </row>
    <row r="2943" spans="1:2" x14ac:dyDescent="0.2">
      <c r="A2943">
        <v>44.852670959810581</v>
      </c>
      <c r="B2943">
        <v>6.4516129032258064E-3</v>
      </c>
    </row>
    <row r="2944" spans="1:2" x14ac:dyDescent="0.2">
      <c r="A2944">
        <v>44.852670959810581</v>
      </c>
      <c r="B2944">
        <v>0</v>
      </c>
    </row>
    <row r="2945" spans="1:2" x14ac:dyDescent="0.2">
      <c r="A2945">
        <v>44.876592384322478</v>
      </c>
      <c r="B2945">
        <v>0</v>
      </c>
    </row>
    <row r="2946" spans="1:2" x14ac:dyDescent="0.2">
      <c r="A2946">
        <v>44.876592384322478</v>
      </c>
      <c r="B2946">
        <v>6.4516129032258064E-3</v>
      </c>
    </row>
    <row r="2947" spans="1:2" x14ac:dyDescent="0.2">
      <c r="A2947">
        <v>44.900513808834376</v>
      </c>
      <c r="B2947">
        <v>6.4516129032258064E-3</v>
      </c>
    </row>
    <row r="2948" spans="1:2" x14ac:dyDescent="0.2">
      <c r="A2948">
        <v>44.900513808834376</v>
      </c>
      <c r="B2948">
        <v>0</v>
      </c>
    </row>
    <row r="2949" spans="1:2" x14ac:dyDescent="0.2">
      <c r="A2949">
        <v>44.92443523334628</v>
      </c>
      <c r="B2949">
        <v>0</v>
      </c>
    </row>
    <row r="2950" spans="1:2" x14ac:dyDescent="0.2">
      <c r="A2950">
        <v>44.92443523334628</v>
      </c>
      <c r="B2950">
        <v>6.4516129032258064E-3</v>
      </c>
    </row>
    <row r="2951" spans="1:2" x14ac:dyDescent="0.2">
      <c r="A2951">
        <v>44.948356657858177</v>
      </c>
      <c r="B2951">
        <v>6.4516129032258064E-3</v>
      </c>
    </row>
    <row r="2952" spans="1:2" x14ac:dyDescent="0.2">
      <c r="A2952">
        <v>44.948356657858177</v>
      </c>
      <c r="B2952">
        <v>0</v>
      </c>
    </row>
    <row r="2953" spans="1:2" x14ac:dyDescent="0.2">
      <c r="A2953">
        <v>44.972278082370075</v>
      </c>
      <c r="B2953">
        <v>0</v>
      </c>
    </row>
    <row r="2954" spans="1:2" x14ac:dyDescent="0.2">
      <c r="A2954">
        <v>44.972278082370075</v>
      </c>
      <c r="B2954">
        <v>6.4516129032258064E-3</v>
      </c>
    </row>
    <row r="2955" spans="1:2" x14ac:dyDescent="0.2">
      <c r="A2955">
        <v>44.996199506881972</v>
      </c>
      <c r="B2955">
        <v>6.4516129032258064E-3</v>
      </c>
    </row>
    <row r="2956" spans="1:2" x14ac:dyDescent="0.2">
      <c r="A2956">
        <v>44.996199506881972</v>
      </c>
      <c r="B2956">
        <v>0</v>
      </c>
    </row>
    <row r="2957" spans="1:2" x14ac:dyDescent="0.2">
      <c r="A2957">
        <v>45.020120931393876</v>
      </c>
      <c r="B2957">
        <v>0</v>
      </c>
    </row>
    <row r="2958" spans="1:2" x14ac:dyDescent="0.2">
      <c r="A2958">
        <v>45.020120931393876</v>
      </c>
      <c r="B2958">
        <v>6.4516129032258064E-3</v>
      </c>
    </row>
    <row r="2959" spans="1:2" x14ac:dyDescent="0.2">
      <c r="A2959">
        <v>45.044042355905773</v>
      </c>
      <c r="B2959">
        <v>6.4516129032258064E-3</v>
      </c>
    </row>
    <row r="2960" spans="1:2" x14ac:dyDescent="0.2">
      <c r="A2960">
        <v>45.044042355905773</v>
      </c>
      <c r="B2960">
        <v>0</v>
      </c>
    </row>
    <row r="2961" spans="1:2" x14ac:dyDescent="0.2">
      <c r="A2961">
        <v>45.067963780417671</v>
      </c>
      <c r="B2961">
        <v>0</v>
      </c>
    </row>
    <row r="2962" spans="1:2" x14ac:dyDescent="0.2">
      <c r="A2962">
        <v>45.067963780417671</v>
      </c>
      <c r="B2962">
        <v>6.4516129032258064E-3</v>
      </c>
    </row>
    <row r="2963" spans="1:2" x14ac:dyDescent="0.2">
      <c r="A2963">
        <v>45.091885204929568</v>
      </c>
      <c r="B2963">
        <v>6.4516129032258064E-3</v>
      </c>
    </row>
    <row r="2964" spans="1:2" x14ac:dyDescent="0.2">
      <c r="A2964">
        <v>45.091885204929568</v>
      </c>
      <c r="B2964">
        <v>0</v>
      </c>
    </row>
    <row r="2965" spans="1:2" x14ac:dyDescent="0.2">
      <c r="A2965">
        <v>45.115806629441465</v>
      </c>
      <c r="B2965">
        <v>0</v>
      </c>
    </row>
    <row r="2966" spans="1:2" x14ac:dyDescent="0.2">
      <c r="A2966">
        <v>45.115806629441465</v>
      </c>
      <c r="B2966">
        <v>6.4516129032258064E-3</v>
      </c>
    </row>
    <row r="2967" spans="1:2" x14ac:dyDescent="0.2">
      <c r="A2967">
        <v>45.13972805395337</v>
      </c>
      <c r="B2967">
        <v>6.4516129032258064E-3</v>
      </c>
    </row>
    <row r="2968" spans="1:2" x14ac:dyDescent="0.2">
      <c r="A2968">
        <v>45.13972805395337</v>
      </c>
      <c r="B2968">
        <v>0</v>
      </c>
    </row>
    <row r="2969" spans="1:2" x14ac:dyDescent="0.2">
      <c r="A2969">
        <v>45.163649478465267</v>
      </c>
      <c r="B2969">
        <v>0</v>
      </c>
    </row>
    <row r="2970" spans="1:2" x14ac:dyDescent="0.2">
      <c r="A2970">
        <v>45.163649478465267</v>
      </c>
      <c r="B2970">
        <v>6.4516129032258064E-3</v>
      </c>
    </row>
    <row r="2971" spans="1:2" x14ac:dyDescent="0.2">
      <c r="A2971">
        <v>45.187570902977164</v>
      </c>
      <c r="B2971">
        <v>6.4516129032258064E-3</v>
      </c>
    </row>
    <row r="2972" spans="1:2" x14ac:dyDescent="0.2">
      <c r="A2972">
        <v>45.187570902977164</v>
      </c>
      <c r="B2972">
        <v>0</v>
      </c>
    </row>
    <row r="2973" spans="1:2" x14ac:dyDescent="0.2">
      <c r="A2973">
        <v>45.211492327489061</v>
      </c>
      <c r="B2973">
        <v>0</v>
      </c>
    </row>
    <row r="2974" spans="1:2" x14ac:dyDescent="0.2">
      <c r="A2974">
        <v>45.211492327489061</v>
      </c>
      <c r="B2974">
        <v>6.4516129032258064E-3</v>
      </c>
    </row>
    <row r="2975" spans="1:2" x14ac:dyDescent="0.2">
      <c r="A2975">
        <v>45.235413752000966</v>
      </c>
      <c r="B2975">
        <v>6.4516129032258064E-3</v>
      </c>
    </row>
    <row r="2976" spans="1:2" x14ac:dyDescent="0.2">
      <c r="A2976">
        <v>45.235413752000966</v>
      </c>
      <c r="B2976">
        <v>0</v>
      </c>
    </row>
    <row r="2977" spans="1:2" x14ac:dyDescent="0.2">
      <c r="A2977">
        <v>45.259335176512863</v>
      </c>
      <c r="B2977">
        <v>0</v>
      </c>
    </row>
    <row r="2978" spans="1:2" x14ac:dyDescent="0.2">
      <c r="A2978">
        <v>45.259335176512863</v>
      </c>
      <c r="B2978">
        <v>6.4516129032258064E-3</v>
      </c>
    </row>
    <row r="2979" spans="1:2" x14ac:dyDescent="0.2">
      <c r="A2979">
        <v>45.28325660102476</v>
      </c>
      <c r="B2979">
        <v>6.4516129032258064E-3</v>
      </c>
    </row>
    <row r="2980" spans="1:2" x14ac:dyDescent="0.2">
      <c r="A2980">
        <v>45.28325660102476</v>
      </c>
      <c r="B2980">
        <v>0</v>
      </c>
    </row>
    <row r="2981" spans="1:2" x14ac:dyDescent="0.2">
      <c r="A2981">
        <v>45.307178025536658</v>
      </c>
      <c r="B2981">
        <v>0</v>
      </c>
    </row>
    <row r="2982" spans="1:2" x14ac:dyDescent="0.2">
      <c r="A2982">
        <v>45.307178025536658</v>
      </c>
      <c r="B2982">
        <v>6.4516129032258064E-3</v>
      </c>
    </row>
    <row r="2983" spans="1:2" x14ac:dyDescent="0.2">
      <c r="A2983">
        <v>45.331099450048562</v>
      </c>
      <c r="B2983">
        <v>6.4516129032258064E-3</v>
      </c>
    </row>
    <row r="2984" spans="1:2" x14ac:dyDescent="0.2">
      <c r="A2984">
        <v>45.331099450048562</v>
      </c>
      <c r="B2984">
        <v>0</v>
      </c>
    </row>
    <row r="2985" spans="1:2" x14ac:dyDescent="0.2">
      <c r="A2985">
        <v>45.355020874560459</v>
      </c>
      <c r="B2985">
        <v>0</v>
      </c>
    </row>
    <row r="2986" spans="1:2" x14ac:dyDescent="0.2">
      <c r="A2986">
        <v>45.355020874560459</v>
      </c>
      <c r="B2986">
        <v>6.4516129032258064E-3</v>
      </c>
    </row>
    <row r="2987" spans="1:2" x14ac:dyDescent="0.2">
      <c r="A2987">
        <v>45.378942299072357</v>
      </c>
      <c r="B2987">
        <v>6.4516129032258064E-3</v>
      </c>
    </row>
    <row r="2988" spans="1:2" x14ac:dyDescent="0.2">
      <c r="A2988">
        <v>45.378942299072357</v>
      </c>
      <c r="B2988">
        <v>0</v>
      </c>
    </row>
    <row r="2989" spans="1:2" x14ac:dyDescent="0.2">
      <c r="A2989">
        <v>45.402863723584254</v>
      </c>
      <c r="B2989">
        <v>0</v>
      </c>
    </row>
    <row r="2990" spans="1:2" x14ac:dyDescent="0.2">
      <c r="A2990">
        <v>45.402863723584254</v>
      </c>
      <c r="B2990">
        <v>6.4516129032258064E-3</v>
      </c>
    </row>
    <row r="2991" spans="1:2" x14ac:dyDescent="0.2">
      <c r="A2991">
        <v>45.426785148096158</v>
      </c>
      <c r="B2991">
        <v>6.4516129032258064E-3</v>
      </c>
    </row>
    <row r="2992" spans="1:2" x14ac:dyDescent="0.2">
      <c r="A2992">
        <v>45.426785148096158</v>
      </c>
      <c r="B2992">
        <v>0</v>
      </c>
    </row>
    <row r="2993" spans="1:2" x14ac:dyDescent="0.2">
      <c r="A2993">
        <v>45.450706572608055</v>
      </c>
      <c r="B2993">
        <v>0</v>
      </c>
    </row>
    <row r="2994" spans="1:2" x14ac:dyDescent="0.2">
      <c r="A2994">
        <v>45.450706572608055</v>
      </c>
      <c r="B2994">
        <v>6.4516129032258064E-3</v>
      </c>
    </row>
    <row r="2995" spans="1:2" x14ac:dyDescent="0.2">
      <c r="A2995">
        <v>45.474627997119953</v>
      </c>
      <c r="B2995">
        <v>6.4516129032258064E-3</v>
      </c>
    </row>
    <row r="2996" spans="1:2" x14ac:dyDescent="0.2">
      <c r="A2996">
        <v>45.474627997119953</v>
      </c>
      <c r="B2996">
        <v>0</v>
      </c>
    </row>
    <row r="2997" spans="1:2" x14ac:dyDescent="0.2">
      <c r="A2997">
        <v>45.49854942163185</v>
      </c>
      <c r="B2997">
        <v>0</v>
      </c>
    </row>
    <row r="2998" spans="1:2" x14ac:dyDescent="0.2">
      <c r="A2998">
        <v>45.49854942163185</v>
      </c>
      <c r="B2998">
        <v>6.4516129032258064E-3</v>
      </c>
    </row>
    <row r="2999" spans="1:2" x14ac:dyDescent="0.2">
      <c r="A2999">
        <v>45.522470846143754</v>
      </c>
      <c r="B2999">
        <v>6.4516129032258064E-3</v>
      </c>
    </row>
    <row r="3000" spans="1:2" x14ac:dyDescent="0.2">
      <c r="A3000">
        <v>45.522470846143754</v>
      </c>
      <c r="B3000">
        <v>0</v>
      </c>
    </row>
    <row r="3001" spans="1:2" x14ac:dyDescent="0.2">
      <c r="A3001">
        <v>45.546392270655652</v>
      </c>
      <c r="B3001">
        <v>0</v>
      </c>
    </row>
    <row r="3002" spans="1:2" x14ac:dyDescent="0.2">
      <c r="A3002">
        <v>45.546392270655652</v>
      </c>
      <c r="B3002">
        <v>6.4516129032258064E-3</v>
      </c>
    </row>
    <row r="3003" spans="1:2" x14ac:dyDescent="0.2">
      <c r="A3003">
        <v>45.570313695167549</v>
      </c>
      <c r="B3003">
        <v>6.4516129032258064E-3</v>
      </c>
    </row>
    <row r="3004" spans="1:2" x14ac:dyDescent="0.2">
      <c r="A3004">
        <v>45.570313695167549</v>
      </c>
      <c r="B3004">
        <v>0</v>
      </c>
    </row>
    <row r="3005" spans="1:2" x14ac:dyDescent="0.2">
      <c r="A3005">
        <v>45.594235119679446</v>
      </c>
      <c r="B3005">
        <v>0</v>
      </c>
    </row>
    <row r="3006" spans="1:2" x14ac:dyDescent="0.2">
      <c r="A3006">
        <v>45.594235119679446</v>
      </c>
      <c r="B3006">
        <v>6.4516129032258064E-3</v>
      </c>
    </row>
    <row r="3007" spans="1:2" x14ac:dyDescent="0.2">
      <c r="A3007">
        <v>45.618156544191351</v>
      </c>
      <c r="B3007">
        <v>6.4516129032258064E-3</v>
      </c>
    </row>
    <row r="3008" spans="1:2" x14ac:dyDescent="0.2">
      <c r="A3008">
        <v>45.618156544191351</v>
      </c>
      <c r="B3008">
        <v>0</v>
      </c>
    </row>
    <row r="3009" spans="1:2" x14ac:dyDescent="0.2">
      <c r="A3009">
        <v>45.642077968703248</v>
      </c>
      <c r="B3009">
        <v>0</v>
      </c>
    </row>
    <row r="3010" spans="1:2" x14ac:dyDescent="0.2">
      <c r="A3010">
        <v>45.642077968703248</v>
      </c>
      <c r="B3010">
        <v>6.4516129032258064E-3</v>
      </c>
    </row>
    <row r="3011" spans="1:2" x14ac:dyDescent="0.2">
      <c r="A3011">
        <v>45.665999393215145</v>
      </c>
      <c r="B3011">
        <v>6.4516129032258064E-3</v>
      </c>
    </row>
    <row r="3012" spans="1:2" x14ac:dyDescent="0.2">
      <c r="A3012">
        <v>45.665999393215145</v>
      </c>
      <c r="B3012">
        <v>0</v>
      </c>
    </row>
    <row r="3013" spans="1:2" x14ac:dyDescent="0.2">
      <c r="A3013">
        <v>45.689920817727042</v>
      </c>
      <c r="B3013">
        <v>0</v>
      </c>
    </row>
    <row r="3014" spans="1:2" x14ac:dyDescent="0.2">
      <c r="A3014">
        <v>45.689920817727042</v>
      </c>
      <c r="B3014">
        <v>6.4516129032258064E-3</v>
      </c>
    </row>
    <row r="3015" spans="1:2" x14ac:dyDescent="0.2">
      <c r="A3015">
        <v>45.713842242238947</v>
      </c>
      <c r="B3015">
        <v>6.4516129032258064E-3</v>
      </c>
    </row>
    <row r="3016" spans="1:2" x14ac:dyDescent="0.2">
      <c r="A3016">
        <v>45.713842242238947</v>
      </c>
      <c r="B3016">
        <v>0</v>
      </c>
    </row>
    <row r="3017" spans="1:2" x14ac:dyDescent="0.2">
      <c r="A3017">
        <v>45.737763666750844</v>
      </c>
      <c r="B3017">
        <v>0</v>
      </c>
    </row>
    <row r="3018" spans="1:2" x14ac:dyDescent="0.2">
      <c r="A3018">
        <v>45.737763666750844</v>
      </c>
      <c r="B3018">
        <v>6.4516129032258064E-3</v>
      </c>
    </row>
    <row r="3019" spans="1:2" x14ac:dyDescent="0.2">
      <c r="A3019">
        <v>45.761685091262741</v>
      </c>
      <c r="B3019">
        <v>6.4516129032258064E-3</v>
      </c>
    </row>
    <row r="3020" spans="1:2" x14ac:dyDescent="0.2">
      <c r="A3020">
        <v>45.761685091262741</v>
      </c>
      <c r="B3020">
        <v>0</v>
      </c>
    </row>
    <row r="3021" spans="1:2" x14ac:dyDescent="0.2">
      <c r="A3021">
        <v>45.785606515774639</v>
      </c>
      <c r="B3021">
        <v>0</v>
      </c>
    </row>
    <row r="3022" spans="1:2" x14ac:dyDescent="0.2">
      <c r="A3022">
        <v>45.785606515774639</v>
      </c>
      <c r="B3022">
        <v>6.4516129032258064E-3</v>
      </c>
    </row>
    <row r="3023" spans="1:2" x14ac:dyDescent="0.2">
      <c r="A3023">
        <v>45.809527940286543</v>
      </c>
      <c r="B3023">
        <v>6.4516129032258064E-3</v>
      </c>
    </row>
    <row r="3024" spans="1:2" x14ac:dyDescent="0.2">
      <c r="A3024">
        <v>45.809527940286543</v>
      </c>
      <c r="B3024">
        <v>0</v>
      </c>
    </row>
    <row r="3025" spans="1:2" x14ac:dyDescent="0.2">
      <c r="A3025">
        <v>45.83344936479844</v>
      </c>
      <c r="B3025">
        <v>0</v>
      </c>
    </row>
    <row r="3026" spans="1:2" x14ac:dyDescent="0.2">
      <c r="A3026">
        <v>45.83344936479844</v>
      </c>
      <c r="B3026">
        <v>6.4516129032258064E-3</v>
      </c>
    </row>
    <row r="3027" spans="1:2" x14ac:dyDescent="0.2">
      <c r="A3027">
        <v>45.857370789310337</v>
      </c>
      <c r="B3027">
        <v>6.4516129032258064E-3</v>
      </c>
    </row>
    <row r="3028" spans="1:2" x14ac:dyDescent="0.2">
      <c r="A3028">
        <v>45.857370789310337</v>
      </c>
      <c r="B3028">
        <v>0</v>
      </c>
    </row>
    <row r="3029" spans="1:2" x14ac:dyDescent="0.2">
      <c r="A3029">
        <v>45.881292213822235</v>
      </c>
      <c r="B3029">
        <v>0</v>
      </c>
    </row>
    <row r="3030" spans="1:2" x14ac:dyDescent="0.2">
      <c r="A3030">
        <v>45.881292213822235</v>
      </c>
      <c r="B3030">
        <v>6.4516129032258064E-3</v>
      </c>
    </row>
    <row r="3031" spans="1:2" x14ac:dyDescent="0.2">
      <c r="A3031">
        <v>45.905213638334132</v>
      </c>
      <c r="B3031">
        <v>6.4516129032258064E-3</v>
      </c>
    </row>
    <row r="3032" spans="1:2" x14ac:dyDescent="0.2">
      <c r="A3032">
        <v>45.905213638334132</v>
      </c>
      <c r="B3032">
        <v>0</v>
      </c>
    </row>
    <row r="3033" spans="1:2" x14ac:dyDescent="0.2">
      <c r="A3033">
        <v>45.929135062846036</v>
      </c>
      <c r="B3033">
        <v>0</v>
      </c>
    </row>
    <row r="3034" spans="1:2" x14ac:dyDescent="0.2">
      <c r="A3034">
        <v>45.929135062846036</v>
      </c>
      <c r="B3034">
        <v>6.4516129032258064E-3</v>
      </c>
    </row>
    <row r="3035" spans="1:2" x14ac:dyDescent="0.2">
      <c r="A3035">
        <v>45.953056487357934</v>
      </c>
      <c r="B3035">
        <v>6.4516129032258064E-3</v>
      </c>
    </row>
    <row r="3036" spans="1:2" x14ac:dyDescent="0.2">
      <c r="A3036">
        <v>45.953056487357934</v>
      </c>
      <c r="B3036">
        <v>0</v>
      </c>
    </row>
    <row r="3037" spans="1:2" x14ac:dyDescent="0.2">
      <c r="A3037">
        <v>45.976977911869831</v>
      </c>
      <c r="B3037">
        <v>0</v>
      </c>
    </row>
    <row r="3038" spans="1:2" x14ac:dyDescent="0.2">
      <c r="A3038">
        <v>45.976977911869831</v>
      </c>
      <c r="B3038">
        <v>6.4516129032258064E-3</v>
      </c>
    </row>
    <row r="3039" spans="1:2" x14ac:dyDescent="0.2">
      <c r="A3039">
        <v>46.000899336381735</v>
      </c>
      <c r="B3039">
        <v>6.4516129032258064E-3</v>
      </c>
    </row>
    <row r="3040" spans="1:2" x14ac:dyDescent="0.2">
      <c r="A3040">
        <v>46.000899336381735</v>
      </c>
      <c r="B3040">
        <v>0</v>
      </c>
    </row>
    <row r="3041" spans="1:2" x14ac:dyDescent="0.2">
      <c r="A3041">
        <v>46.024820760893633</v>
      </c>
      <c r="B3041">
        <v>0</v>
      </c>
    </row>
    <row r="3042" spans="1:2" x14ac:dyDescent="0.2">
      <c r="A3042">
        <v>46.024820760893633</v>
      </c>
      <c r="B3042">
        <v>6.4516129032258064E-3</v>
      </c>
    </row>
    <row r="3043" spans="1:2" x14ac:dyDescent="0.2">
      <c r="A3043">
        <v>46.04874218540553</v>
      </c>
      <c r="B3043">
        <v>6.4516129032258064E-3</v>
      </c>
    </row>
    <row r="3044" spans="1:2" x14ac:dyDescent="0.2">
      <c r="A3044">
        <v>46.04874218540553</v>
      </c>
      <c r="B3044">
        <v>0</v>
      </c>
    </row>
    <row r="3045" spans="1:2" x14ac:dyDescent="0.2">
      <c r="A3045">
        <v>46.072663609917427</v>
      </c>
      <c r="B3045">
        <v>0</v>
      </c>
    </row>
    <row r="3046" spans="1:2" x14ac:dyDescent="0.2">
      <c r="A3046">
        <v>46.072663609917427</v>
      </c>
      <c r="B3046">
        <v>6.4516129032258064E-3</v>
      </c>
    </row>
    <row r="3047" spans="1:2" x14ac:dyDescent="0.2">
      <c r="A3047">
        <v>46.096585034429324</v>
      </c>
      <c r="B3047">
        <v>6.4516129032258064E-3</v>
      </c>
    </row>
    <row r="3048" spans="1:2" x14ac:dyDescent="0.2">
      <c r="A3048">
        <v>46.096585034429324</v>
      </c>
      <c r="B3048">
        <v>0</v>
      </c>
    </row>
    <row r="3049" spans="1:2" x14ac:dyDescent="0.2">
      <c r="A3049">
        <v>46.120506458941229</v>
      </c>
      <c r="B3049">
        <v>0</v>
      </c>
    </row>
    <row r="3050" spans="1:2" x14ac:dyDescent="0.2">
      <c r="A3050">
        <v>46.120506458941229</v>
      </c>
      <c r="B3050">
        <v>6.4516129032258064E-3</v>
      </c>
    </row>
    <row r="3051" spans="1:2" x14ac:dyDescent="0.2">
      <c r="A3051">
        <v>46.144427883453126</v>
      </c>
      <c r="B3051">
        <v>6.4516129032258064E-3</v>
      </c>
    </row>
    <row r="3052" spans="1:2" x14ac:dyDescent="0.2">
      <c r="A3052">
        <v>46.144427883453126</v>
      </c>
      <c r="B3052">
        <v>0</v>
      </c>
    </row>
    <row r="3053" spans="1:2" x14ac:dyDescent="0.2">
      <c r="A3053">
        <v>46.168349307965023</v>
      </c>
      <c r="B3053">
        <v>0</v>
      </c>
    </row>
    <row r="3054" spans="1:2" x14ac:dyDescent="0.2">
      <c r="A3054">
        <v>46.168349307965023</v>
      </c>
      <c r="B3054">
        <v>6.4516129032258064E-3</v>
      </c>
    </row>
    <row r="3055" spans="1:2" x14ac:dyDescent="0.2">
      <c r="A3055">
        <v>46.192270732476921</v>
      </c>
      <c r="B3055">
        <v>6.4516129032258064E-3</v>
      </c>
    </row>
    <row r="3056" spans="1:2" x14ac:dyDescent="0.2">
      <c r="A3056">
        <v>46.192270732476921</v>
      </c>
      <c r="B3056">
        <v>0</v>
      </c>
    </row>
    <row r="3057" spans="1:2" x14ac:dyDescent="0.2">
      <c r="A3057">
        <v>46.216192156988825</v>
      </c>
      <c r="B3057">
        <v>0</v>
      </c>
    </row>
    <row r="3058" spans="1:2" x14ac:dyDescent="0.2">
      <c r="A3058">
        <v>46.216192156988825</v>
      </c>
      <c r="B3058">
        <v>6.4516129032258064E-3</v>
      </c>
    </row>
    <row r="3059" spans="1:2" x14ac:dyDescent="0.2">
      <c r="A3059">
        <v>46.240113581500722</v>
      </c>
      <c r="B3059">
        <v>6.4516129032258064E-3</v>
      </c>
    </row>
    <row r="3060" spans="1:2" x14ac:dyDescent="0.2">
      <c r="A3060">
        <v>46.240113581500722</v>
      </c>
      <c r="B3060">
        <v>0</v>
      </c>
    </row>
    <row r="3061" spans="1:2" x14ac:dyDescent="0.2">
      <c r="A3061">
        <v>46.26403500601262</v>
      </c>
      <c r="B3061">
        <v>0</v>
      </c>
    </row>
    <row r="3062" spans="1:2" x14ac:dyDescent="0.2">
      <c r="A3062">
        <v>46.26403500601262</v>
      </c>
      <c r="B3062">
        <v>6.4516129032258064E-3</v>
      </c>
    </row>
    <row r="3063" spans="1:2" x14ac:dyDescent="0.2">
      <c r="A3063">
        <v>46.287956430524517</v>
      </c>
      <c r="B3063">
        <v>6.4516129032258064E-3</v>
      </c>
    </row>
    <row r="3064" spans="1:2" x14ac:dyDescent="0.2">
      <c r="A3064">
        <v>46.287956430524517</v>
      </c>
      <c r="B3064">
        <v>0</v>
      </c>
    </row>
    <row r="3065" spans="1:2" x14ac:dyDescent="0.2">
      <c r="A3065">
        <v>46.311877855036421</v>
      </c>
      <c r="B3065">
        <v>0</v>
      </c>
    </row>
    <row r="3066" spans="1:2" x14ac:dyDescent="0.2">
      <c r="A3066">
        <v>46.311877855036421</v>
      </c>
      <c r="B3066">
        <v>6.4516129032258064E-3</v>
      </c>
    </row>
    <row r="3067" spans="1:2" x14ac:dyDescent="0.2">
      <c r="A3067">
        <v>46.335799279548318</v>
      </c>
      <c r="B3067">
        <v>6.4516129032258064E-3</v>
      </c>
    </row>
    <row r="3068" spans="1:2" x14ac:dyDescent="0.2">
      <c r="A3068">
        <v>46.335799279548318</v>
      </c>
      <c r="B3068">
        <v>0</v>
      </c>
    </row>
    <row r="3069" spans="1:2" x14ac:dyDescent="0.2">
      <c r="A3069">
        <v>46.359720704060216</v>
      </c>
      <c r="B3069">
        <v>0</v>
      </c>
    </row>
    <row r="3070" spans="1:2" x14ac:dyDescent="0.2">
      <c r="A3070">
        <v>46.359720704060216</v>
      </c>
      <c r="B3070">
        <v>6.4516129032258064E-3</v>
      </c>
    </row>
    <row r="3071" spans="1:2" x14ac:dyDescent="0.2">
      <c r="A3071">
        <v>46.383642128572113</v>
      </c>
      <c r="B3071">
        <v>6.4516129032258064E-3</v>
      </c>
    </row>
    <row r="3072" spans="1:2" x14ac:dyDescent="0.2">
      <c r="A3072">
        <v>46.383642128572113</v>
      </c>
      <c r="B3072">
        <v>0</v>
      </c>
    </row>
    <row r="3073" spans="1:2" x14ac:dyDescent="0.2">
      <c r="A3073">
        <v>46.407563553084017</v>
      </c>
      <c r="B3073">
        <v>0</v>
      </c>
    </row>
    <row r="3074" spans="1:2" x14ac:dyDescent="0.2">
      <c r="A3074">
        <v>46.407563553084017</v>
      </c>
      <c r="B3074">
        <v>6.4516129032258064E-3</v>
      </c>
    </row>
    <row r="3075" spans="1:2" x14ac:dyDescent="0.2">
      <c r="A3075">
        <v>46.431484977595915</v>
      </c>
      <c r="B3075">
        <v>6.4516129032258064E-3</v>
      </c>
    </row>
    <row r="3076" spans="1:2" x14ac:dyDescent="0.2">
      <c r="A3076">
        <v>46.431484977595915</v>
      </c>
      <c r="B3076">
        <v>0</v>
      </c>
    </row>
    <row r="3077" spans="1:2" x14ac:dyDescent="0.2">
      <c r="A3077">
        <v>46.455406402107812</v>
      </c>
      <c r="B3077">
        <v>0</v>
      </c>
    </row>
    <row r="3078" spans="1:2" x14ac:dyDescent="0.2">
      <c r="A3078">
        <v>46.455406402107812</v>
      </c>
      <c r="B3078">
        <v>6.4516129032258064E-3</v>
      </c>
    </row>
    <row r="3079" spans="1:2" x14ac:dyDescent="0.2">
      <c r="A3079">
        <v>46.479327826619709</v>
      </c>
      <c r="B3079">
        <v>6.4516129032258064E-3</v>
      </c>
    </row>
    <row r="3080" spans="1:2" x14ac:dyDescent="0.2">
      <c r="A3080">
        <v>46.479327826619709</v>
      </c>
      <c r="B3080">
        <v>0</v>
      </c>
    </row>
    <row r="3081" spans="1:2" x14ac:dyDescent="0.2">
      <c r="A3081">
        <v>46.503249251131614</v>
      </c>
      <c r="B3081">
        <v>0</v>
      </c>
    </row>
    <row r="3082" spans="1:2" x14ac:dyDescent="0.2">
      <c r="A3082">
        <v>46.503249251131614</v>
      </c>
      <c r="B3082">
        <v>6.4516129032258064E-3</v>
      </c>
    </row>
    <row r="3083" spans="1:2" x14ac:dyDescent="0.2">
      <c r="A3083">
        <v>46.527170675643511</v>
      </c>
      <c r="B3083">
        <v>6.4516129032258064E-3</v>
      </c>
    </row>
    <row r="3084" spans="1:2" x14ac:dyDescent="0.2">
      <c r="A3084">
        <v>46.527170675643511</v>
      </c>
      <c r="B3084">
        <v>0</v>
      </c>
    </row>
    <row r="3085" spans="1:2" x14ac:dyDescent="0.2">
      <c r="A3085">
        <v>46.551092100155408</v>
      </c>
      <c r="B3085">
        <v>0</v>
      </c>
    </row>
    <row r="3086" spans="1:2" x14ac:dyDescent="0.2">
      <c r="A3086">
        <v>46.551092100155408</v>
      </c>
      <c r="B3086">
        <v>6.4516129032258064E-3</v>
      </c>
    </row>
    <row r="3087" spans="1:2" x14ac:dyDescent="0.2">
      <c r="A3087">
        <v>46.575013524667305</v>
      </c>
      <c r="B3087">
        <v>6.4516129032258064E-3</v>
      </c>
    </row>
    <row r="3088" spans="1:2" x14ac:dyDescent="0.2">
      <c r="A3088">
        <v>46.575013524667305</v>
      </c>
      <c r="B3088">
        <v>0</v>
      </c>
    </row>
    <row r="3089" spans="1:2" x14ac:dyDescent="0.2">
      <c r="A3089">
        <v>46.59893494917921</v>
      </c>
      <c r="B3089">
        <v>0</v>
      </c>
    </row>
    <row r="3090" spans="1:2" x14ac:dyDescent="0.2">
      <c r="A3090">
        <v>46.59893494917921</v>
      </c>
      <c r="B3090">
        <v>6.4516129032258064E-3</v>
      </c>
    </row>
    <row r="3091" spans="1:2" x14ac:dyDescent="0.2">
      <c r="A3091">
        <v>46.622856373691107</v>
      </c>
      <c r="B3091">
        <v>6.4516129032258064E-3</v>
      </c>
    </row>
    <row r="3092" spans="1:2" x14ac:dyDescent="0.2">
      <c r="A3092">
        <v>46.622856373691107</v>
      </c>
      <c r="B3092">
        <v>0</v>
      </c>
    </row>
    <row r="3093" spans="1:2" x14ac:dyDescent="0.2">
      <c r="A3093">
        <v>46.646777798203004</v>
      </c>
      <c r="B3093">
        <v>0</v>
      </c>
    </row>
    <row r="3094" spans="1:2" x14ac:dyDescent="0.2">
      <c r="A3094">
        <v>46.646777798203004</v>
      </c>
      <c r="B3094">
        <v>6.4516129032258064E-3</v>
      </c>
    </row>
    <row r="3095" spans="1:2" x14ac:dyDescent="0.2">
      <c r="A3095">
        <v>46.670699222714902</v>
      </c>
      <c r="B3095">
        <v>6.4516129032258064E-3</v>
      </c>
    </row>
    <row r="3096" spans="1:2" x14ac:dyDescent="0.2">
      <c r="A3096">
        <v>46.670699222714902</v>
      </c>
      <c r="B3096">
        <v>0</v>
      </c>
    </row>
    <row r="3097" spans="1:2" x14ac:dyDescent="0.2">
      <c r="A3097">
        <v>46.694620647226799</v>
      </c>
      <c r="B3097">
        <v>0</v>
      </c>
    </row>
    <row r="3098" spans="1:2" x14ac:dyDescent="0.2">
      <c r="A3098">
        <v>46.694620647226799</v>
      </c>
      <c r="B3098">
        <v>6.4516129032258064E-3</v>
      </c>
    </row>
    <row r="3099" spans="1:2" x14ac:dyDescent="0.2">
      <c r="A3099">
        <v>46.718542071738703</v>
      </c>
      <c r="B3099">
        <v>6.4516129032258064E-3</v>
      </c>
    </row>
    <row r="3100" spans="1:2" x14ac:dyDescent="0.2">
      <c r="A3100">
        <v>46.718542071738703</v>
      </c>
      <c r="B3100">
        <v>0</v>
      </c>
    </row>
    <row r="3101" spans="1:2" x14ac:dyDescent="0.2">
      <c r="A3101">
        <v>46.7424634962506</v>
      </c>
      <c r="B3101">
        <v>0</v>
      </c>
    </row>
    <row r="3102" spans="1:2" x14ac:dyDescent="0.2">
      <c r="A3102">
        <v>46.7424634962506</v>
      </c>
      <c r="B3102">
        <v>6.4516129032258064E-3</v>
      </c>
    </row>
    <row r="3103" spans="1:2" x14ac:dyDescent="0.2">
      <c r="A3103">
        <v>46.766384920762498</v>
      </c>
      <c r="B3103">
        <v>6.4516129032258064E-3</v>
      </c>
    </row>
    <row r="3104" spans="1:2" x14ac:dyDescent="0.2">
      <c r="A3104">
        <v>46.766384920762498</v>
      </c>
      <c r="B3104">
        <v>0</v>
      </c>
    </row>
    <row r="3105" spans="1:2" x14ac:dyDescent="0.2">
      <c r="A3105">
        <v>46.790306345274395</v>
      </c>
      <c r="B3105">
        <v>0</v>
      </c>
    </row>
    <row r="3106" spans="1:2" x14ac:dyDescent="0.2">
      <c r="A3106">
        <v>46.790306345274395</v>
      </c>
      <c r="B3106">
        <v>6.4516129032258064E-3</v>
      </c>
    </row>
    <row r="3107" spans="1:2" x14ac:dyDescent="0.2">
      <c r="A3107">
        <v>46.814227769786299</v>
      </c>
      <c r="B3107">
        <v>6.4516129032258064E-3</v>
      </c>
    </row>
    <row r="3108" spans="1:2" x14ac:dyDescent="0.2">
      <c r="A3108">
        <v>46.814227769786299</v>
      </c>
      <c r="B3108">
        <v>0</v>
      </c>
    </row>
    <row r="3109" spans="1:2" x14ac:dyDescent="0.2">
      <c r="A3109">
        <v>46.838149194298197</v>
      </c>
      <c r="B3109">
        <v>0</v>
      </c>
    </row>
    <row r="3110" spans="1:2" x14ac:dyDescent="0.2">
      <c r="A3110">
        <v>46.838149194298197</v>
      </c>
      <c r="B3110">
        <v>6.4516129032258064E-3</v>
      </c>
    </row>
    <row r="3111" spans="1:2" x14ac:dyDescent="0.2">
      <c r="A3111">
        <v>46.862070618810094</v>
      </c>
      <c r="B3111">
        <v>6.4516129032258064E-3</v>
      </c>
    </row>
    <row r="3112" spans="1:2" x14ac:dyDescent="0.2">
      <c r="A3112">
        <v>46.862070618810094</v>
      </c>
      <c r="B3112">
        <v>0</v>
      </c>
    </row>
    <row r="3113" spans="1:2" x14ac:dyDescent="0.2">
      <c r="A3113">
        <v>46.885992043321991</v>
      </c>
      <c r="B3113">
        <v>0</v>
      </c>
    </row>
    <row r="3114" spans="1:2" x14ac:dyDescent="0.2">
      <c r="A3114">
        <v>46.885992043321991</v>
      </c>
      <c r="B3114">
        <v>6.4516129032258064E-3</v>
      </c>
    </row>
    <row r="3115" spans="1:2" x14ac:dyDescent="0.2">
      <c r="A3115">
        <v>46.909913467833896</v>
      </c>
      <c r="B3115">
        <v>6.4516129032258064E-3</v>
      </c>
    </row>
    <row r="3116" spans="1:2" x14ac:dyDescent="0.2">
      <c r="A3116">
        <v>46.909913467833896</v>
      </c>
      <c r="B3116">
        <v>0</v>
      </c>
    </row>
    <row r="3117" spans="1:2" x14ac:dyDescent="0.2">
      <c r="A3117">
        <v>46.933834892345793</v>
      </c>
      <c r="B3117">
        <v>0</v>
      </c>
    </row>
    <row r="3118" spans="1:2" x14ac:dyDescent="0.2">
      <c r="A3118">
        <v>46.933834892345793</v>
      </c>
      <c r="B3118">
        <v>6.4516129032258064E-3</v>
      </c>
    </row>
    <row r="3119" spans="1:2" x14ac:dyDescent="0.2">
      <c r="A3119">
        <v>46.95775631685769</v>
      </c>
      <c r="B3119">
        <v>6.4516129032258064E-3</v>
      </c>
    </row>
    <row r="3120" spans="1:2" x14ac:dyDescent="0.2">
      <c r="A3120">
        <v>46.95775631685769</v>
      </c>
      <c r="B3120">
        <v>0</v>
      </c>
    </row>
    <row r="3121" spans="1:2" x14ac:dyDescent="0.2">
      <c r="A3121">
        <v>46.981677741369587</v>
      </c>
      <c r="B3121">
        <v>0</v>
      </c>
    </row>
    <row r="3122" spans="1:2" x14ac:dyDescent="0.2">
      <c r="A3122">
        <v>46.981677741369587</v>
      </c>
      <c r="B3122">
        <v>6.4516129032258064E-3</v>
      </c>
    </row>
    <row r="3123" spans="1:2" x14ac:dyDescent="0.2">
      <c r="A3123">
        <v>47.005599165881492</v>
      </c>
      <c r="B3123">
        <v>6.4516129032258064E-3</v>
      </c>
    </row>
    <row r="3124" spans="1:2" x14ac:dyDescent="0.2">
      <c r="A3124">
        <v>47.005599165881492</v>
      </c>
      <c r="B3124">
        <v>0</v>
      </c>
    </row>
    <row r="3125" spans="1:2" x14ac:dyDescent="0.2">
      <c r="A3125">
        <v>47.029520590393389</v>
      </c>
      <c r="B3125">
        <v>0</v>
      </c>
    </row>
    <row r="3126" spans="1:2" x14ac:dyDescent="0.2">
      <c r="A3126">
        <v>47.029520590393389</v>
      </c>
      <c r="B3126">
        <v>6.4516129032258064E-3</v>
      </c>
    </row>
    <row r="3127" spans="1:2" x14ac:dyDescent="0.2">
      <c r="A3127">
        <v>47.053442014905286</v>
      </c>
      <c r="B3127">
        <v>6.4516129032258064E-3</v>
      </c>
    </row>
    <row r="3128" spans="1:2" x14ac:dyDescent="0.2">
      <c r="A3128">
        <v>47.053442014905286</v>
      </c>
      <c r="B3128">
        <v>0</v>
      </c>
    </row>
    <row r="3129" spans="1:2" x14ac:dyDescent="0.2">
      <c r="A3129">
        <v>47.077363439417184</v>
      </c>
      <c r="B3129">
        <v>0</v>
      </c>
    </row>
    <row r="3130" spans="1:2" x14ac:dyDescent="0.2">
      <c r="A3130">
        <v>47.077363439417184</v>
      </c>
      <c r="B3130">
        <v>6.4516129032258064E-3</v>
      </c>
    </row>
    <row r="3131" spans="1:2" x14ac:dyDescent="0.2">
      <c r="A3131">
        <v>47.101284863929088</v>
      </c>
      <c r="B3131">
        <v>6.4516129032258064E-3</v>
      </c>
    </row>
    <row r="3132" spans="1:2" x14ac:dyDescent="0.2">
      <c r="A3132">
        <v>47.101284863929088</v>
      </c>
      <c r="B3132">
        <v>0</v>
      </c>
    </row>
    <row r="3133" spans="1:2" x14ac:dyDescent="0.2">
      <c r="A3133">
        <v>47.125206288440985</v>
      </c>
      <c r="B3133">
        <v>0</v>
      </c>
    </row>
    <row r="3134" spans="1:2" x14ac:dyDescent="0.2">
      <c r="A3134">
        <v>47.125206288440985</v>
      </c>
      <c r="B3134">
        <v>6.4516129032258064E-3</v>
      </c>
    </row>
    <row r="3135" spans="1:2" x14ac:dyDescent="0.2">
      <c r="A3135">
        <v>47.149127712952883</v>
      </c>
      <c r="B3135">
        <v>6.4516129032258064E-3</v>
      </c>
    </row>
    <row r="3136" spans="1:2" x14ac:dyDescent="0.2">
      <c r="A3136">
        <v>47.149127712952883</v>
      </c>
      <c r="B3136">
        <v>0</v>
      </c>
    </row>
    <row r="3137" spans="1:2" x14ac:dyDescent="0.2">
      <c r="A3137">
        <v>47.17304913746478</v>
      </c>
      <c r="B3137">
        <v>0</v>
      </c>
    </row>
    <row r="3138" spans="1:2" x14ac:dyDescent="0.2">
      <c r="A3138">
        <v>47.17304913746478</v>
      </c>
      <c r="B3138">
        <v>6.4516129032258064E-3</v>
      </c>
    </row>
    <row r="3139" spans="1:2" x14ac:dyDescent="0.2">
      <c r="A3139">
        <v>47.196970561976684</v>
      </c>
      <c r="B3139">
        <v>6.4516129032258064E-3</v>
      </c>
    </row>
    <row r="3140" spans="1:2" x14ac:dyDescent="0.2">
      <c r="A3140">
        <v>47.196970561976684</v>
      </c>
      <c r="B3140">
        <v>0</v>
      </c>
    </row>
    <row r="3141" spans="1:2" x14ac:dyDescent="0.2">
      <c r="A3141">
        <v>47.220891986488581</v>
      </c>
      <c r="B3141">
        <v>0</v>
      </c>
    </row>
    <row r="3142" spans="1:2" x14ac:dyDescent="0.2">
      <c r="A3142">
        <v>47.220891986488581</v>
      </c>
      <c r="B3142">
        <v>6.4516129032258064E-3</v>
      </c>
    </row>
    <row r="3143" spans="1:2" x14ac:dyDescent="0.2">
      <c r="A3143">
        <v>47.244813411000479</v>
      </c>
      <c r="B3143">
        <v>6.4516129032258064E-3</v>
      </c>
    </row>
    <row r="3144" spans="1:2" x14ac:dyDescent="0.2">
      <c r="A3144">
        <v>47.244813411000479</v>
      </c>
      <c r="B3144">
        <v>0</v>
      </c>
    </row>
    <row r="3145" spans="1:2" x14ac:dyDescent="0.2">
      <c r="A3145">
        <v>47.268734835512376</v>
      </c>
      <c r="B3145">
        <v>0</v>
      </c>
    </row>
    <row r="3146" spans="1:2" x14ac:dyDescent="0.2">
      <c r="A3146">
        <v>47.268734835512376</v>
      </c>
      <c r="B3146">
        <v>6.4516129032258064E-3</v>
      </c>
    </row>
    <row r="3147" spans="1:2" x14ac:dyDescent="0.2">
      <c r="A3147">
        <v>47.29265626002428</v>
      </c>
      <c r="B3147">
        <v>6.4516129032258064E-3</v>
      </c>
    </row>
    <row r="3148" spans="1:2" x14ac:dyDescent="0.2">
      <c r="A3148">
        <v>47.29265626002428</v>
      </c>
      <c r="B3148">
        <v>0</v>
      </c>
    </row>
    <row r="3149" spans="1:2" x14ac:dyDescent="0.2">
      <c r="A3149">
        <v>47.316577684536178</v>
      </c>
      <c r="B3149">
        <v>0</v>
      </c>
    </row>
    <row r="3150" spans="1:2" x14ac:dyDescent="0.2">
      <c r="A3150">
        <v>47.316577684536178</v>
      </c>
      <c r="B3150">
        <v>6.4516129032258064E-3</v>
      </c>
    </row>
    <row r="3151" spans="1:2" x14ac:dyDescent="0.2">
      <c r="A3151">
        <v>47.340499109048075</v>
      </c>
      <c r="B3151">
        <v>6.4516129032258064E-3</v>
      </c>
    </row>
    <row r="3152" spans="1:2" x14ac:dyDescent="0.2">
      <c r="A3152">
        <v>47.340499109048075</v>
      </c>
      <c r="B3152">
        <v>0</v>
      </c>
    </row>
    <row r="3153" spans="1:2" x14ac:dyDescent="0.2">
      <c r="A3153">
        <v>47.364420533559972</v>
      </c>
      <c r="B3153">
        <v>0</v>
      </c>
    </row>
    <row r="3154" spans="1:2" x14ac:dyDescent="0.2">
      <c r="A3154">
        <v>47.364420533559972</v>
      </c>
      <c r="B3154">
        <v>6.4516129032258064E-3</v>
      </c>
    </row>
    <row r="3155" spans="1:2" x14ac:dyDescent="0.2">
      <c r="A3155">
        <v>47.388341958071877</v>
      </c>
      <c r="B3155">
        <v>6.4516129032258064E-3</v>
      </c>
    </row>
    <row r="3156" spans="1:2" x14ac:dyDescent="0.2">
      <c r="A3156">
        <v>47.388341958071877</v>
      </c>
      <c r="B3156">
        <v>0</v>
      </c>
    </row>
    <row r="3157" spans="1:2" x14ac:dyDescent="0.2">
      <c r="A3157">
        <v>47.412263382583774</v>
      </c>
      <c r="B3157">
        <v>0</v>
      </c>
    </row>
    <row r="3158" spans="1:2" x14ac:dyDescent="0.2">
      <c r="A3158">
        <v>47.412263382583774</v>
      </c>
      <c r="B3158">
        <v>6.4516129032258064E-3</v>
      </c>
    </row>
    <row r="3159" spans="1:2" x14ac:dyDescent="0.2">
      <c r="A3159">
        <v>47.436184807095671</v>
      </c>
      <c r="B3159">
        <v>6.4516129032258064E-3</v>
      </c>
    </row>
    <row r="3160" spans="1:2" x14ac:dyDescent="0.2">
      <c r="A3160">
        <v>47.436184807095671</v>
      </c>
      <c r="B3160">
        <v>0</v>
      </c>
    </row>
    <row r="3161" spans="1:2" x14ac:dyDescent="0.2">
      <c r="A3161">
        <v>47.460106231607568</v>
      </c>
      <c r="B3161">
        <v>0</v>
      </c>
    </row>
    <row r="3162" spans="1:2" x14ac:dyDescent="0.2">
      <c r="A3162">
        <v>47.460106231607568</v>
      </c>
      <c r="B3162">
        <v>6.4516129032258064E-3</v>
      </c>
    </row>
    <row r="3163" spans="1:2" x14ac:dyDescent="0.2">
      <c r="A3163">
        <v>47.484027656119473</v>
      </c>
      <c r="B3163">
        <v>6.4516129032258064E-3</v>
      </c>
    </row>
    <row r="3164" spans="1:2" x14ac:dyDescent="0.2">
      <c r="A3164">
        <v>47.484027656119473</v>
      </c>
      <c r="B3164">
        <v>0</v>
      </c>
    </row>
    <row r="3165" spans="1:2" x14ac:dyDescent="0.2">
      <c r="A3165">
        <v>47.50794908063137</v>
      </c>
      <c r="B3165">
        <v>0</v>
      </c>
    </row>
    <row r="3166" spans="1:2" x14ac:dyDescent="0.2">
      <c r="A3166">
        <v>47.50794908063137</v>
      </c>
      <c r="B3166">
        <v>6.4516129032258064E-3</v>
      </c>
    </row>
    <row r="3167" spans="1:2" x14ac:dyDescent="0.2">
      <c r="A3167">
        <v>47.531870505143267</v>
      </c>
      <c r="B3167">
        <v>6.4516129032258064E-3</v>
      </c>
    </row>
    <row r="3168" spans="1:2" x14ac:dyDescent="0.2">
      <c r="A3168">
        <v>47.531870505143267</v>
      </c>
      <c r="B3168">
        <v>0</v>
      </c>
    </row>
    <row r="3169" spans="1:2" x14ac:dyDescent="0.2">
      <c r="A3169">
        <v>47.555791929655165</v>
      </c>
      <c r="B3169">
        <v>0</v>
      </c>
    </row>
    <row r="3170" spans="1:2" x14ac:dyDescent="0.2">
      <c r="A3170">
        <v>47.555791929655165</v>
      </c>
      <c r="B3170">
        <v>6.4516129032258064E-3</v>
      </c>
    </row>
    <row r="3171" spans="1:2" x14ac:dyDescent="0.2">
      <c r="A3171">
        <v>47.579713354167069</v>
      </c>
      <c r="B3171">
        <v>6.4516129032258064E-3</v>
      </c>
    </row>
    <row r="3172" spans="1:2" x14ac:dyDescent="0.2">
      <c r="A3172">
        <v>47.579713354167069</v>
      </c>
      <c r="B3172">
        <v>0</v>
      </c>
    </row>
    <row r="3173" spans="1:2" x14ac:dyDescent="0.2">
      <c r="A3173">
        <v>47.603634778678966</v>
      </c>
      <c r="B3173">
        <v>0</v>
      </c>
    </row>
    <row r="3174" spans="1:2" x14ac:dyDescent="0.2">
      <c r="A3174">
        <v>47.603634778678966</v>
      </c>
      <c r="B3174">
        <v>6.4516129032258064E-3</v>
      </c>
    </row>
    <row r="3175" spans="1:2" x14ac:dyDescent="0.2">
      <c r="A3175">
        <v>47.627556203190863</v>
      </c>
      <c r="B3175">
        <v>6.4516129032258064E-3</v>
      </c>
    </row>
    <row r="3176" spans="1:2" x14ac:dyDescent="0.2">
      <c r="A3176">
        <v>47.627556203190863</v>
      </c>
      <c r="B3176">
        <v>0</v>
      </c>
    </row>
    <row r="3177" spans="1:2" x14ac:dyDescent="0.2">
      <c r="A3177">
        <v>47.651477627702761</v>
      </c>
      <c r="B3177">
        <v>0</v>
      </c>
    </row>
    <row r="3178" spans="1:2" x14ac:dyDescent="0.2">
      <c r="A3178">
        <v>47.651477627702761</v>
      </c>
      <c r="B3178">
        <v>6.4516129032258064E-3</v>
      </c>
    </row>
    <row r="3179" spans="1:2" x14ac:dyDescent="0.2">
      <c r="A3179">
        <v>47.675399052214658</v>
      </c>
      <c r="B3179">
        <v>6.4516129032258064E-3</v>
      </c>
    </row>
    <row r="3180" spans="1:2" x14ac:dyDescent="0.2">
      <c r="A3180">
        <v>47.675399052214658</v>
      </c>
      <c r="B3180">
        <v>0</v>
      </c>
    </row>
    <row r="3181" spans="1:2" x14ac:dyDescent="0.2">
      <c r="A3181">
        <v>47.699320476726562</v>
      </c>
      <c r="B3181">
        <v>0</v>
      </c>
    </row>
    <row r="3182" spans="1:2" x14ac:dyDescent="0.2">
      <c r="A3182">
        <v>47.699320476726562</v>
      </c>
      <c r="B3182">
        <v>6.4516129032258064E-3</v>
      </c>
    </row>
    <row r="3183" spans="1:2" x14ac:dyDescent="0.2">
      <c r="A3183">
        <v>47.72324190123846</v>
      </c>
      <c r="B3183">
        <v>6.4516129032258064E-3</v>
      </c>
    </row>
    <row r="3184" spans="1:2" x14ac:dyDescent="0.2">
      <c r="A3184">
        <v>47.72324190123846</v>
      </c>
      <c r="B3184">
        <v>0</v>
      </c>
    </row>
    <row r="3185" spans="1:2" x14ac:dyDescent="0.2">
      <c r="A3185">
        <v>47.747163325750357</v>
      </c>
      <c r="B3185">
        <v>0</v>
      </c>
    </row>
    <row r="3186" spans="1:2" x14ac:dyDescent="0.2">
      <c r="A3186">
        <v>47.747163325750357</v>
      </c>
      <c r="B3186">
        <v>6.4516129032258064E-3</v>
      </c>
    </row>
    <row r="3187" spans="1:2" x14ac:dyDescent="0.2">
      <c r="A3187">
        <v>47.771084750262254</v>
      </c>
      <c r="B3187">
        <v>6.4516129032258064E-3</v>
      </c>
    </row>
    <row r="3188" spans="1:2" x14ac:dyDescent="0.2">
      <c r="A3188">
        <v>47.771084750262254</v>
      </c>
      <c r="B3188">
        <v>0</v>
      </c>
    </row>
    <row r="3189" spans="1:2" x14ac:dyDescent="0.2">
      <c r="A3189">
        <v>47.795006174774159</v>
      </c>
      <c r="B3189">
        <v>0</v>
      </c>
    </row>
    <row r="3190" spans="1:2" x14ac:dyDescent="0.2">
      <c r="A3190">
        <v>47.795006174774159</v>
      </c>
      <c r="B3190">
        <v>6.4516129032258064E-3</v>
      </c>
    </row>
    <row r="3191" spans="1:2" x14ac:dyDescent="0.2">
      <c r="A3191">
        <v>47.818927599286056</v>
      </c>
      <c r="B3191">
        <v>6.4516129032258064E-3</v>
      </c>
    </row>
    <row r="3192" spans="1:2" x14ac:dyDescent="0.2">
      <c r="A3192">
        <v>47.818927599286056</v>
      </c>
      <c r="B3192">
        <v>0</v>
      </c>
    </row>
    <row r="3193" spans="1:2" x14ac:dyDescent="0.2">
      <c r="A3193">
        <v>47.842849023797953</v>
      </c>
      <c r="B3193">
        <v>0</v>
      </c>
    </row>
    <row r="3194" spans="1:2" x14ac:dyDescent="0.2">
      <c r="A3194">
        <v>47.842849023797953</v>
      </c>
      <c r="B3194">
        <v>6.4516129032258064E-3</v>
      </c>
    </row>
    <row r="3195" spans="1:2" x14ac:dyDescent="0.2">
      <c r="A3195">
        <v>47.86677044830985</v>
      </c>
      <c r="B3195">
        <v>6.4516129032258064E-3</v>
      </c>
    </row>
    <row r="3196" spans="1:2" x14ac:dyDescent="0.2">
      <c r="A3196">
        <v>47.86677044830985</v>
      </c>
      <c r="B3196">
        <v>0</v>
      </c>
    </row>
    <row r="3197" spans="1:2" x14ac:dyDescent="0.2">
      <c r="A3197">
        <v>47.890691872821755</v>
      </c>
      <c r="B3197">
        <v>0</v>
      </c>
    </row>
    <row r="3198" spans="1:2" x14ac:dyDescent="0.2">
      <c r="A3198">
        <v>47.890691872821755</v>
      </c>
      <c r="B3198">
        <v>6.4516129032258064E-3</v>
      </c>
    </row>
    <row r="3199" spans="1:2" x14ac:dyDescent="0.2">
      <c r="A3199">
        <v>47.914613297333652</v>
      </c>
      <c r="B3199">
        <v>6.4516129032258064E-3</v>
      </c>
    </row>
    <row r="3200" spans="1:2" x14ac:dyDescent="0.2">
      <c r="A3200">
        <v>47.914613297333652</v>
      </c>
      <c r="B3200">
        <v>0</v>
      </c>
    </row>
    <row r="3201" spans="1:2" x14ac:dyDescent="0.2">
      <c r="A3201">
        <v>47.938534721845549</v>
      </c>
      <c r="B3201">
        <v>0</v>
      </c>
    </row>
    <row r="3202" spans="1:2" x14ac:dyDescent="0.2">
      <c r="A3202">
        <v>47.938534721845549</v>
      </c>
      <c r="B3202">
        <v>6.4516129032258064E-3</v>
      </c>
    </row>
    <row r="3203" spans="1:2" x14ac:dyDescent="0.2">
      <c r="A3203">
        <v>47.962456146357447</v>
      </c>
      <c r="B3203">
        <v>6.4516129032258064E-3</v>
      </c>
    </row>
    <row r="3204" spans="1:2" x14ac:dyDescent="0.2">
      <c r="A3204">
        <v>47.962456146357447</v>
      </c>
      <c r="B3204">
        <v>0</v>
      </c>
    </row>
    <row r="3205" spans="1:2" x14ac:dyDescent="0.2">
      <c r="A3205">
        <v>47.986377570869351</v>
      </c>
      <c r="B3205">
        <v>0</v>
      </c>
    </row>
    <row r="3206" spans="1:2" x14ac:dyDescent="0.2">
      <c r="A3206">
        <v>47.986377570869351</v>
      </c>
      <c r="B3206">
        <v>6.4516129032258064E-3</v>
      </c>
    </row>
    <row r="3207" spans="1:2" x14ac:dyDescent="0.2">
      <c r="A3207">
        <v>48.010298995381248</v>
      </c>
      <c r="B3207">
        <v>6.4516129032258064E-3</v>
      </c>
    </row>
    <row r="3208" spans="1:2" x14ac:dyDescent="0.2">
      <c r="A3208">
        <v>48.010298995381248</v>
      </c>
      <c r="B3208">
        <v>0</v>
      </c>
    </row>
    <row r="3209" spans="1:2" x14ac:dyDescent="0.2">
      <c r="A3209">
        <v>48.034220419893146</v>
      </c>
      <c r="B3209">
        <v>0</v>
      </c>
    </row>
    <row r="3210" spans="1:2" x14ac:dyDescent="0.2">
      <c r="A3210">
        <v>48.034220419893146</v>
      </c>
      <c r="B3210">
        <v>6.4516129032258064E-3</v>
      </c>
    </row>
    <row r="3211" spans="1:2" x14ac:dyDescent="0.2">
      <c r="A3211">
        <v>48.058141844405043</v>
      </c>
      <c r="B3211">
        <v>6.4516129032258064E-3</v>
      </c>
    </row>
    <row r="3212" spans="1:2" x14ac:dyDescent="0.2">
      <c r="A3212">
        <v>48.058141844405043</v>
      </c>
      <c r="B3212">
        <v>0</v>
      </c>
    </row>
    <row r="3213" spans="1:2" x14ac:dyDescent="0.2">
      <c r="A3213">
        <v>48.082063268916947</v>
      </c>
      <c r="B3213">
        <v>0</v>
      </c>
    </row>
    <row r="3214" spans="1:2" x14ac:dyDescent="0.2">
      <c r="A3214">
        <v>48.082063268916947</v>
      </c>
      <c r="B3214">
        <v>6.4516129032258064E-3</v>
      </c>
    </row>
    <row r="3215" spans="1:2" x14ac:dyDescent="0.2">
      <c r="A3215">
        <v>48.105984693428844</v>
      </c>
      <c r="B3215">
        <v>6.4516129032258064E-3</v>
      </c>
    </row>
    <row r="3216" spans="1:2" x14ac:dyDescent="0.2">
      <c r="A3216">
        <v>48.105984693428844</v>
      </c>
      <c r="B3216">
        <v>0</v>
      </c>
    </row>
    <row r="3217" spans="1:2" x14ac:dyDescent="0.2">
      <c r="A3217">
        <v>48.129906117940742</v>
      </c>
      <c r="B3217">
        <v>0</v>
      </c>
    </row>
    <row r="3218" spans="1:2" x14ac:dyDescent="0.2">
      <c r="A3218">
        <v>48.129906117940742</v>
      </c>
      <c r="B3218">
        <v>6.4516129032258064E-3</v>
      </c>
    </row>
    <row r="3219" spans="1:2" x14ac:dyDescent="0.2">
      <c r="A3219">
        <v>48.153827542452639</v>
      </c>
      <c r="B3219">
        <v>6.4516129032258064E-3</v>
      </c>
    </row>
    <row r="3220" spans="1:2" x14ac:dyDescent="0.2">
      <c r="A3220">
        <v>48.153827542452639</v>
      </c>
      <c r="B3220">
        <v>0</v>
      </c>
    </row>
    <row r="3221" spans="1:2" x14ac:dyDescent="0.2">
      <c r="A3221">
        <v>48.177748966964543</v>
      </c>
      <c r="B3221">
        <v>0</v>
      </c>
    </row>
    <row r="3222" spans="1:2" x14ac:dyDescent="0.2">
      <c r="A3222">
        <v>48.177748966964543</v>
      </c>
      <c r="B3222">
        <v>6.4516129032258064E-3</v>
      </c>
    </row>
    <row r="3223" spans="1:2" x14ac:dyDescent="0.2">
      <c r="A3223">
        <v>48.201670391476441</v>
      </c>
      <c r="B3223">
        <v>6.4516129032258064E-3</v>
      </c>
    </row>
    <row r="3224" spans="1:2" x14ac:dyDescent="0.2">
      <c r="A3224">
        <v>48.201670391476441</v>
      </c>
      <c r="B3224">
        <v>0</v>
      </c>
    </row>
    <row r="3225" spans="1:2" x14ac:dyDescent="0.2">
      <c r="A3225">
        <v>48.225591815988338</v>
      </c>
      <c r="B3225">
        <v>0</v>
      </c>
    </row>
    <row r="3226" spans="1:2" x14ac:dyDescent="0.2">
      <c r="A3226">
        <v>48.225591815988338</v>
      </c>
      <c r="B3226">
        <v>6.4516129032258064E-3</v>
      </c>
    </row>
    <row r="3227" spans="1:2" x14ac:dyDescent="0.2">
      <c r="A3227">
        <v>48.249513240500235</v>
      </c>
      <c r="B3227">
        <v>6.4516129032258064E-3</v>
      </c>
    </row>
    <row r="3228" spans="1:2" x14ac:dyDescent="0.2">
      <c r="A3228">
        <v>48.249513240500235</v>
      </c>
      <c r="B3228">
        <v>0</v>
      </c>
    </row>
    <row r="3229" spans="1:2" x14ac:dyDescent="0.2">
      <c r="A3229">
        <v>48.273434665012132</v>
      </c>
      <c r="B3229">
        <v>0</v>
      </c>
    </row>
    <row r="3230" spans="1:2" x14ac:dyDescent="0.2">
      <c r="A3230">
        <v>48.273434665012132</v>
      </c>
      <c r="B3230">
        <v>6.4516129032258064E-3</v>
      </c>
    </row>
    <row r="3231" spans="1:2" x14ac:dyDescent="0.2">
      <c r="A3231">
        <v>48.297356089524037</v>
      </c>
      <c r="B3231">
        <v>6.4516129032258064E-3</v>
      </c>
    </row>
    <row r="3232" spans="1:2" x14ac:dyDescent="0.2">
      <c r="A3232">
        <v>48.297356089524037</v>
      </c>
      <c r="B323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214"/>
  <sheetViews>
    <sheetView zoomScale="140" zoomScaleNormal="140" workbookViewId="0">
      <selection activeCell="E9" sqref="E9:E117"/>
    </sheetView>
  </sheetViews>
  <sheetFormatPr defaultRowHeight="12.75" x14ac:dyDescent="0.2"/>
  <cols>
    <col min="5" max="5" width="17.42578125" customWidth="1"/>
    <col min="19" max="19" width="13.85546875" bestFit="1" customWidth="1"/>
  </cols>
  <sheetData>
    <row r="1" spans="1:21" ht="15.75" x14ac:dyDescent="0.25">
      <c r="A1" s="661" t="s">
        <v>1135</v>
      </c>
      <c r="B1" s="661"/>
      <c r="C1" s="661"/>
      <c r="D1" s="661"/>
      <c r="E1" s="661"/>
      <c r="F1" s="661"/>
      <c r="G1" s="661"/>
      <c r="H1" s="661"/>
      <c r="I1" s="661"/>
      <c r="J1" s="661"/>
      <c r="K1" s="620"/>
      <c r="L1" s="620"/>
      <c r="M1" s="620"/>
      <c r="N1" s="620"/>
      <c r="O1" s="620"/>
    </row>
    <row r="2" spans="1:21" x14ac:dyDescent="0.2">
      <c r="F2" s="620"/>
      <c r="G2" s="620"/>
      <c r="H2" s="620"/>
      <c r="I2" s="620"/>
      <c r="J2" s="620"/>
      <c r="K2" s="620"/>
      <c r="L2" s="620"/>
      <c r="M2" s="620"/>
      <c r="N2" s="620"/>
      <c r="O2" s="620"/>
    </row>
    <row r="3" spans="1:21" x14ac:dyDescent="0.2">
      <c r="F3" s="620"/>
      <c r="G3" s="620"/>
      <c r="H3" s="620"/>
      <c r="I3" s="620"/>
      <c r="J3" s="620"/>
      <c r="K3" s="620"/>
      <c r="L3" s="620"/>
      <c r="M3" s="620"/>
      <c r="N3" s="620"/>
      <c r="O3" s="620"/>
    </row>
    <row r="4" spans="1:21" x14ac:dyDescent="0.2">
      <c r="F4" s="620"/>
      <c r="G4" s="620"/>
      <c r="H4" s="620"/>
      <c r="I4" s="620"/>
      <c r="J4" s="620"/>
      <c r="K4" s="620"/>
      <c r="L4" s="620"/>
      <c r="M4" s="620"/>
      <c r="N4" s="620"/>
      <c r="O4" s="620"/>
    </row>
    <row r="5" spans="1:21" x14ac:dyDescent="0.2">
      <c r="F5" s="620"/>
      <c r="G5" s="620"/>
      <c r="H5" s="620"/>
      <c r="I5" s="620"/>
      <c r="J5" s="620"/>
      <c r="K5" s="620"/>
      <c r="L5" s="620"/>
      <c r="M5" s="620"/>
      <c r="N5" s="620"/>
      <c r="O5" s="620"/>
    </row>
    <row r="6" spans="1:21" x14ac:dyDescent="0.2">
      <c r="F6" s="620"/>
      <c r="G6" s="620"/>
      <c r="H6" s="620"/>
      <c r="I6" s="620"/>
      <c r="J6" s="620"/>
      <c r="K6" s="620"/>
      <c r="L6" s="620"/>
      <c r="M6" s="620"/>
      <c r="N6" s="620"/>
      <c r="O6" s="620"/>
    </row>
    <row r="7" spans="1:21" x14ac:dyDescent="0.2">
      <c r="A7" s="751" t="s">
        <v>676</v>
      </c>
      <c r="B7" s="751"/>
      <c r="C7" s="751" t="s">
        <v>1133</v>
      </c>
      <c r="D7" s="751"/>
      <c r="E7" s="752" t="s">
        <v>1134</v>
      </c>
      <c r="F7" s="751" t="s">
        <v>1132</v>
      </c>
      <c r="G7" s="751"/>
      <c r="H7" s="751" t="s">
        <v>723</v>
      </c>
      <c r="I7" s="751"/>
      <c r="J7" s="751"/>
    </row>
    <row r="8" spans="1:21" x14ac:dyDescent="0.2">
      <c r="A8" s="619" t="s">
        <v>1093</v>
      </c>
      <c r="B8" s="619" t="s">
        <v>1094</v>
      </c>
      <c r="C8" s="619" t="s">
        <v>618</v>
      </c>
      <c r="D8" s="619" t="s">
        <v>624</v>
      </c>
      <c r="E8" s="660" t="s">
        <v>718</v>
      </c>
      <c r="F8" s="619" t="s">
        <v>618</v>
      </c>
      <c r="G8" s="619" t="s">
        <v>624</v>
      </c>
      <c r="H8" s="619" t="s">
        <v>584</v>
      </c>
      <c r="I8" s="619" t="s">
        <v>1096</v>
      </c>
      <c r="J8" s="619" t="s">
        <v>582</v>
      </c>
    </row>
    <row r="9" spans="1:21" x14ac:dyDescent="0.2">
      <c r="A9" s="620">
        <f>B9-9</f>
        <v>2009</v>
      </c>
      <c r="B9" s="743">
        <f>MAX(t_Failures[year])</f>
        <v>2018</v>
      </c>
      <c r="C9" s="652">
        <f>COUNTIFS(t_Failures[year],"&gt;="&amp;A9,t_Failures[year],"&lt;="&amp;B9,t_Failures[severity],"=1")</f>
        <v>11</v>
      </c>
      <c r="D9" s="652">
        <f>COUNTIFS(t_Failures[year],"&gt;="&amp;A9,t_Failures[year],"&lt;="&amp;B9,t_Failures[severity],"=2")</f>
        <v>15</v>
      </c>
      <c r="E9" s="80">
        <v>29911.124892603297</v>
      </c>
      <c r="F9" s="621">
        <f t="shared" ref="F9:F72" si="0">C9/E9</f>
        <v>3.6775614556442787E-4</v>
      </c>
      <c r="G9" s="621">
        <f t="shared" ref="G9:G10" si="1">D9/E9</f>
        <v>5.014856530424016E-4</v>
      </c>
      <c r="H9" s="622">
        <v>6638.9</v>
      </c>
      <c r="I9" s="622">
        <v>21.518051773423338</v>
      </c>
      <c r="J9" s="79">
        <v>0.631116164473565</v>
      </c>
      <c r="R9" s="653"/>
    </row>
    <row r="10" spans="1:21" x14ac:dyDescent="0.2">
      <c r="A10" s="620">
        <f>A9-1</f>
        <v>2008</v>
      </c>
      <c r="B10" s="620">
        <f>B9-1</f>
        <v>2017</v>
      </c>
      <c r="C10" s="652">
        <f>COUNTIFS(t_Failures[year],"&gt;="&amp;$A10,t_Failures[year],"&lt;="&amp;$B10,t_Failures[severity],"=1")</f>
        <v>13</v>
      </c>
      <c r="D10" s="652">
        <f>COUNTIFS(t_Failures[year],"&gt;="&amp;$A10,t_Failures[year],"&lt;="&amp;$B10,t_Failures[severity],"=2")</f>
        <v>14</v>
      </c>
      <c r="E10" s="80">
        <v>28775.910606889011</v>
      </c>
      <c r="F10" s="621">
        <f t="shared" si="0"/>
        <v>4.5176676344302287E-4</v>
      </c>
      <c r="G10" s="621">
        <f t="shared" si="1"/>
        <v>4.8651805293863998E-4</v>
      </c>
      <c r="H10" s="622">
        <v>6902.55</v>
      </c>
      <c r="I10" s="622">
        <v>21.302246596081005</v>
      </c>
      <c r="J10" s="79">
        <v>0.64491906578933322</v>
      </c>
    </row>
    <row r="11" spans="1:21" x14ac:dyDescent="0.2">
      <c r="A11" s="620">
        <f t="shared" ref="A11:A74" si="2">A10-1</f>
        <v>2007</v>
      </c>
      <c r="B11" s="620">
        <f t="shared" ref="B11:B74" si="3">B10-1</f>
        <v>2016</v>
      </c>
      <c r="C11" s="652">
        <f>COUNTIFS(t_Failures[year],"&gt;="&amp;$A11,t_Failures[year],"&lt;="&amp;$B11,t_Failures[severity],"=1")</f>
        <v>13</v>
      </c>
      <c r="D11" s="652">
        <f>COUNTIFS(t_Failures[year],"&gt;="&amp;$A11,t_Failures[year],"&lt;="&amp;$B11,t_Failures[severity],"=2")</f>
        <v>10</v>
      </c>
      <c r="E11" s="80">
        <v>27756.258064516129</v>
      </c>
      <c r="F11" s="621">
        <f t="shared" si="0"/>
        <v>4.6836284522874236E-4</v>
      </c>
      <c r="G11" s="621">
        <f t="shared" ref="G11:G74" si="4">D11/E11</f>
        <v>3.602791117144172E-4</v>
      </c>
      <c r="H11" s="622">
        <v>7241</v>
      </c>
      <c r="I11" s="622">
        <v>20.806246596081003</v>
      </c>
      <c r="J11" s="79">
        <v>0.65947860291099281</v>
      </c>
      <c r="L11" s="744"/>
      <c r="M11" s="744"/>
      <c r="N11" s="745"/>
      <c r="O11" s="745"/>
      <c r="P11" s="746"/>
      <c r="Q11" s="747"/>
      <c r="R11" s="747"/>
      <c r="S11" s="748"/>
      <c r="T11" s="749"/>
    </row>
    <row r="12" spans="1:21" x14ac:dyDescent="0.2">
      <c r="A12" s="620">
        <f t="shared" si="2"/>
        <v>2006</v>
      </c>
      <c r="B12" s="620">
        <f t="shared" si="3"/>
        <v>2015</v>
      </c>
      <c r="C12" s="652">
        <f>COUNTIFS(t_Failures[year],"&gt;="&amp;$A12,t_Failures[year],"&lt;="&amp;$B12,t_Failures[severity],"=1")</f>
        <v>13</v>
      </c>
      <c r="D12" s="652">
        <f>COUNTIFS(t_Failures[year],"&gt;="&amp;$A12,t_Failures[year],"&lt;="&amp;$B12,t_Failures[severity],"=2")</f>
        <v>12</v>
      </c>
      <c r="E12" s="80">
        <v>26957.741935483871</v>
      </c>
      <c r="F12" s="621">
        <f t="shared" si="0"/>
        <v>4.8223623592480463E-4</v>
      </c>
      <c r="G12" s="621">
        <f t="shared" si="4"/>
        <v>4.4514114085366583E-4</v>
      </c>
      <c r="H12" s="622">
        <v>7589.45</v>
      </c>
      <c r="I12" s="622">
        <v>20.442191396081004</v>
      </c>
      <c r="J12" s="79">
        <v>0.67328000811357858</v>
      </c>
      <c r="L12" s="745"/>
      <c r="M12" s="745"/>
      <c r="N12" s="745"/>
      <c r="O12" s="745"/>
      <c r="P12" s="746"/>
      <c r="Q12" s="747"/>
      <c r="R12" s="747"/>
      <c r="S12" s="748"/>
      <c r="T12" s="750"/>
      <c r="U12" s="654"/>
    </row>
    <row r="13" spans="1:21" x14ac:dyDescent="0.2">
      <c r="A13" s="620">
        <f t="shared" si="2"/>
        <v>2005</v>
      </c>
      <c r="B13" s="620">
        <f t="shared" si="3"/>
        <v>2014</v>
      </c>
      <c r="C13" s="652">
        <f>COUNTIFS(t_Failures[year],"&gt;="&amp;$A13,t_Failures[year],"&lt;="&amp;$B13,t_Failures[severity],"=1")</f>
        <v>11</v>
      </c>
      <c r="D13" s="652">
        <f>COUNTIFS(t_Failures[year],"&gt;="&amp;$A13,t_Failures[year],"&lt;="&amp;$B13,t_Failures[severity],"=2")</f>
        <v>12</v>
      </c>
      <c r="E13" s="80">
        <v>26332.5</v>
      </c>
      <c r="F13" s="621">
        <f t="shared" si="0"/>
        <v>4.1773473844108991E-4</v>
      </c>
      <c r="G13" s="621">
        <f t="shared" si="4"/>
        <v>4.5571062375391626E-4</v>
      </c>
      <c r="H13" s="622">
        <v>7501</v>
      </c>
      <c r="I13" s="622">
        <v>19.847617396081006</v>
      </c>
      <c r="J13" s="79">
        <v>0.69062716925636625</v>
      </c>
      <c r="L13" s="745"/>
      <c r="M13" s="745"/>
      <c r="N13" s="745"/>
      <c r="O13" s="745"/>
      <c r="P13" s="746"/>
      <c r="Q13" s="747"/>
      <c r="R13" s="747"/>
      <c r="S13" s="748"/>
      <c r="T13" s="750"/>
      <c r="U13" s="654"/>
    </row>
    <row r="14" spans="1:21" x14ac:dyDescent="0.2">
      <c r="A14" s="620">
        <f t="shared" si="2"/>
        <v>2004</v>
      </c>
      <c r="B14" s="620">
        <f t="shared" si="3"/>
        <v>2013</v>
      </c>
      <c r="C14" s="652">
        <f>COUNTIFS(t_Failures[year],"&gt;="&amp;$A14,t_Failures[year],"&lt;="&amp;$B14,t_Failures[severity],"=1")</f>
        <v>9</v>
      </c>
      <c r="D14" s="652">
        <f>COUNTIFS(t_Failures[year],"&gt;="&amp;$A14,t_Failures[year],"&lt;="&amp;$B14,t_Failures[severity],"=2")</f>
        <v>12</v>
      </c>
      <c r="E14" s="80">
        <v>25797.5</v>
      </c>
      <c r="F14" s="621">
        <f t="shared" si="0"/>
        <v>3.488710146332009E-4</v>
      </c>
      <c r="G14" s="621">
        <f t="shared" si="4"/>
        <v>4.6516135284426787E-4</v>
      </c>
      <c r="H14" s="622">
        <v>7183.15</v>
      </c>
      <c r="I14" s="622">
        <v>19.190173547322011</v>
      </c>
      <c r="J14" s="79">
        <v>0.70703886325825827</v>
      </c>
      <c r="L14" s="745"/>
      <c r="M14" s="745"/>
      <c r="N14" s="745"/>
      <c r="O14" s="745"/>
      <c r="P14" s="746"/>
      <c r="Q14" s="747"/>
      <c r="R14" s="747"/>
      <c r="S14" s="748"/>
      <c r="T14" s="750"/>
      <c r="U14" s="654"/>
    </row>
    <row r="15" spans="1:21" x14ac:dyDescent="0.2">
      <c r="A15" s="620">
        <f t="shared" si="2"/>
        <v>2003</v>
      </c>
      <c r="B15" s="620">
        <f t="shared" si="3"/>
        <v>2012</v>
      </c>
      <c r="C15" s="652">
        <f>COUNTIFS(t_Failures[year],"&gt;="&amp;$A15,t_Failures[year],"&lt;="&amp;$B15,t_Failures[severity],"=1")</f>
        <v>9</v>
      </c>
      <c r="D15" s="652">
        <f>COUNTIFS(t_Failures[year],"&gt;="&amp;$A15,t_Failures[year],"&lt;="&amp;$B15,t_Failures[severity],"=2")</f>
        <v>12</v>
      </c>
      <c r="E15" s="80">
        <v>25262.5</v>
      </c>
      <c r="F15" s="621">
        <f t="shared" si="0"/>
        <v>3.5625927758535378E-4</v>
      </c>
      <c r="G15" s="621">
        <f t="shared" si="4"/>
        <v>4.7501237011380503E-4</v>
      </c>
      <c r="H15" s="622">
        <v>6678.7</v>
      </c>
      <c r="I15" s="622">
        <v>18.507083900805441</v>
      </c>
      <c r="J15" s="79">
        <v>0.72342089480482863</v>
      </c>
      <c r="L15" s="745"/>
      <c r="M15" s="745"/>
      <c r="N15" s="745"/>
      <c r="O15" s="745"/>
      <c r="P15" s="746"/>
      <c r="Q15" s="747"/>
      <c r="R15" s="747"/>
      <c r="S15" s="748"/>
      <c r="T15" s="750"/>
      <c r="U15" s="654"/>
    </row>
    <row r="16" spans="1:21" x14ac:dyDescent="0.2">
      <c r="A16" s="620">
        <f t="shared" si="2"/>
        <v>2002</v>
      </c>
      <c r="B16" s="620">
        <f t="shared" si="3"/>
        <v>2011</v>
      </c>
      <c r="C16" s="652">
        <f>COUNTIFS(t_Failures[year],"&gt;="&amp;$A16,t_Failures[year],"&lt;="&amp;$B16,t_Failures[severity],"=1")</f>
        <v>9</v>
      </c>
      <c r="D16" s="652">
        <f>COUNTIFS(t_Failures[year],"&gt;="&amp;$A16,t_Failures[year],"&lt;="&amp;$B16,t_Failures[severity],"=2")</f>
        <v>10</v>
      </c>
      <c r="E16" s="80">
        <v>24727.5</v>
      </c>
      <c r="F16" s="621">
        <f t="shared" si="0"/>
        <v>3.6396724294813468E-4</v>
      </c>
      <c r="G16" s="621">
        <f t="shared" si="4"/>
        <v>4.0440804772014964E-4</v>
      </c>
      <c r="H16" s="622">
        <v>6063.9</v>
      </c>
      <c r="I16" s="622">
        <v>17.930948664086973</v>
      </c>
      <c r="J16" s="79">
        <v>0.73964021293797588</v>
      </c>
      <c r="L16" s="745"/>
      <c r="M16" s="745"/>
      <c r="N16" s="745"/>
      <c r="O16" s="745"/>
      <c r="P16" s="746"/>
      <c r="Q16" s="747"/>
      <c r="R16" s="747"/>
      <c r="S16" s="748"/>
      <c r="T16" s="750"/>
      <c r="U16" s="654"/>
    </row>
    <row r="17" spans="1:21" x14ac:dyDescent="0.2">
      <c r="A17" s="620">
        <f t="shared" si="2"/>
        <v>2001</v>
      </c>
      <c r="B17" s="620">
        <f t="shared" si="3"/>
        <v>2010</v>
      </c>
      <c r="C17" s="652">
        <f>COUNTIFS(t_Failures[year],"&gt;="&amp;$A17,t_Failures[year],"&lt;="&amp;$B17,t_Failures[severity],"=1")</f>
        <v>9</v>
      </c>
      <c r="D17" s="652">
        <f>COUNTIFS(t_Failures[year],"&gt;="&amp;$A17,t_Failures[year],"&lt;="&amp;$B17,t_Failures[severity],"=2")</f>
        <v>10</v>
      </c>
      <c r="E17" s="80">
        <v>24192.5</v>
      </c>
      <c r="F17" s="621">
        <f t="shared" si="0"/>
        <v>3.7201612069856358E-4</v>
      </c>
      <c r="G17" s="621">
        <f t="shared" si="4"/>
        <v>4.133512452206262E-4</v>
      </c>
      <c r="H17" s="622">
        <v>5349.05</v>
      </c>
      <c r="I17" s="622">
        <v>17.600000000000001</v>
      </c>
      <c r="J17" s="79">
        <v>0.75565074375845509</v>
      </c>
      <c r="L17" s="745"/>
      <c r="M17" s="745"/>
      <c r="N17" s="745"/>
      <c r="O17" s="745"/>
      <c r="P17" s="746"/>
      <c r="Q17" s="747"/>
      <c r="R17" s="747"/>
      <c r="S17" s="748"/>
      <c r="T17" s="750"/>
      <c r="U17" s="654"/>
    </row>
    <row r="18" spans="1:21" x14ac:dyDescent="0.2">
      <c r="A18" s="658">
        <f t="shared" si="2"/>
        <v>2000</v>
      </c>
      <c r="B18" s="658">
        <f t="shared" si="3"/>
        <v>2009</v>
      </c>
      <c r="C18" s="652">
        <f>COUNTIFS(t_Failures[year],"&gt;="&amp;$A18,t_Failures[year],"&lt;="&amp;$B18,t_Failures[severity],"=1")</f>
        <v>11</v>
      </c>
      <c r="D18" s="652">
        <f>COUNTIFS(t_Failures[year],"&gt;="&amp;$A18,t_Failures[year],"&lt;="&amp;$B18,t_Failures[severity],"=2")</f>
        <v>9</v>
      </c>
      <c r="E18" s="80">
        <v>23657.5</v>
      </c>
      <c r="F18" s="621">
        <f t="shared" si="0"/>
        <v>4.6496882595371445E-4</v>
      </c>
      <c r="G18" s="621">
        <f t="shared" si="4"/>
        <v>3.8042903941667549E-4</v>
      </c>
      <c r="H18" s="622">
        <v>4783.55</v>
      </c>
      <c r="I18" s="622">
        <v>17.05</v>
      </c>
      <c r="J18" s="79">
        <v>0.76536031944646654</v>
      </c>
      <c r="L18" s="745"/>
      <c r="M18" s="745"/>
      <c r="N18" s="745"/>
      <c r="O18" s="745"/>
      <c r="P18" s="746"/>
      <c r="Q18" s="747"/>
      <c r="R18" s="747"/>
      <c r="S18" s="748"/>
      <c r="T18" s="750"/>
      <c r="U18" s="654"/>
    </row>
    <row r="19" spans="1:21" x14ac:dyDescent="0.2">
      <c r="A19" s="620">
        <f t="shared" si="2"/>
        <v>1999</v>
      </c>
      <c r="B19" s="620">
        <f t="shared" si="3"/>
        <v>2008</v>
      </c>
      <c r="C19" s="652">
        <f>COUNTIFS(t_Failures[year],"&gt;="&amp;$A19,t_Failures[year],"&lt;="&amp;$B19,t_Failures[severity],"=1")</f>
        <v>11</v>
      </c>
      <c r="D19" s="652">
        <f>COUNTIFS(t_Failures[year],"&gt;="&amp;$A19,t_Failures[year],"&lt;="&amp;$B19,t_Failures[severity],"=2")</f>
        <v>9</v>
      </c>
      <c r="E19" s="80">
        <v>23088.5</v>
      </c>
      <c r="F19" s="621">
        <f t="shared" si="0"/>
        <v>4.7642765879117311E-4</v>
      </c>
      <c r="G19" s="621">
        <f t="shared" si="4"/>
        <v>3.8980444810186892E-4</v>
      </c>
      <c r="H19" s="622">
        <v>4435.55</v>
      </c>
      <c r="I19" s="622">
        <v>16.72</v>
      </c>
      <c r="J19" s="79">
        <v>0.7702683399563901</v>
      </c>
      <c r="L19" s="745"/>
      <c r="M19" s="745"/>
      <c r="N19" s="745"/>
      <c r="O19" s="745"/>
      <c r="P19" s="746"/>
      <c r="Q19" s="747"/>
      <c r="R19" s="747"/>
      <c r="S19" s="748"/>
      <c r="T19" s="750"/>
      <c r="U19" s="654"/>
    </row>
    <row r="20" spans="1:21" x14ac:dyDescent="0.2">
      <c r="A20" s="620">
        <f t="shared" si="2"/>
        <v>1998</v>
      </c>
      <c r="B20" s="620">
        <f t="shared" si="3"/>
        <v>2007</v>
      </c>
      <c r="C20" s="652">
        <f>COUNTIFS(t_Failures[year],"&gt;="&amp;$A20,t_Failures[year],"&lt;="&amp;$B20,t_Failures[severity],"=1")</f>
        <v>10</v>
      </c>
      <c r="D20" s="652">
        <f>COUNTIFS(t_Failures[year],"&gt;="&amp;$A20,t_Failures[year],"&lt;="&amp;$B20,t_Failures[severity],"=2")</f>
        <v>9</v>
      </c>
      <c r="E20" s="80">
        <v>22485.5</v>
      </c>
      <c r="F20" s="621">
        <f t="shared" si="0"/>
        <v>4.4473104889817882E-4</v>
      </c>
      <c r="G20" s="621">
        <f t="shared" si="4"/>
        <v>4.0025794400836096E-4</v>
      </c>
      <c r="H20" s="622">
        <v>3913.55</v>
      </c>
      <c r="I20" s="622">
        <v>16.61</v>
      </c>
      <c r="J20" s="79">
        <v>0.76964097260062247</v>
      </c>
      <c r="L20" s="745"/>
      <c r="M20" s="745"/>
      <c r="N20" s="745"/>
      <c r="O20" s="745"/>
      <c r="P20" s="746"/>
      <c r="Q20" s="747"/>
      <c r="R20" s="747"/>
      <c r="S20" s="748"/>
      <c r="T20" s="750"/>
      <c r="U20" s="654"/>
    </row>
    <row r="21" spans="1:21" x14ac:dyDescent="0.2">
      <c r="A21" s="620">
        <f t="shared" si="2"/>
        <v>1997</v>
      </c>
      <c r="B21" s="620">
        <f t="shared" si="3"/>
        <v>2006</v>
      </c>
      <c r="C21" s="652">
        <f>COUNTIFS(t_Failures[year],"&gt;="&amp;$A21,t_Failures[year],"&lt;="&amp;$B21,t_Failures[severity],"=1")</f>
        <v>9</v>
      </c>
      <c r="D21" s="652">
        <f>COUNTIFS(t_Failures[year],"&gt;="&amp;$A21,t_Failures[year],"&lt;="&amp;$B21,t_Failures[severity],"=2")</f>
        <v>11</v>
      </c>
      <c r="E21" s="80">
        <v>21848.5</v>
      </c>
      <c r="F21" s="621">
        <f t="shared" si="0"/>
        <v>4.1192759228322309E-4</v>
      </c>
      <c r="G21" s="621">
        <f t="shared" si="4"/>
        <v>5.0346705723505042E-4</v>
      </c>
      <c r="H21" s="622">
        <v>3436.5</v>
      </c>
      <c r="I21" s="622">
        <v>16.720000000000002</v>
      </c>
      <c r="J21" s="79">
        <v>0.77244158838518884</v>
      </c>
      <c r="L21" s="744"/>
      <c r="M21" s="744"/>
      <c r="N21" s="745"/>
      <c r="O21" s="745"/>
      <c r="P21" s="746"/>
      <c r="Q21" s="747"/>
      <c r="R21" s="747"/>
      <c r="S21" s="748"/>
      <c r="T21" s="750"/>
      <c r="U21" s="654"/>
    </row>
    <row r="22" spans="1:21" x14ac:dyDescent="0.2">
      <c r="A22" s="620">
        <f t="shared" si="2"/>
        <v>1996</v>
      </c>
      <c r="B22" s="620">
        <f t="shared" si="3"/>
        <v>2005</v>
      </c>
      <c r="C22" s="652">
        <f>COUNTIFS(t_Failures[year],"&gt;="&amp;$A22,t_Failures[year],"&lt;="&amp;$B22,t_Failures[severity],"=1")</f>
        <v>9</v>
      </c>
      <c r="D22" s="652">
        <f>COUNTIFS(t_Failures[year],"&gt;="&amp;$A22,t_Failures[year],"&lt;="&amp;$B22,t_Failures[severity],"=2")</f>
        <v>11</v>
      </c>
      <c r="E22" s="80">
        <v>21177.5</v>
      </c>
      <c r="F22" s="621">
        <f t="shared" si="0"/>
        <v>4.2497934128202101E-4</v>
      </c>
      <c r="G22" s="621">
        <f t="shared" si="4"/>
        <v>5.1941919490024787E-4</v>
      </c>
      <c r="H22" s="622">
        <v>2985.55</v>
      </c>
      <c r="I22" s="622">
        <v>17.050000000000004</v>
      </c>
      <c r="J22" s="79">
        <v>0.77612635275657726</v>
      </c>
      <c r="L22" s="745"/>
      <c r="M22" s="745"/>
      <c r="N22" s="745"/>
      <c r="O22" s="745"/>
      <c r="P22" s="746"/>
      <c r="Q22" s="747"/>
      <c r="R22" s="747"/>
      <c r="S22" s="748"/>
      <c r="T22" s="750"/>
      <c r="U22" s="654"/>
    </row>
    <row r="23" spans="1:21" x14ac:dyDescent="0.2">
      <c r="A23" s="620">
        <f t="shared" si="2"/>
        <v>1995</v>
      </c>
      <c r="B23" s="620">
        <f t="shared" si="3"/>
        <v>2004</v>
      </c>
      <c r="C23" s="652">
        <f>COUNTIFS(t_Failures[year],"&gt;="&amp;$A23,t_Failures[year],"&lt;="&amp;$B23,t_Failures[severity],"=1")</f>
        <v>10</v>
      </c>
      <c r="D23" s="652">
        <f>COUNTIFS(t_Failures[year],"&gt;="&amp;$A23,t_Failures[year],"&lt;="&amp;$B23,t_Failures[severity],"=2")</f>
        <v>12</v>
      </c>
      <c r="E23" s="80">
        <v>20472.5</v>
      </c>
      <c r="F23" s="621">
        <f t="shared" si="0"/>
        <v>4.884601294419343E-4</v>
      </c>
      <c r="G23" s="621">
        <f t="shared" si="4"/>
        <v>5.8615215533032114E-4</v>
      </c>
      <c r="H23" s="622">
        <v>2995.7</v>
      </c>
      <c r="I23" s="622">
        <v>17.600000000000001</v>
      </c>
      <c r="J23" s="79">
        <v>0.76826767423148468</v>
      </c>
      <c r="L23" s="745"/>
      <c r="M23" s="745"/>
      <c r="N23" s="745"/>
      <c r="O23" s="745"/>
      <c r="P23" s="746"/>
      <c r="Q23" s="747"/>
      <c r="R23" s="747"/>
      <c r="S23" s="748"/>
      <c r="T23" s="750"/>
      <c r="U23" s="654"/>
    </row>
    <row r="24" spans="1:21" x14ac:dyDescent="0.2">
      <c r="A24" s="620">
        <f t="shared" si="2"/>
        <v>1994</v>
      </c>
      <c r="B24" s="620">
        <f t="shared" si="3"/>
        <v>2003</v>
      </c>
      <c r="C24" s="652">
        <f>COUNTIFS(t_Failures[year],"&gt;="&amp;$A24,t_Failures[year],"&lt;="&amp;$B24,t_Failures[severity],"=1")</f>
        <v>15</v>
      </c>
      <c r="D24" s="652">
        <f>COUNTIFS(t_Failures[year],"&gt;="&amp;$A24,t_Failures[year],"&lt;="&amp;$B24,t_Failures[severity],"=2")</f>
        <v>11</v>
      </c>
      <c r="E24" s="80">
        <v>19733.5</v>
      </c>
      <c r="F24" s="621">
        <f t="shared" si="0"/>
        <v>7.6012871512909515E-4</v>
      </c>
      <c r="G24" s="621">
        <f t="shared" si="4"/>
        <v>5.5742772442800314E-4</v>
      </c>
      <c r="H24" s="622">
        <v>3016</v>
      </c>
      <c r="I24" s="622">
        <v>18.149999999999999</v>
      </c>
      <c r="J24" s="79">
        <v>0.76837723905940147</v>
      </c>
      <c r="L24" s="745"/>
      <c r="M24" s="745"/>
      <c r="N24" s="745"/>
      <c r="O24" s="745"/>
      <c r="P24" s="746"/>
      <c r="Q24" s="747"/>
      <c r="R24" s="747"/>
      <c r="S24" s="748"/>
      <c r="T24" s="750"/>
      <c r="U24" s="654"/>
    </row>
    <row r="25" spans="1:21" x14ac:dyDescent="0.2">
      <c r="A25" s="620">
        <f t="shared" si="2"/>
        <v>1993</v>
      </c>
      <c r="B25" s="620">
        <f t="shared" si="3"/>
        <v>2002</v>
      </c>
      <c r="C25" s="652">
        <f>COUNTIFS(t_Failures[year],"&gt;="&amp;$A25,t_Failures[year],"&lt;="&amp;$B25,t_Failures[severity],"=1")</f>
        <v>14</v>
      </c>
      <c r="D25" s="652">
        <f>COUNTIFS(t_Failures[year],"&gt;="&amp;$A25,t_Failures[year],"&lt;="&amp;$B25,t_Failures[severity],"=2")</f>
        <v>13</v>
      </c>
      <c r="E25" s="80">
        <v>18960.5</v>
      </c>
      <c r="F25" s="621">
        <f t="shared" si="0"/>
        <v>7.3837715250125264E-4</v>
      </c>
      <c r="G25" s="621">
        <f t="shared" si="4"/>
        <v>6.8563592732259174E-4</v>
      </c>
      <c r="H25" s="622">
        <v>3104.45</v>
      </c>
      <c r="I25" s="622">
        <v>18.7</v>
      </c>
      <c r="J25" s="79">
        <v>0.77611482125376341</v>
      </c>
      <c r="L25" s="745"/>
      <c r="M25" s="745"/>
      <c r="N25" s="745"/>
      <c r="O25" s="745"/>
      <c r="P25" s="746"/>
      <c r="Q25" s="747"/>
      <c r="R25" s="747"/>
      <c r="S25" s="748"/>
      <c r="T25" s="750"/>
      <c r="U25" s="654"/>
    </row>
    <row r="26" spans="1:21" x14ac:dyDescent="0.2">
      <c r="A26" s="620">
        <f t="shared" si="2"/>
        <v>1992</v>
      </c>
      <c r="B26" s="620">
        <f t="shared" si="3"/>
        <v>2001</v>
      </c>
      <c r="C26" s="652">
        <f>COUNTIFS(t_Failures[year],"&gt;="&amp;$A26,t_Failures[year],"&lt;="&amp;$B26,t_Failures[severity],"=1")</f>
        <v>14</v>
      </c>
      <c r="D26" s="652">
        <f>COUNTIFS(t_Failures[year],"&gt;="&amp;$A26,t_Failures[year],"&lt;="&amp;$B26,t_Failures[severity],"=2")</f>
        <v>14</v>
      </c>
      <c r="E26" s="80">
        <v>18153.5</v>
      </c>
      <c r="F26" s="621">
        <f t="shared" si="0"/>
        <v>7.7120114578455945E-4</v>
      </c>
      <c r="G26" s="621">
        <f t="shared" si="4"/>
        <v>7.7120114578455945E-4</v>
      </c>
      <c r="H26" s="622">
        <v>3284.25</v>
      </c>
      <c r="I26" s="622">
        <v>19.25</v>
      </c>
      <c r="J26" s="79">
        <v>0.77502982827340716</v>
      </c>
      <c r="L26" s="745"/>
      <c r="M26" s="745"/>
      <c r="N26" s="745"/>
      <c r="O26" s="745"/>
      <c r="P26" s="746"/>
      <c r="Q26" s="747"/>
      <c r="R26" s="747"/>
      <c r="S26" s="748"/>
      <c r="T26" s="750"/>
      <c r="U26" s="654"/>
    </row>
    <row r="27" spans="1:21" x14ac:dyDescent="0.2">
      <c r="A27" s="620">
        <f t="shared" si="2"/>
        <v>1991</v>
      </c>
      <c r="B27" s="620">
        <f t="shared" si="3"/>
        <v>2000</v>
      </c>
      <c r="C27" s="652">
        <f>COUNTIFS(t_Failures[year],"&gt;="&amp;$A27,t_Failures[year],"&lt;="&amp;$B27,t_Failures[severity],"=1")</f>
        <v>14</v>
      </c>
      <c r="D27" s="652">
        <f>COUNTIFS(t_Failures[year],"&gt;="&amp;$A27,t_Failures[year],"&lt;="&amp;$B27,t_Failures[severity],"=2")</f>
        <v>13</v>
      </c>
      <c r="E27" s="80">
        <v>17312.5</v>
      </c>
      <c r="F27" s="621">
        <f t="shared" si="0"/>
        <v>8.0866425992779788E-4</v>
      </c>
      <c r="G27" s="621">
        <f t="shared" si="4"/>
        <v>7.5090252707581226E-4</v>
      </c>
      <c r="H27" s="622">
        <v>3477.1</v>
      </c>
      <c r="I27" s="622">
        <v>19.8</v>
      </c>
      <c r="J27" s="79">
        <v>0.77355366811868831</v>
      </c>
      <c r="L27" s="745"/>
      <c r="M27" s="745"/>
      <c r="N27" s="745"/>
      <c r="O27" s="745"/>
      <c r="P27" s="746"/>
      <c r="Q27" s="747"/>
      <c r="R27" s="747"/>
      <c r="S27" s="748"/>
      <c r="T27" s="750"/>
      <c r="U27" s="654"/>
    </row>
    <row r="28" spans="1:21" x14ac:dyDescent="0.2">
      <c r="A28" s="658">
        <f t="shared" si="2"/>
        <v>1990</v>
      </c>
      <c r="B28" s="658">
        <f t="shared" si="3"/>
        <v>1999</v>
      </c>
      <c r="C28" s="652">
        <f>COUNTIFS(t_Failures[year],"&gt;="&amp;$A28,t_Failures[year],"&lt;="&amp;$B28,t_Failures[severity],"=1")</f>
        <v>10</v>
      </c>
      <c r="D28" s="652">
        <f>COUNTIFS(t_Failures[year],"&gt;="&amp;$A28,t_Failures[year],"&lt;="&amp;$B28,t_Failures[severity],"=2")</f>
        <v>14</v>
      </c>
      <c r="E28" s="80">
        <v>16437.5</v>
      </c>
      <c r="F28" s="621">
        <f t="shared" si="0"/>
        <v>6.0836501901140685E-4</v>
      </c>
      <c r="G28" s="621">
        <f t="shared" si="4"/>
        <v>8.5171102661596963E-4</v>
      </c>
      <c r="H28" s="622">
        <v>3700.4</v>
      </c>
      <c r="I28" s="622">
        <v>20.350000000000001</v>
      </c>
      <c r="J28" s="79">
        <v>0.77987794933122701</v>
      </c>
      <c r="O28" s="745"/>
      <c r="P28" s="746"/>
      <c r="Q28" s="747"/>
      <c r="R28" s="747"/>
      <c r="S28" s="748"/>
      <c r="T28" s="654"/>
      <c r="U28" s="654"/>
    </row>
    <row r="29" spans="1:21" x14ac:dyDescent="0.2">
      <c r="A29" s="620">
        <f t="shared" si="2"/>
        <v>1989</v>
      </c>
      <c r="B29" s="620">
        <f t="shared" si="3"/>
        <v>1998</v>
      </c>
      <c r="C29" s="652">
        <f>COUNTIFS(t_Failures[year],"&gt;="&amp;$A29,t_Failures[year],"&lt;="&amp;$B29,t_Failures[severity],"=1")</f>
        <v>9</v>
      </c>
      <c r="D29" s="652">
        <f>COUNTIFS(t_Failures[year],"&gt;="&amp;$A29,t_Failures[year],"&lt;="&amp;$B29,t_Failures[severity],"=2")</f>
        <v>14</v>
      </c>
      <c r="E29" s="80">
        <v>15615</v>
      </c>
      <c r="F29" s="621">
        <f t="shared" si="0"/>
        <v>5.7636887608069167E-4</v>
      </c>
      <c r="G29" s="621">
        <f t="shared" si="4"/>
        <v>8.9657380723663139E-4</v>
      </c>
      <c r="H29" s="622">
        <v>4013.6</v>
      </c>
      <c r="I29" s="622">
        <v>20.768000000000001</v>
      </c>
      <c r="J29" s="79">
        <v>0.78736723474237602</v>
      </c>
      <c r="O29" s="745"/>
      <c r="P29" s="745"/>
      <c r="Q29" s="745"/>
      <c r="R29" s="745"/>
      <c r="S29" s="745"/>
    </row>
    <row r="30" spans="1:21" x14ac:dyDescent="0.2">
      <c r="A30" s="620">
        <f t="shared" si="2"/>
        <v>1988</v>
      </c>
      <c r="B30" s="620">
        <f t="shared" si="3"/>
        <v>1997</v>
      </c>
      <c r="C30" s="652">
        <f>COUNTIFS(t_Failures[year],"&gt;="&amp;$A30,t_Failures[year],"&lt;="&amp;$B30,t_Failures[severity],"=1")</f>
        <v>9</v>
      </c>
      <c r="D30" s="652">
        <f>COUNTIFS(t_Failures[year],"&gt;="&amp;$A30,t_Failures[year],"&lt;="&amp;$B30,t_Failures[severity],"=2")</f>
        <v>15</v>
      </c>
      <c r="E30" s="80">
        <v>14845</v>
      </c>
      <c r="F30" s="621">
        <f t="shared" si="0"/>
        <v>6.0626473560121256E-4</v>
      </c>
      <c r="G30" s="621">
        <f t="shared" si="4"/>
        <v>1.0104412260020209E-3</v>
      </c>
      <c r="H30" s="622">
        <v>4293.45</v>
      </c>
      <c r="I30" s="622">
        <v>21.054000000000002</v>
      </c>
      <c r="J30" s="79">
        <v>0.80019170078237545</v>
      </c>
      <c r="O30" s="745"/>
      <c r="P30" s="745"/>
      <c r="Q30" s="745"/>
      <c r="R30" s="745"/>
      <c r="S30" s="745"/>
    </row>
    <row r="31" spans="1:21" x14ac:dyDescent="0.2">
      <c r="A31" s="620">
        <f t="shared" si="2"/>
        <v>1987</v>
      </c>
      <c r="B31" s="620">
        <f t="shared" si="3"/>
        <v>1996</v>
      </c>
      <c r="C31" s="652">
        <f>COUNTIFS(t_Failures[year],"&gt;="&amp;$A31,t_Failures[year],"&lt;="&amp;$B31,t_Failures[severity],"=1")</f>
        <v>9</v>
      </c>
      <c r="D31" s="652">
        <f>COUNTIFS(t_Failures[year],"&gt;="&amp;$A31,t_Failures[year],"&lt;="&amp;$B31,t_Failures[severity],"=2")</f>
        <v>13</v>
      </c>
      <c r="E31" s="80">
        <v>14127.5</v>
      </c>
      <c r="F31" s="621">
        <f t="shared" si="0"/>
        <v>6.3705538842682714E-4</v>
      </c>
      <c r="G31" s="621">
        <f t="shared" si="4"/>
        <v>9.2019111661652807E-4</v>
      </c>
      <c r="H31" s="622">
        <v>4323.8999999999996</v>
      </c>
      <c r="I31" s="622">
        <v>21.208000000000002</v>
      </c>
      <c r="J31" s="79">
        <v>0.80683154787614986</v>
      </c>
    </row>
    <row r="32" spans="1:21" x14ac:dyDescent="0.2">
      <c r="A32" s="620">
        <f t="shared" si="2"/>
        <v>1986</v>
      </c>
      <c r="B32" s="620">
        <f t="shared" si="3"/>
        <v>1995</v>
      </c>
      <c r="C32" s="652">
        <f>COUNTIFS(t_Failures[year],"&gt;="&amp;$A32,t_Failures[year],"&lt;="&amp;$B32,t_Failures[severity],"=1")</f>
        <v>8</v>
      </c>
      <c r="D32" s="652">
        <f>COUNTIFS(t_Failures[year],"&gt;="&amp;$A32,t_Failures[year],"&lt;="&amp;$B32,t_Failures[severity],"=2")</f>
        <v>13</v>
      </c>
      <c r="E32" s="80">
        <v>13462.5</v>
      </c>
      <c r="F32" s="621">
        <f t="shared" si="0"/>
        <v>5.9424326833797591E-4</v>
      </c>
      <c r="G32" s="621">
        <f t="shared" si="4"/>
        <v>9.656453110492108E-4</v>
      </c>
      <c r="H32" s="622">
        <v>4276.05</v>
      </c>
      <c r="I32" s="622">
        <v>21.23</v>
      </c>
      <c r="J32" s="79">
        <v>0.81134537830217501</v>
      </c>
    </row>
    <row r="33" spans="1:10" x14ac:dyDescent="0.2">
      <c r="A33" s="620">
        <f t="shared" si="2"/>
        <v>1985</v>
      </c>
      <c r="B33" s="620">
        <f t="shared" si="3"/>
        <v>1994</v>
      </c>
      <c r="C33" s="652">
        <f>COUNTIFS(t_Failures[year],"&gt;="&amp;$A33,t_Failures[year],"&lt;="&amp;$B33,t_Failures[severity],"=1")</f>
        <v>10</v>
      </c>
      <c r="D33" s="652">
        <f>COUNTIFS(t_Failures[year],"&gt;="&amp;$A33,t_Failures[year],"&lt;="&amp;$B33,t_Failures[severity],"=2")</f>
        <v>14</v>
      </c>
      <c r="E33" s="80">
        <v>12850</v>
      </c>
      <c r="F33" s="621">
        <f t="shared" si="0"/>
        <v>7.7821011673151756E-4</v>
      </c>
      <c r="G33" s="621">
        <f t="shared" si="4"/>
        <v>1.0894941634241246E-3</v>
      </c>
      <c r="H33" s="622">
        <v>4128.1499999999996</v>
      </c>
      <c r="I33" s="622">
        <v>21.12</v>
      </c>
      <c r="J33" s="79">
        <v>0.82485689568447995</v>
      </c>
    </row>
    <row r="34" spans="1:10" x14ac:dyDescent="0.2">
      <c r="A34" s="620">
        <f t="shared" si="2"/>
        <v>1984</v>
      </c>
      <c r="B34" s="620">
        <f t="shared" si="3"/>
        <v>1993</v>
      </c>
      <c r="C34" s="652">
        <f>COUNTIFS(t_Failures[year],"&gt;="&amp;$A34,t_Failures[year],"&lt;="&amp;$B34,t_Failures[severity],"=1")</f>
        <v>5</v>
      </c>
      <c r="D34" s="652">
        <f>COUNTIFS(t_Failures[year],"&gt;="&amp;$A34,t_Failures[year],"&lt;="&amp;$B34,t_Failures[severity],"=2")</f>
        <v>13</v>
      </c>
      <c r="E34" s="80">
        <v>12290</v>
      </c>
      <c r="F34" s="621">
        <f t="shared" si="0"/>
        <v>4.0683482506102521E-4</v>
      </c>
      <c r="G34" s="621">
        <f t="shared" si="4"/>
        <v>1.0577705451586656E-3</v>
      </c>
      <c r="H34" s="622">
        <v>4073.05</v>
      </c>
      <c r="I34" s="622">
        <v>21.428000000000001</v>
      </c>
      <c r="J34" s="79">
        <v>0.83223294277574378</v>
      </c>
    </row>
    <row r="35" spans="1:10" x14ac:dyDescent="0.2">
      <c r="A35" s="620">
        <f t="shared" si="2"/>
        <v>1983</v>
      </c>
      <c r="B35" s="620">
        <f t="shared" si="3"/>
        <v>1992</v>
      </c>
      <c r="C35" s="652">
        <f>COUNTIFS(t_Failures[year],"&gt;="&amp;$A35,t_Failures[year],"&lt;="&amp;$B35,t_Failures[severity],"=1")</f>
        <v>5</v>
      </c>
      <c r="D35" s="652">
        <f>COUNTIFS(t_Failures[year],"&gt;="&amp;$A35,t_Failures[year],"&lt;="&amp;$B35,t_Failures[severity],"=2")</f>
        <v>9</v>
      </c>
      <c r="E35" s="80">
        <v>11782.5</v>
      </c>
      <c r="F35" s="621">
        <f t="shared" si="0"/>
        <v>4.2435815828559303E-4</v>
      </c>
      <c r="G35" s="621">
        <f t="shared" si="4"/>
        <v>7.6384468491406748E-4</v>
      </c>
      <c r="H35" s="622">
        <v>4142.6499999999996</v>
      </c>
      <c r="I35" s="622">
        <v>22.154000000000003</v>
      </c>
      <c r="J35" s="79">
        <v>0.83171063495588393</v>
      </c>
    </row>
    <row r="36" spans="1:10" x14ac:dyDescent="0.2">
      <c r="A36" s="620">
        <f t="shared" si="2"/>
        <v>1982</v>
      </c>
      <c r="B36" s="620">
        <f t="shared" si="3"/>
        <v>1991</v>
      </c>
      <c r="C36" s="652">
        <f>COUNTIFS(t_Failures[year],"&gt;="&amp;$A36,t_Failures[year],"&lt;="&amp;$B36,t_Failures[severity],"=1")</f>
        <v>5</v>
      </c>
      <c r="D36" s="652">
        <f>COUNTIFS(t_Failures[year],"&gt;="&amp;$A36,t_Failures[year],"&lt;="&amp;$B36,t_Failures[severity],"=2")</f>
        <v>8</v>
      </c>
      <c r="E36" s="80">
        <v>11327.5</v>
      </c>
      <c r="F36" s="621">
        <f t="shared" si="0"/>
        <v>4.4140366365040833E-4</v>
      </c>
      <c r="G36" s="621">
        <f t="shared" si="4"/>
        <v>7.062458618406533E-4</v>
      </c>
      <c r="H36" s="622">
        <v>4136.8500000000004</v>
      </c>
      <c r="I36" s="622">
        <v>23.298000000000002</v>
      </c>
      <c r="J36" s="79">
        <v>0.83987361572416552</v>
      </c>
    </row>
    <row r="37" spans="1:10" x14ac:dyDescent="0.2">
      <c r="A37" s="620">
        <f t="shared" si="2"/>
        <v>1981</v>
      </c>
      <c r="B37" s="620">
        <f t="shared" si="3"/>
        <v>1990</v>
      </c>
      <c r="C37" s="652">
        <f>COUNTIFS(t_Failures[year],"&gt;="&amp;$A37,t_Failures[year],"&lt;="&amp;$B37,t_Failures[severity],"=1")</f>
        <v>6</v>
      </c>
      <c r="D37" s="652">
        <f>COUNTIFS(t_Failures[year],"&gt;="&amp;$A37,t_Failures[year],"&lt;="&amp;$B37,t_Failures[severity],"=2")</f>
        <v>9</v>
      </c>
      <c r="E37" s="80">
        <v>10925</v>
      </c>
      <c r="F37" s="621">
        <f t="shared" si="0"/>
        <v>5.4919908466819227E-4</v>
      </c>
      <c r="G37" s="621">
        <f t="shared" si="4"/>
        <v>8.2379862700228835E-4</v>
      </c>
      <c r="H37" s="622">
        <v>4200.6499999999996</v>
      </c>
      <c r="I37" s="622">
        <v>24.860000000000003</v>
      </c>
      <c r="J37" s="79">
        <v>0.8483365509794778</v>
      </c>
    </row>
    <row r="38" spans="1:10" x14ac:dyDescent="0.2">
      <c r="A38" s="658">
        <f t="shared" si="2"/>
        <v>1980</v>
      </c>
      <c r="B38" s="658">
        <f t="shared" si="3"/>
        <v>1989</v>
      </c>
      <c r="C38" s="652">
        <f>COUNTIFS(t_Failures[year],"&gt;="&amp;$A38,t_Failures[year],"&lt;="&amp;$B38,t_Failures[severity],"=1")</f>
        <v>7</v>
      </c>
      <c r="D38" s="652">
        <f>COUNTIFS(t_Failures[year],"&gt;="&amp;$A38,t_Failures[year],"&lt;="&amp;$B38,t_Failures[severity],"=2")</f>
        <v>8</v>
      </c>
      <c r="E38" s="80">
        <v>10575</v>
      </c>
      <c r="F38" s="621">
        <f t="shared" si="0"/>
        <v>6.6193853427895977E-4</v>
      </c>
      <c r="G38" s="621">
        <f t="shared" si="4"/>
        <v>7.5650118203309696E-4</v>
      </c>
      <c r="H38" s="622">
        <v>4351.45</v>
      </c>
      <c r="I38" s="622">
        <v>26.840000000000003</v>
      </c>
      <c r="J38" s="79">
        <v>0.85500000000000009</v>
      </c>
    </row>
    <row r="39" spans="1:10" x14ac:dyDescent="0.2">
      <c r="A39" s="620">
        <f t="shared" si="2"/>
        <v>1979</v>
      </c>
      <c r="B39" s="620">
        <f t="shared" si="3"/>
        <v>1988</v>
      </c>
      <c r="C39" s="652">
        <f>COUNTIFS(t_Failures[year],"&gt;="&amp;$A39,t_Failures[year],"&lt;="&amp;$B39,t_Failures[severity],"=1")</f>
        <v>7</v>
      </c>
      <c r="D39" s="652">
        <f>COUNTIFS(t_Failures[year],"&gt;="&amp;$A39,t_Failures[year],"&lt;="&amp;$B39,t_Failures[severity],"=2")</f>
        <v>8</v>
      </c>
      <c r="E39" s="80">
        <v>10231.200000000001</v>
      </c>
      <c r="F39" s="621">
        <f t="shared" si="0"/>
        <v>6.8418171866447728E-4</v>
      </c>
      <c r="G39" s="621">
        <f t="shared" si="4"/>
        <v>7.8192196418797402E-4</v>
      </c>
      <c r="H39" s="622">
        <v>4463.1000000000004</v>
      </c>
      <c r="I39" s="622">
        <v>29.128000000000004</v>
      </c>
      <c r="J39" s="79">
        <v>0.875</v>
      </c>
    </row>
    <row r="40" spans="1:10" x14ac:dyDescent="0.2">
      <c r="A40" s="620">
        <f t="shared" si="2"/>
        <v>1978</v>
      </c>
      <c r="B40" s="620">
        <f t="shared" si="3"/>
        <v>1987</v>
      </c>
      <c r="C40" s="652">
        <f>COUNTIFS(t_Failures[year],"&gt;="&amp;$A40,t_Failures[year],"&lt;="&amp;$B40,t_Failures[severity],"=1")</f>
        <v>6</v>
      </c>
      <c r="D40" s="652">
        <f>COUNTIFS(t_Failures[year],"&gt;="&amp;$A40,t_Failures[year],"&lt;="&amp;$B40,t_Failures[severity],"=2")</f>
        <v>9</v>
      </c>
      <c r="E40" s="80">
        <v>9893.6</v>
      </c>
      <c r="F40" s="621">
        <f t="shared" si="0"/>
        <v>6.0645265626263446E-4</v>
      </c>
      <c r="G40" s="621">
        <f t="shared" si="4"/>
        <v>9.0967898439395158E-4</v>
      </c>
      <c r="H40" s="622">
        <v>4458.75</v>
      </c>
      <c r="I40" s="622">
        <v>31.724000000000007</v>
      </c>
      <c r="J40" s="79">
        <v>0.89500000000000013</v>
      </c>
    </row>
    <row r="41" spans="1:10" x14ac:dyDescent="0.2">
      <c r="A41" s="620">
        <f t="shared" si="2"/>
        <v>1977</v>
      </c>
      <c r="B41" s="620">
        <f t="shared" si="3"/>
        <v>1986</v>
      </c>
      <c r="C41" s="652">
        <f>COUNTIFS(t_Failures[year],"&gt;="&amp;$A41,t_Failures[year],"&lt;="&amp;$B41,t_Failures[severity],"=1")</f>
        <v>6</v>
      </c>
      <c r="D41" s="652">
        <f>COUNTIFS(t_Failures[year],"&gt;="&amp;$A41,t_Failures[year],"&lt;="&amp;$B41,t_Failures[severity],"=2")</f>
        <v>9</v>
      </c>
      <c r="E41" s="80">
        <v>9562.2000000000007</v>
      </c>
      <c r="F41" s="621">
        <f t="shared" si="0"/>
        <v>6.274706657463763E-4</v>
      </c>
      <c r="G41" s="621">
        <f t="shared" si="4"/>
        <v>9.4120599861956451E-4</v>
      </c>
      <c r="H41" s="622">
        <v>4654.5</v>
      </c>
      <c r="I41" s="622">
        <v>34.628</v>
      </c>
      <c r="J41" s="79">
        <v>0.91500000000000004</v>
      </c>
    </row>
    <row r="42" spans="1:10" x14ac:dyDescent="0.2">
      <c r="A42" s="620">
        <f t="shared" si="2"/>
        <v>1976</v>
      </c>
      <c r="B42" s="620">
        <f t="shared" si="3"/>
        <v>1985</v>
      </c>
      <c r="C42" s="652">
        <f>COUNTIFS(t_Failures[year],"&gt;="&amp;$A42,t_Failures[year],"&lt;="&amp;$B42,t_Failures[severity],"=1")</f>
        <v>6</v>
      </c>
      <c r="D42" s="652">
        <f>COUNTIFS(t_Failures[year],"&gt;="&amp;$A42,t_Failures[year],"&lt;="&amp;$B42,t_Failures[severity],"=2")</f>
        <v>7</v>
      </c>
      <c r="E42" s="80">
        <v>9236.9999999999982</v>
      </c>
      <c r="F42" s="621">
        <f t="shared" si="0"/>
        <v>6.4956154595647946E-4</v>
      </c>
      <c r="G42" s="621">
        <f t="shared" si="4"/>
        <v>7.5782180361589279E-4</v>
      </c>
      <c r="H42" s="622">
        <v>4976.3999999999996</v>
      </c>
      <c r="I42" s="622">
        <v>37.840000000000011</v>
      </c>
      <c r="J42" s="79">
        <v>0.93499999999999994</v>
      </c>
    </row>
    <row r="43" spans="1:10" x14ac:dyDescent="0.2">
      <c r="A43" s="620">
        <f t="shared" si="2"/>
        <v>1975</v>
      </c>
      <c r="B43" s="620">
        <f t="shared" si="3"/>
        <v>1984</v>
      </c>
      <c r="C43" s="652">
        <f>COUNTIFS(t_Failures[year],"&gt;="&amp;$A43,t_Failures[year],"&lt;="&amp;$B43,t_Failures[severity],"=1")</f>
        <v>3</v>
      </c>
      <c r="D43" s="652">
        <f>COUNTIFS(t_Failures[year],"&gt;="&amp;$A43,t_Failures[year],"&lt;="&amp;$B43,t_Failures[severity],"=2")</f>
        <v>7</v>
      </c>
      <c r="E43" s="80">
        <v>8917.9999999999982</v>
      </c>
      <c r="F43" s="621">
        <f t="shared" si="0"/>
        <v>3.3639829558196913E-4</v>
      </c>
      <c r="G43" s="621">
        <f t="shared" si="4"/>
        <v>7.8492935635792794E-4</v>
      </c>
      <c r="H43" s="622">
        <v>5273.65</v>
      </c>
      <c r="I43" s="622">
        <v>41.360000000000007</v>
      </c>
      <c r="J43" s="79">
        <v>0.95499999999999985</v>
      </c>
    </row>
    <row r="44" spans="1:10" x14ac:dyDescent="0.2">
      <c r="A44" s="620">
        <f t="shared" si="2"/>
        <v>1974</v>
      </c>
      <c r="B44" s="620">
        <f t="shared" si="3"/>
        <v>1983</v>
      </c>
      <c r="C44" s="652">
        <f>COUNTIFS(t_Failures[year],"&gt;="&amp;$A44,t_Failures[year],"&lt;="&amp;$B44,t_Failures[severity],"=1")</f>
        <v>4</v>
      </c>
      <c r="D44" s="652">
        <f>COUNTIFS(t_Failures[year],"&gt;="&amp;$A44,t_Failures[year],"&lt;="&amp;$B44,t_Failures[severity],"=2")</f>
        <v>7</v>
      </c>
      <c r="E44" s="80">
        <v>8605.1999999999989</v>
      </c>
      <c r="F44" s="621">
        <f t="shared" si="0"/>
        <v>4.6483521591595783E-4</v>
      </c>
      <c r="G44" s="621">
        <f t="shared" si="4"/>
        <v>8.1346162785292625E-4</v>
      </c>
      <c r="H44" s="622">
        <v>5755.05</v>
      </c>
      <c r="I44" s="622">
        <v>44.506000000000007</v>
      </c>
      <c r="J44" s="79">
        <v>0.9750000000000002</v>
      </c>
    </row>
    <row r="45" spans="1:10" x14ac:dyDescent="0.2">
      <c r="A45" s="620">
        <f t="shared" si="2"/>
        <v>1973</v>
      </c>
      <c r="B45" s="620">
        <f t="shared" si="3"/>
        <v>1982</v>
      </c>
      <c r="C45" s="652">
        <f>COUNTIFS(t_Failures[year],"&gt;="&amp;$A45,t_Failures[year],"&lt;="&amp;$B45,t_Failures[severity],"=1")</f>
        <v>4</v>
      </c>
      <c r="D45" s="652">
        <f>COUNTIFS(t_Failures[year],"&gt;="&amp;$A45,t_Failures[year],"&lt;="&amp;$B45,t_Failures[severity],"=2")</f>
        <v>8</v>
      </c>
      <c r="E45" s="80">
        <v>8298.5999999999985</v>
      </c>
      <c r="F45" s="621">
        <f t="shared" si="0"/>
        <v>4.8200901356855382E-4</v>
      </c>
      <c r="G45" s="621">
        <f t="shared" si="4"/>
        <v>9.6401802713710764E-4</v>
      </c>
      <c r="H45" s="622">
        <v>6052.3</v>
      </c>
      <c r="I45" s="622">
        <v>47.277999999999999</v>
      </c>
      <c r="J45" s="79">
        <v>0.99500000000000011</v>
      </c>
    </row>
    <row r="46" spans="1:10" x14ac:dyDescent="0.2">
      <c r="A46" s="620">
        <f t="shared" si="2"/>
        <v>1972</v>
      </c>
      <c r="B46" s="620">
        <f t="shared" si="3"/>
        <v>1981</v>
      </c>
      <c r="C46" s="652">
        <f>COUNTIFS(t_Failures[year],"&gt;="&amp;$A46,t_Failures[year],"&lt;="&amp;$B46,t_Failures[severity],"=1")</f>
        <v>4</v>
      </c>
      <c r="D46" s="652">
        <f>COUNTIFS(t_Failures[year],"&gt;="&amp;$A46,t_Failures[year],"&lt;="&amp;$B46,t_Failures[severity],"=2")</f>
        <v>9</v>
      </c>
      <c r="E46" s="80">
        <v>7998.1999999999989</v>
      </c>
      <c r="F46" s="621">
        <f t="shared" si="0"/>
        <v>5.0011252531819664E-4</v>
      </c>
      <c r="G46" s="621">
        <f t="shared" si="4"/>
        <v>1.1252531819659424E-3</v>
      </c>
      <c r="H46" s="622">
        <v>6300.25</v>
      </c>
      <c r="I46" s="622">
        <v>49.676000000000002</v>
      </c>
      <c r="J46" s="79">
        <v>1.0150000000000001</v>
      </c>
    </row>
    <row r="47" spans="1:10" x14ac:dyDescent="0.2">
      <c r="A47" s="620">
        <f t="shared" si="2"/>
        <v>1971</v>
      </c>
      <c r="B47" s="620">
        <f t="shared" si="3"/>
        <v>1980</v>
      </c>
      <c r="C47" s="652">
        <f>COUNTIFS(t_Failures[year],"&gt;="&amp;$A47,t_Failures[year],"&lt;="&amp;$B47,t_Failures[severity],"=1")</f>
        <v>5</v>
      </c>
      <c r="D47" s="652">
        <f>COUNTIFS(t_Failures[year],"&gt;="&amp;$A47,t_Failures[year],"&lt;="&amp;$B47,t_Failures[severity],"=2")</f>
        <v>10</v>
      </c>
      <c r="E47" s="80">
        <v>7704</v>
      </c>
      <c r="F47" s="621">
        <f t="shared" si="0"/>
        <v>6.4901349948078924E-4</v>
      </c>
      <c r="G47" s="621">
        <f t="shared" si="4"/>
        <v>1.2980269989615785E-3</v>
      </c>
      <c r="H47" s="622">
        <v>6487.3</v>
      </c>
      <c r="I47" s="622">
        <v>51.7</v>
      </c>
      <c r="J47" s="79">
        <v>1.0350000000000001</v>
      </c>
    </row>
    <row r="48" spans="1:10" x14ac:dyDescent="0.2">
      <c r="A48" s="658">
        <f t="shared" si="2"/>
        <v>1970</v>
      </c>
      <c r="B48" s="658">
        <f t="shared" si="3"/>
        <v>1979</v>
      </c>
      <c r="C48" s="652">
        <f>COUNTIFS(t_Failures[year],"&gt;="&amp;$A48,t_Failures[year],"&lt;="&amp;$B48,t_Failures[severity],"=1")</f>
        <v>5</v>
      </c>
      <c r="D48" s="652">
        <f>COUNTIFS(t_Failures[year],"&gt;="&amp;$A48,t_Failures[year],"&lt;="&amp;$B48,t_Failures[severity],"=2")</f>
        <v>10</v>
      </c>
      <c r="E48" s="80">
        <v>7416</v>
      </c>
      <c r="F48" s="621">
        <f t="shared" si="0"/>
        <v>6.7421790722761602E-4</v>
      </c>
      <c r="G48" s="621">
        <f t="shared" si="4"/>
        <v>1.348435814455232E-3</v>
      </c>
      <c r="H48" s="622">
        <v>6626.5</v>
      </c>
      <c r="I48" s="622">
        <v>53.35</v>
      </c>
      <c r="J48" s="79">
        <v>1.0549999999999999</v>
      </c>
    </row>
    <row r="49" spans="1:38" x14ac:dyDescent="0.2">
      <c r="A49" s="620">
        <f t="shared" si="2"/>
        <v>1969</v>
      </c>
      <c r="B49" s="620">
        <f t="shared" si="3"/>
        <v>1978</v>
      </c>
      <c r="C49" s="652">
        <f>COUNTIFS(t_Failures[year],"&gt;="&amp;$A49,t_Failures[year],"&lt;="&amp;$B49,t_Failures[severity],"=1")</f>
        <v>5</v>
      </c>
      <c r="D49" s="652">
        <f>COUNTIFS(t_Failures[year],"&gt;="&amp;$A49,t_Failures[year],"&lt;="&amp;$B49,t_Failures[severity],"=2")</f>
        <v>10</v>
      </c>
      <c r="E49" s="80">
        <v>7145.6</v>
      </c>
      <c r="F49" s="621">
        <f t="shared" si="0"/>
        <v>6.9973130317957898E-4</v>
      </c>
      <c r="G49" s="621">
        <f t="shared" si="4"/>
        <v>1.399462606359158E-3</v>
      </c>
      <c r="H49" s="622">
        <v>6638.1</v>
      </c>
      <c r="I49" s="622">
        <v>54.736000000000011</v>
      </c>
      <c r="J49" s="79">
        <v>1.0680000000000001</v>
      </c>
    </row>
    <row r="50" spans="1:38" x14ac:dyDescent="0.2">
      <c r="A50" s="620">
        <f t="shared" si="2"/>
        <v>1968</v>
      </c>
      <c r="B50" s="620">
        <f t="shared" si="3"/>
        <v>1977</v>
      </c>
      <c r="C50" s="652">
        <f>COUNTIFS(t_Failures[year],"&gt;="&amp;$A50,t_Failures[year],"&lt;="&amp;$B50,t_Failures[severity],"=1")</f>
        <v>5</v>
      </c>
      <c r="D50" s="652">
        <f>COUNTIFS(t_Failures[year],"&gt;="&amp;$A50,t_Failures[year],"&lt;="&amp;$B50,t_Failures[severity],"=2")</f>
        <v>8</v>
      </c>
      <c r="E50" s="80">
        <v>6892.8</v>
      </c>
      <c r="F50" s="621">
        <f t="shared" si="0"/>
        <v>7.2539461467038065E-4</v>
      </c>
      <c r="G50" s="621">
        <f t="shared" si="4"/>
        <v>1.160631383472609E-3</v>
      </c>
      <c r="H50" s="622">
        <v>6729.45</v>
      </c>
      <c r="I50" s="622">
        <v>55.638000000000012</v>
      </c>
      <c r="J50" s="79">
        <v>1.0840000000000001</v>
      </c>
    </row>
    <row r="51" spans="1:38" x14ac:dyDescent="0.2">
      <c r="A51" s="620">
        <f t="shared" si="2"/>
        <v>1967</v>
      </c>
      <c r="B51" s="620">
        <f t="shared" si="3"/>
        <v>1976</v>
      </c>
      <c r="C51" s="652">
        <f>COUNTIFS(t_Failures[year],"&gt;="&amp;$A51,t_Failures[year],"&lt;="&amp;$B51,t_Failures[severity],"=1")</f>
        <v>7</v>
      </c>
      <c r="D51" s="652">
        <f>COUNTIFS(t_Failures[year],"&gt;="&amp;$A51,t_Failures[year],"&lt;="&amp;$B51,t_Failures[severity],"=2")</f>
        <v>8</v>
      </c>
      <c r="E51" s="80">
        <v>6657.6000000000013</v>
      </c>
      <c r="F51" s="621">
        <f t="shared" si="0"/>
        <v>1.0514299447248255E-3</v>
      </c>
      <c r="G51" s="621">
        <f t="shared" si="4"/>
        <v>1.2016342225426577E-3</v>
      </c>
      <c r="H51" s="622">
        <v>6749.75</v>
      </c>
      <c r="I51" s="622">
        <v>56.056000000000004</v>
      </c>
      <c r="J51" s="79">
        <v>1.1030000000000002</v>
      </c>
      <c r="AI51" t="s">
        <v>1123</v>
      </c>
      <c r="AJ51" t="s">
        <v>1127</v>
      </c>
    </row>
    <row r="52" spans="1:38" x14ac:dyDescent="0.2">
      <c r="A52" s="620">
        <f t="shared" si="2"/>
        <v>1966</v>
      </c>
      <c r="B52" s="620">
        <f t="shared" si="3"/>
        <v>1975</v>
      </c>
      <c r="C52" s="652">
        <f>COUNTIFS(t_Failures[year],"&gt;="&amp;$A52,t_Failures[year],"&lt;="&amp;$B52,t_Failures[severity],"=1")</f>
        <v>9</v>
      </c>
      <c r="D52" s="652">
        <f>COUNTIFS(t_Failures[year],"&gt;="&amp;$A52,t_Failures[year],"&lt;="&amp;$B52,t_Failures[severity],"=2")</f>
        <v>8</v>
      </c>
      <c r="E52" s="80">
        <v>6440.0000000000009</v>
      </c>
      <c r="F52" s="621">
        <f t="shared" si="0"/>
        <v>1.3975155279503104E-3</v>
      </c>
      <c r="G52" s="621">
        <f t="shared" si="4"/>
        <v>1.2422360248447203E-3</v>
      </c>
      <c r="H52" s="622">
        <v>6691.75</v>
      </c>
      <c r="I52" s="622">
        <v>55.989999999999995</v>
      </c>
      <c r="J52" s="79">
        <v>1.1250000000000002</v>
      </c>
      <c r="AH52" t="s">
        <v>650</v>
      </c>
      <c r="AI52" t="s">
        <v>1124</v>
      </c>
      <c r="AJ52" t="s">
        <v>1118</v>
      </c>
      <c r="AK52" t="s">
        <v>1125</v>
      </c>
      <c r="AL52" t="s">
        <v>1126</v>
      </c>
    </row>
    <row r="53" spans="1:38" x14ac:dyDescent="0.2">
      <c r="A53" s="620">
        <f t="shared" si="2"/>
        <v>1965</v>
      </c>
      <c r="B53" s="620">
        <f t="shared" si="3"/>
        <v>1974</v>
      </c>
      <c r="C53" s="652">
        <f>COUNTIFS(t_Failures[year],"&gt;="&amp;$A53,t_Failures[year],"&lt;="&amp;$B53,t_Failures[severity],"=1")</f>
        <v>10</v>
      </c>
      <c r="D53" s="652">
        <f>COUNTIFS(t_Failures[year],"&gt;="&amp;$A53,t_Failures[year],"&lt;="&amp;$B53,t_Failures[severity],"=2")</f>
        <v>7</v>
      </c>
      <c r="E53" s="80">
        <v>6240.0000000000009</v>
      </c>
      <c r="F53" s="621">
        <f t="shared" si="0"/>
        <v>1.6025641025641023E-3</v>
      </c>
      <c r="G53" s="621">
        <f t="shared" si="4"/>
        <v>1.1217948717948717E-3</v>
      </c>
      <c r="H53" s="622">
        <v>6652.6</v>
      </c>
      <c r="I53" s="622">
        <v>55.44</v>
      </c>
      <c r="J53" s="79">
        <v>1.1499999999999999</v>
      </c>
    </row>
    <row r="54" spans="1:38" x14ac:dyDescent="0.2">
      <c r="A54" s="620">
        <f t="shared" si="2"/>
        <v>1964</v>
      </c>
      <c r="B54" s="620">
        <f t="shared" si="3"/>
        <v>1973</v>
      </c>
      <c r="C54" s="652">
        <f>COUNTIFS(t_Failures[year],"&gt;="&amp;$A54,t_Failures[year],"&lt;="&amp;$B54,t_Failures[severity],"=1")</f>
        <v>9</v>
      </c>
      <c r="D54" s="652">
        <f>COUNTIFS(t_Failures[year],"&gt;="&amp;$A54,t_Failures[year],"&lt;="&amp;$B54,t_Failures[severity],"=2")</f>
        <v>7</v>
      </c>
      <c r="E54" s="80">
        <v>6057.6000000000013</v>
      </c>
      <c r="F54" s="621">
        <f t="shared" si="0"/>
        <v>1.4857369255150551E-3</v>
      </c>
      <c r="G54" s="621">
        <f t="shared" si="4"/>
        <v>1.1555731642894874E-3</v>
      </c>
      <c r="H54" s="622">
        <v>6380</v>
      </c>
      <c r="I54" s="622">
        <v>54.890000000000008</v>
      </c>
      <c r="J54" s="79">
        <v>1.17</v>
      </c>
      <c r="AH54">
        <f>A10</f>
        <v>2008</v>
      </c>
      <c r="AI54">
        <f>F10*1000</f>
        <v>0.45176676344302286</v>
      </c>
      <c r="AJ54" s="657">
        <f>H10/10000</f>
        <v>0.69025500000000006</v>
      </c>
      <c r="AK54" s="657">
        <f>I10/100</f>
        <v>0.21302246596081006</v>
      </c>
      <c r="AL54">
        <f>C10/10</f>
        <v>1.3</v>
      </c>
    </row>
    <row r="55" spans="1:38" x14ac:dyDescent="0.2">
      <c r="A55" s="620">
        <f t="shared" si="2"/>
        <v>1963</v>
      </c>
      <c r="B55" s="620">
        <f t="shared" si="3"/>
        <v>1972</v>
      </c>
      <c r="C55" s="652">
        <f>COUNTIFS(t_Failures[year],"&gt;="&amp;$A55,t_Failures[year],"&lt;="&amp;$B55,t_Failures[severity],"=1")</f>
        <v>9</v>
      </c>
      <c r="D55" s="652">
        <f>COUNTIFS(t_Failures[year],"&gt;="&amp;$A55,t_Failures[year],"&lt;="&amp;$B55,t_Failures[severity],"=2")</f>
        <v>6</v>
      </c>
      <c r="E55" s="80">
        <v>5892.8</v>
      </c>
      <c r="F55" s="621">
        <f t="shared" si="0"/>
        <v>1.5272875373336953E-3</v>
      </c>
      <c r="G55" s="621">
        <f t="shared" si="4"/>
        <v>1.0181916915557969E-3</v>
      </c>
      <c r="H55" s="622">
        <v>6210.35</v>
      </c>
      <c r="I55" s="622">
        <v>54.340000000000011</v>
      </c>
      <c r="J55" s="79">
        <v>1.1850000000000001</v>
      </c>
      <c r="AH55">
        <f t="shared" ref="AH55:AH118" si="5">A11</f>
        <v>2007</v>
      </c>
      <c r="AI55">
        <f t="shared" ref="AI55:AI118" si="6">F11*1000</f>
        <v>0.46836284522874233</v>
      </c>
      <c r="AJ55" s="657">
        <f t="shared" ref="AJ55:AJ118" si="7">H11/10000</f>
        <v>0.72409999999999997</v>
      </c>
      <c r="AK55" s="657">
        <f t="shared" ref="AK55:AK118" si="8">I11/100</f>
        <v>0.20806246596081002</v>
      </c>
      <c r="AL55">
        <f t="shared" ref="AL55:AL118" si="9">C11/10</f>
        <v>1.3</v>
      </c>
    </row>
    <row r="56" spans="1:38" x14ac:dyDescent="0.2">
      <c r="A56" s="620">
        <f t="shared" si="2"/>
        <v>1962</v>
      </c>
      <c r="B56" s="620">
        <f t="shared" si="3"/>
        <v>1971</v>
      </c>
      <c r="C56" s="652">
        <f>COUNTIFS(t_Failures[year],"&gt;="&amp;$A56,t_Failures[year],"&lt;="&amp;$B56,t_Failures[severity],"=1")</f>
        <v>10</v>
      </c>
      <c r="D56" s="652">
        <f>COUNTIFS(t_Failures[year],"&gt;="&amp;$A56,t_Failures[year],"&lt;="&amp;$B56,t_Failures[severity],"=2")</f>
        <v>5</v>
      </c>
      <c r="E56" s="80">
        <v>5745.6</v>
      </c>
      <c r="F56" s="621">
        <f t="shared" si="0"/>
        <v>1.7404622667780562E-3</v>
      </c>
      <c r="G56" s="621">
        <f t="shared" si="4"/>
        <v>8.7023113338902808E-4</v>
      </c>
      <c r="H56" s="622">
        <v>6101.6</v>
      </c>
      <c r="I56" s="622">
        <v>53.790000000000006</v>
      </c>
      <c r="J56" s="79">
        <v>1.1950000000000001</v>
      </c>
      <c r="AH56">
        <f t="shared" si="5"/>
        <v>2006</v>
      </c>
      <c r="AI56">
        <f t="shared" si="6"/>
        <v>0.48223623592480463</v>
      </c>
      <c r="AJ56" s="657">
        <f t="shared" si="7"/>
        <v>0.75894499999999998</v>
      </c>
      <c r="AK56" s="657">
        <f t="shared" si="8"/>
        <v>0.20442191396081003</v>
      </c>
      <c r="AL56">
        <f t="shared" si="9"/>
        <v>1.3</v>
      </c>
    </row>
    <row r="57" spans="1:38" x14ac:dyDescent="0.2">
      <c r="A57" s="620">
        <f t="shared" si="2"/>
        <v>1961</v>
      </c>
      <c r="B57" s="620">
        <f t="shared" si="3"/>
        <v>1970</v>
      </c>
      <c r="C57" s="652">
        <f>COUNTIFS(t_Failures[year],"&gt;="&amp;$A57,t_Failures[year],"&lt;="&amp;$B57,t_Failures[severity],"=1")</f>
        <v>8</v>
      </c>
      <c r="D57" s="652">
        <f>COUNTIFS(t_Failures[year],"&gt;="&amp;$A57,t_Failures[year],"&lt;="&amp;$B57,t_Failures[severity],"=2")</f>
        <v>4</v>
      </c>
      <c r="E57" s="80">
        <v>5616</v>
      </c>
      <c r="F57" s="621">
        <f t="shared" si="0"/>
        <v>1.4245014245014246E-3</v>
      </c>
      <c r="G57" s="621">
        <f t="shared" si="4"/>
        <v>7.1225071225071229E-4</v>
      </c>
      <c r="H57" s="622">
        <v>5958.05</v>
      </c>
      <c r="I57" s="622">
        <v>53.240000000000009</v>
      </c>
      <c r="J57" s="79">
        <v>1.2</v>
      </c>
      <c r="AH57">
        <f t="shared" si="5"/>
        <v>2005</v>
      </c>
      <c r="AI57">
        <f t="shared" si="6"/>
        <v>0.41773473844108994</v>
      </c>
      <c r="AJ57" s="657">
        <f t="shared" si="7"/>
        <v>0.75009999999999999</v>
      </c>
      <c r="AK57" s="657">
        <f t="shared" si="8"/>
        <v>0.19847617396081005</v>
      </c>
      <c r="AL57">
        <f t="shared" si="9"/>
        <v>1.1000000000000001</v>
      </c>
    </row>
    <row r="58" spans="1:38" x14ac:dyDescent="0.2">
      <c r="A58" s="658">
        <f t="shared" si="2"/>
        <v>1960</v>
      </c>
      <c r="B58" s="658">
        <f t="shared" si="3"/>
        <v>1969</v>
      </c>
      <c r="C58" s="652">
        <f>COUNTIFS(t_Failures[year],"&gt;="&amp;$A58,t_Failures[year],"&lt;="&amp;$B58,t_Failures[severity],"=1")</f>
        <v>7</v>
      </c>
      <c r="D58" s="652">
        <f>COUNTIFS(t_Failures[year],"&gt;="&amp;$A58,t_Failures[year],"&lt;="&amp;$B58,t_Failures[severity],"=2")</f>
        <v>5</v>
      </c>
      <c r="E58" s="80">
        <v>5504</v>
      </c>
      <c r="F58" s="621">
        <f t="shared" si="0"/>
        <v>1.2718023255813954E-3</v>
      </c>
      <c r="G58" s="621">
        <f t="shared" si="4"/>
        <v>9.0843023255813952E-4</v>
      </c>
      <c r="H58" s="622">
        <v>5746.35</v>
      </c>
      <c r="I58" s="622">
        <v>52.69</v>
      </c>
      <c r="J58" s="79">
        <v>1.2000000000000002</v>
      </c>
      <c r="M58" s="738" t="s">
        <v>1121</v>
      </c>
      <c r="N58" s="738"/>
      <c r="O58" s="738"/>
      <c r="P58" s="738"/>
      <c r="Q58" s="738"/>
      <c r="R58" s="738"/>
      <c r="S58" s="738"/>
      <c r="T58" s="738"/>
      <c r="U58" s="738"/>
      <c r="AH58">
        <f t="shared" si="5"/>
        <v>2004</v>
      </c>
      <c r="AI58">
        <f t="shared" si="6"/>
        <v>0.34887101463320092</v>
      </c>
      <c r="AJ58" s="657">
        <f t="shared" si="7"/>
        <v>0.71831499999999993</v>
      </c>
      <c r="AK58" s="657">
        <f t="shared" si="8"/>
        <v>0.19190173547322012</v>
      </c>
      <c r="AL58">
        <f t="shared" si="9"/>
        <v>0.9</v>
      </c>
    </row>
    <row r="59" spans="1:38" x14ac:dyDescent="0.2">
      <c r="A59" s="620">
        <f t="shared" si="2"/>
        <v>1959</v>
      </c>
      <c r="B59" s="620">
        <f t="shared" si="3"/>
        <v>1968</v>
      </c>
      <c r="C59" s="652">
        <f>COUNTIFS(t_Failures[year],"&gt;="&amp;$A59,t_Failures[year],"&lt;="&amp;$B59,t_Failures[severity],"=1")</f>
        <v>7</v>
      </c>
      <c r="D59" s="652">
        <f>COUNTIFS(t_Failures[year],"&gt;="&amp;$A59,t_Failures[year],"&lt;="&amp;$B59,t_Failures[severity],"=2")</f>
        <v>5</v>
      </c>
      <c r="E59" s="80">
        <v>5379.2</v>
      </c>
      <c r="F59" s="621">
        <f t="shared" si="0"/>
        <v>1.3013087447947651E-3</v>
      </c>
      <c r="G59" s="621">
        <f t="shared" si="4"/>
        <v>9.2950624628197504E-4</v>
      </c>
      <c r="H59" s="622">
        <v>5626</v>
      </c>
      <c r="I59" s="622">
        <v>52.140000000000008</v>
      </c>
      <c r="J59" s="79">
        <v>1.198</v>
      </c>
      <c r="O59" s="739" t="s">
        <v>1122</v>
      </c>
      <c r="P59" s="740"/>
      <c r="Q59" s="740"/>
      <c r="R59" s="740"/>
      <c r="S59" s="740"/>
      <c r="AH59">
        <f t="shared" si="5"/>
        <v>2003</v>
      </c>
      <c r="AI59">
        <f t="shared" si="6"/>
        <v>0.35625927758535381</v>
      </c>
      <c r="AJ59" s="657">
        <f t="shared" si="7"/>
        <v>0.66786999999999996</v>
      </c>
      <c r="AK59" s="657">
        <f t="shared" si="8"/>
        <v>0.18507083900805441</v>
      </c>
      <c r="AL59">
        <f t="shared" si="9"/>
        <v>0.9</v>
      </c>
    </row>
    <row r="60" spans="1:38" x14ac:dyDescent="0.2">
      <c r="A60" s="620">
        <f t="shared" si="2"/>
        <v>1958</v>
      </c>
      <c r="B60" s="620">
        <f t="shared" si="3"/>
        <v>1967</v>
      </c>
      <c r="C60" s="652">
        <f>COUNTIFS(t_Failures[year],"&gt;="&amp;$A60,t_Failures[year],"&lt;="&amp;$B60,t_Failures[severity],"=1")</f>
        <v>8</v>
      </c>
      <c r="D60" s="652">
        <f>COUNTIFS(t_Failures[year],"&gt;="&amp;$A60,t_Failures[year],"&lt;="&amp;$B60,t_Failures[severity],"=2")</f>
        <v>5</v>
      </c>
      <c r="E60" s="80">
        <v>5241.6000000000004</v>
      </c>
      <c r="F60" s="621">
        <f t="shared" si="0"/>
        <v>1.5262515262515263E-3</v>
      </c>
      <c r="G60" s="621">
        <f t="shared" si="4"/>
        <v>9.5390720390720388E-4</v>
      </c>
      <c r="H60" s="622">
        <v>5483.9</v>
      </c>
      <c r="I60" s="622">
        <v>51.81</v>
      </c>
      <c r="J60" s="79">
        <v>1.1940000000000002</v>
      </c>
      <c r="M60" s="656"/>
      <c r="N60" s="656" t="s">
        <v>618</v>
      </c>
      <c r="O60" s="656" t="s">
        <v>624</v>
      </c>
      <c r="P60" s="656" t="s">
        <v>1119</v>
      </c>
      <c r="Q60" s="656" t="s">
        <v>1095</v>
      </c>
      <c r="R60" s="656" t="s">
        <v>582</v>
      </c>
      <c r="S60" s="656" t="s">
        <v>1120</v>
      </c>
      <c r="T60" s="656" t="s">
        <v>583</v>
      </c>
      <c r="AH60">
        <f t="shared" si="5"/>
        <v>2002</v>
      </c>
      <c r="AI60">
        <f t="shared" si="6"/>
        <v>0.36396724294813471</v>
      </c>
      <c r="AJ60" s="657">
        <f t="shared" si="7"/>
        <v>0.60638999999999998</v>
      </c>
      <c r="AK60" s="657">
        <f t="shared" si="8"/>
        <v>0.17930948664086974</v>
      </c>
      <c r="AL60">
        <f t="shared" si="9"/>
        <v>0.9</v>
      </c>
    </row>
    <row r="61" spans="1:38" x14ac:dyDescent="0.2">
      <c r="A61" s="620">
        <f t="shared" si="2"/>
        <v>1957</v>
      </c>
      <c r="B61" s="620">
        <f t="shared" si="3"/>
        <v>1966</v>
      </c>
      <c r="C61" s="652">
        <f>COUNTIFS(t_Failures[year],"&gt;="&amp;$A61,t_Failures[year],"&lt;="&amp;$B61,t_Failures[severity],"=1")</f>
        <v>6</v>
      </c>
      <c r="D61" s="652">
        <f>COUNTIFS(t_Failures[year],"&gt;="&amp;$A61,t_Failures[year],"&lt;="&amp;$B61,t_Failures[severity],"=2")</f>
        <v>5</v>
      </c>
      <c r="E61" s="80">
        <v>5091.2</v>
      </c>
      <c r="F61" s="621">
        <f t="shared" si="0"/>
        <v>1.1785040854808298E-3</v>
      </c>
      <c r="G61" s="621">
        <f t="shared" si="4"/>
        <v>9.8208673790069136E-4</v>
      </c>
      <c r="H61" s="622">
        <v>5446.2</v>
      </c>
      <c r="I61" s="622">
        <v>51.70000000000001</v>
      </c>
      <c r="J61" s="79">
        <v>1.1880000000000002</v>
      </c>
      <c r="M61" s="656" t="s">
        <v>618</v>
      </c>
      <c r="N61">
        <v>1</v>
      </c>
      <c r="O61">
        <f>CORREL(C10:C76,D10:D76)</f>
        <v>0.74480717303759603</v>
      </c>
      <c r="P61">
        <f>CORREL(C10:C76,F10:F76)</f>
        <v>0.27973339072722297</v>
      </c>
      <c r="Q61" s="97">
        <f>CORREL(C10:C76, E10:E76)</f>
        <v>0.76865245741546184</v>
      </c>
      <c r="R61" s="655">
        <f>CORREL(C10:C76,J10:J76)</f>
        <v>-0.741057929417961</v>
      </c>
      <c r="S61">
        <f>CORREL(C10:C76, H10:H76)</f>
        <v>-0.1323561057951132</v>
      </c>
      <c r="T61" s="655">
        <f>CORREL(C10:C76,I10:I76)</f>
        <v>-0.57863861575541176</v>
      </c>
      <c r="AH61">
        <f t="shared" si="5"/>
        <v>2001</v>
      </c>
      <c r="AI61">
        <f t="shared" si="6"/>
        <v>0.3720161206985636</v>
      </c>
      <c r="AJ61" s="657">
        <f t="shared" si="7"/>
        <v>0.53490499999999996</v>
      </c>
      <c r="AK61" s="657">
        <f t="shared" si="8"/>
        <v>0.17600000000000002</v>
      </c>
      <c r="AL61">
        <f t="shared" si="9"/>
        <v>0.9</v>
      </c>
    </row>
    <row r="62" spans="1:38" x14ac:dyDescent="0.2">
      <c r="A62" s="620">
        <f t="shared" si="2"/>
        <v>1956</v>
      </c>
      <c r="B62" s="620">
        <f t="shared" si="3"/>
        <v>1965</v>
      </c>
      <c r="C62" s="652">
        <f>COUNTIFS(t_Failures[year],"&gt;="&amp;$A62,t_Failures[year],"&lt;="&amp;$B62,t_Failures[severity],"=1")</f>
        <v>4</v>
      </c>
      <c r="D62" s="652">
        <f>COUNTIFS(t_Failures[year],"&gt;="&amp;$A62,t_Failures[year],"&lt;="&amp;$B62,t_Failures[severity],"=2")</f>
        <v>5</v>
      </c>
      <c r="E62" s="80">
        <v>4928</v>
      </c>
      <c r="F62" s="621">
        <f t="shared" si="0"/>
        <v>8.1168831168831174E-4</v>
      </c>
      <c r="G62" s="621">
        <f t="shared" si="4"/>
        <v>1.0146103896103895E-3</v>
      </c>
      <c r="H62" s="622">
        <v>5670.95</v>
      </c>
      <c r="I62" s="622">
        <v>51.81</v>
      </c>
      <c r="J62" s="79">
        <v>1.1800000000000002</v>
      </c>
      <c r="M62" s="656" t="s">
        <v>1119</v>
      </c>
      <c r="P62">
        <v>1</v>
      </c>
      <c r="Q62" s="97">
        <f>CORREL(F10:F76, E10:E76)</f>
        <v>-0.32581959628785739</v>
      </c>
      <c r="R62" s="655">
        <f>CORREL(F10:F76, J10:J76)</f>
        <v>0.30224882825347754</v>
      </c>
      <c r="S62">
        <f>CORREL(F10:F76,H10:H76)</f>
        <v>0.22047854714484416</v>
      </c>
      <c r="T62">
        <f>CORREL(F10:F26,I10:I26)</f>
        <v>0.10677883361516359</v>
      </c>
      <c r="AH62">
        <f t="shared" si="5"/>
        <v>2000</v>
      </c>
      <c r="AI62">
        <f t="shared" si="6"/>
        <v>0.46496882595371447</v>
      </c>
      <c r="AJ62" s="657">
        <f t="shared" si="7"/>
        <v>0.47835500000000003</v>
      </c>
      <c r="AK62" s="657">
        <f t="shared" si="8"/>
        <v>0.17050000000000001</v>
      </c>
      <c r="AL62">
        <f t="shared" si="9"/>
        <v>1.1000000000000001</v>
      </c>
    </row>
    <row r="63" spans="1:38" x14ac:dyDescent="0.2">
      <c r="A63" s="620">
        <f t="shared" si="2"/>
        <v>1955</v>
      </c>
      <c r="B63" s="620">
        <f t="shared" si="3"/>
        <v>1964</v>
      </c>
      <c r="C63" s="652">
        <f>COUNTIFS(t_Failures[year],"&gt;="&amp;$A63,t_Failures[year],"&lt;="&amp;$B63,t_Failures[severity],"=1")</f>
        <v>3</v>
      </c>
      <c r="D63" s="652">
        <f>COUNTIFS(t_Failures[year],"&gt;="&amp;$A63,t_Failures[year],"&lt;="&amp;$B63,t_Failures[severity],"=2")</f>
        <v>4</v>
      </c>
      <c r="E63" s="80">
        <v>4752</v>
      </c>
      <c r="F63" s="621">
        <f t="shared" si="0"/>
        <v>6.3131313131313137E-4</v>
      </c>
      <c r="G63" s="621">
        <f t="shared" si="4"/>
        <v>8.4175084175084171E-4</v>
      </c>
      <c r="H63" s="622">
        <v>5818.85</v>
      </c>
      <c r="I63" s="622">
        <v>52.14</v>
      </c>
      <c r="J63" s="79">
        <v>1.1700000000000002</v>
      </c>
      <c r="M63" s="656" t="s">
        <v>1095</v>
      </c>
      <c r="Q63">
        <v>1</v>
      </c>
      <c r="R63" s="655">
        <f>CORREL(E10:E76,J10:J76)</f>
        <v>-0.90785167090181906</v>
      </c>
      <c r="S63">
        <f>CORREL(E10:E76,H10:H76)</f>
        <v>-9.7926724192605494E-2</v>
      </c>
      <c r="T63" s="655">
        <f>CORREL(E10:E76,I10:I76)</f>
        <v>-0.84164920571969182</v>
      </c>
      <c r="AH63">
        <f t="shared" si="5"/>
        <v>1999</v>
      </c>
      <c r="AI63">
        <f t="shared" si="6"/>
        <v>0.4764276587911731</v>
      </c>
      <c r="AJ63" s="657">
        <f t="shared" si="7"/>
        <v>0.44355500000000003</v>
      </c>
      <c r="AK63" s="657">
        <f t="shared" si="8"/>
        <v>0.16719999999999999</v>
      </c>
      <c r="AL63">
        <f t="shared" si="9"/>
        <v>1.1000000000000001</v>
      </c>
    </row>
    <row r="64" spans="1:38" x14ac:dyDescent="0.2">
      <c r="A64" s="620">
        <f t="shared" si="2"/>
        <v>1954</v>
      </c>
      <c r="B64" s="620">
        <f t="shared" si="3"/>
        <v>1963</v>
      </c>
      <c r="C64" s="652">
        <f>COUNTIFS(t_Failures[year],"&gt;="&amp;$A64,t_Failures[year],"&lt;="&amp;$B64,t_Failures[severity],"=1")</f>
        <v>3</v>
      </c>
      <c r="D64" s="652">
        <f>COUNTIFS(t_Failures[year],"&gt;="&amp;$A64,t_Failures[year],"&lt;="&amp;$B64,t_Failures[severity],"=2")</f>
        <v>4</v>
      </c>
      <c r="E64" s="80">
        <v>4563.2</v>
      </c>
      <c r="F64" s="621">
        <f t="shared" si="0"/>
        <v>6.5743338008415145E-4</v>
      </c>
      <c r="G64" s="621">
        <f t="shared" si="4"/>
        <v>8.7657784011220205E-4</v>
      </c>
      <c r="H64" s="622">
        <v>5855.1</v>
      </c>
      <c r="I64" s="622">
        <v>52.118000000000009</v>
      </c>
      <c r="J64" s="79">
        <v>1.1659999999999999</v>
      </c>
      <c r="M64" s="656" t="s">
        <v>582</v>
      </c>
      <c r="R64">
        <v>1</v>
      </c>
      <c r="S64">
        <f>CORREL(J10:J76,H10:H76)</f>
        <v>0.21500640808233498</v>
      </c>
      <c r="T64" s="655">
        <f>CORREL(J10:J76,I10:I76)</f>
        <v>0.83895590511243412</v>
      </c>
      <c r="AH64">
        <f t="shared" si="5"/>
        <v>1998</v>
      </c>
      <c r="AI64">
        <f t="shared" si="6"/>
        <v>0.44473104889817883</v>
      </c>
      <c r="AJ64" s="657">
        <f t="shared" si="7"/>
        <v>0.39135500000000001</v>
      </c>
      <c r="AK64" s="657">
        <f t="shared" si="8"/>
        <v>0.1661</v>
      </c>
      <c r="AL64">
        <f t="shared" si="9"/>
        <v>1</v>
      </c>
    </row>
    <row r="65" spans="1:38" x14ac:dyDescent="0.2">
      <c r="A65" s="620">
        <f t="shared" si="2"/>
        <v>1953</v>
      </c>
      <c r="B65" s="620">
        <f t="shared" si="3"/>
        <v>1962</v>
      </c>
      <c r="C65" s="652">
        <f>COUNTIFS(t_Failures[year],"&gt;="&amp;$A65,t_Failures[year],"&lt;="&amp;$B65,t_Failures[severity],"=1")</f>
        <v>3</v>
      </c>
      <c r="D65" s="652">
        <f>COUNTIFS(t_Failures[year],"&gt;="&amp;$A65,t_Failures[year],"&lt;="&amp;$B65,t_Failures[severity],"=2")</f>
        <v>4</v>
      </c>
      <c r="E65" s="80">
        <v>4361.6000000000004</v>
      </c>
      <c r="F65" s="621">
        <f t="shared" si="0"/>
        <v>6.8782098312545844E-4</v>
      </c>
      <c r="G65" s="621">
        <f t="shared" si="4"/>
        <v>9.1709464416727803E-4</v>
      </c>
      <c r="H65" s="622">
        <v>5894.25</v>
      </c>
      <c r="I65" s="622">
        <v>51.744000000000007</v>
      </c>
      <c r="J65" s="79">
        <v>1.1679999999999999</v>
      </c>
      <c r="M65" s="656" t="s">
        <v>1120</v>
      </c>
      <c r="S65">
        <v>1</v>
      </c>
      <c r="T65" s="655">
        <f>CORREL(H10:H76,I10:I76)</f>
        <v>0.52971197073238452</v>
      </c>
      <c r="AH65">
        <f t="shared" si="5"/>
        <v>1997</v>
      </c>
      <c r="AI65">
        <f t="shared" si="6"/>
        <v>0.41192759228322307</v>
      </c>
      <c r="AJ65" s="657">
        <f t="shared" si="7"/>
        <v>0.34365000000000001</v>
      </c>
      <c r="AK65" s="657">
        <f t="shared" si="8"/>
        <v>0.16720000000000002</v>
      </c>
      <c r="AL65">
        <f t="shared" si="9"/>
        <v>0.9</v>
      </c>
    </row>
    <row r="66" spans="1:38" x14ac:dyDescent="0.2">
      <c r="A66" s="620">
        <f t="shared" si="2"/>
        <v>1952</v>
      </c>
      <c r="B66" s="620">
        <f t="shared" si="3"/>
        <v>1961</v>
      </c>
      <c r="C66" s="652">
        <f>COUNTIFS(t_Failures[year],"&gt;="&amp;$A66,t_Failures[year],"&lt;="&amp;$B66,t_Failures[severity],"=1")</f>
        <v>1</v>
      </c>
      <c r="D66" s="652">
        <f>COUNTIFS(t_Failures[year],"&gt;="&amp;$A66,t_Failures[year],"&lt;="&amp;$B66,t_Failures[severity],"=2")</f>
        <v>5</v>
      </c>
      <c r="E66" s="80">
        <v>4147.2</v>
      </c>
      <c r="F66" s="621">
        <f t="shared" si="0"/>
        <v>2.4112654320987656E-4</v>
      </c>
      <c r="G66" s="621">
        <f t="shared" si="4"/>
        <v>1.2056327160493829E-3</v>
      </c>
      <c r="H66" s="622">
        <v>5842.05</v>
      </c>
      <c r="I66" s="622">
        <v>51.018000000000008</v>
      </c>
      <c r="J66" s="79">
        <v>1.1759999999999999</v>
      </c>
      <c r="M66" s="656" t="s">
        <v>583</v>
      </c>
      <c r="T66">
        <v>1</v>
      </c>
      <c r="AH66">
        <f t="shared" si="5"/>
        <v>1996</v>
      </c>
      <c r="AI66">
        <f t="shared" si="6"/>
        <v>0.42497934128202103</v>
      </c>
      <c r="AJ66" s="657">
        <f t="shared" si="7"/>
        <v>0.29855500000000001</v>
      </c>
      <c r="AK66" s="657">
        <f t="shared" si="8"/>
        <v>0.17050000000000004</v>
      </c>
      <c r="AL66">
        <f t="shared" si="9"/>
        <v>0.9</v>
      </c>
    </row>
    <row r="67" spans="1:38" x14ac:dyDescent="0.2">
      <c r="A67" s="620">
        <f t="shared" si="2"/>
        <v>1951</v>
      </c>
      <c r="B67" s="620">
        <f t="shared" si="3"/>
        <v>1960</v>
      </c>
      <c r="C67" s="652">
        <f>COUNTIFS(t_Failures[year],"&gt;="&amp;$A67,t_Failures[year],"&lt;="&amp;$B67,t_Failures[severity],"=1")</f>
        <v>2</v>
      </c>
      <c r="D67" s="652">
        <f>COUNTIFS(t_Failures[year],"&gt;="&amp;$A67,t_Failures[year],"&lt;="&amp;$B67,t_Failures[severity],"=2")</f>
        <v>4</v>
      </c>
      <c r="E67" s="80">
        <v>3920</v>
      </c>
      <c r="F67" s="621">
        <f t="shared" si="0"/>
        <v>5.1020408163265311E-4</v>
      </c>
      <c r="G67" s="621">
        <f t="shared" si="4"/>
        <v>1.0204081632653062E-3</v>
      </c>
      <c r="H67" s="622">
        <v>5808.7</v>
      </c>
      <c r="I67" s="622">
        <v>49.940000000000012</v>
      </c>
      <c r="J67" s="79">
        <v>1.19</v>
      </c>
      <c r="AH67">
        <f t="shared" si="5"/>
        <v>1995</v>
      </c>
      <c r="AI67">
        <f t="shared" si="6"/>
        <v>0.48846012944193429</v>
      </c>
      <c r="AJ67" s="657">
        <f t="shared" si="7"/>
        <v>0.29957</v>
      </c>
      <c r="AK67" s="657">
        <f t="shared" si="8"/>
        <v>0.17600000000000002</v>
      </c>
      <c r="AL67">
        <f t="shared" si="9"/>
        <v>1</v>
      </c>
    </row>
    <row r="68" spans="1:38" x14ac:dyDescent="0.2">
      <c r="A68" s="658">
        <f t="shared" si="2"/>
        <v>1950</v>
      </c>
      <c r="B68" s="658">
        <f t="shared" si="3"/>
        <v>1959</v>
      </c>
      <c r="C68" s="652">
        <f>COUNTIFS(t_Failures[year],"&gt;="&amp;$A68,t_Failures[year],"&lt;="&amp;$B68,t_Failures[severity],"=1")</f>
        <v>2</v>
      </c>
      <c r="D68" s="652">
        <f>COUNTIFS(t_Failures[year],"&gt;="&amp;$A68,t_Failures[year],"&lt;="&amp;$B68,t_Failures[severity],"=2")</f>
        <v>3</v>
      </c>
      <c r="E68" s="80">
        <v>3680</v>
      </c>
      <c r="F68" s="621">
        <f t="shared" si="0"/>
        <v>5.4347826086956522E-4</v>
      </c>
      <c r="G68" s="621">
        <f t="shared" si="4"/>
        <v>8.1521739130434778E-4</v>
      </c>
      <c r="H68" s="622">
        <v>5705.75</v>
      </c>
      <c r="I68" s="622">
        <v>48.510000000000005</v>
      </c>
      <c r="J68" s="79">
        <v>1.21</v>
      </c>
      <c r="M68" s="741" t="s">
        <v>1136</v>
      </c>
      <c r="N68" s="742"/>
      <c r="O68" s="742"/>
      <c r="P68" s="742"/>
      <c r="Q68" s="742"/>
      <c r="R68" s="742"/>
      <c r="S68" s="742"/>
      <c r="T68" s="742"/>
      <c r="U68" s="742"/>
      <c r="AH68">
        <f t="shared" si="5"/>
        <v>1994</v>
      </c>
      <c r="AI68">
        <f t="shared" si="6"/>
        <v>0.76012871512909519</v>
      </c>
      <c r="AJ68" s="657">
        <f t="shared" si="7"/>
        <v>0.30159999999999998</v>
      </c>
      <c r="AK68" s="657">
        <f t="shared" si="8"/>
        <v>0.18149999999999999</v>
      </c>
      <c r="AL68">
        <f t="shared" si="9"/>
        <v>1.5</v>
      </c>
    </row>
    <row r="69" spans="1:38" x14ac:dyDescent="0.2">
      <c r="A69" s="620">
        <f t="shared" si="2"/>
        <v>1949</v>
      </c>
      <c r="B69" s="620">
        <f t="shared" si="3"/>
        <v>1958</v>
      </c>
      <c r="C69" s="652">
        <f>COUNTIFS(t_Failures[year],"&gt;="&amp;$A69,t_Failures[year],"&lt;="&amp;$B69,t_Failures[severity],"=1")</f>
        <v>2</v>
      </c>
      <c r="D69" s="652">
        <f>COUNTIFS(t_Failures[year],"&gt;="&amp;$A69,t_Failures[year],"&lt;="&amp;$B69,t_Failures[severity],"=2")</f>
        <v>2</v>
      </c>
      <c r="E69" s="80">
        <v>3463</v>
      </c>
      <c r="F69" s="621">
        <f t="shared" si="0"/>
        <v>5.775339301183945E-4</v>
      </c>
      <c r="G69" s="621">
        <f t="shared" si="4"/>
        <v>5.775339301183945E-4</v>
      </c>
      <c r="H69" s="622">
        <v>5578.15</v>
      </c>
      <c r="I69" s="622">
        <v>47.080000000000005</v>
      </c>
      <c r="J69" s="79">
        <v>1.2340960000000001</v>
      </c>
      <c r="AH69">
        <f t="shared" si="5"/>
        <v>1993</v>
      </c>
      <c r="AI69">
        <f t="shared" si="6"/>
        <v>0.73837715250125269</v>
      </c>
      <c r="AJ69" s="657">
        <f t="shared" si="7"/>
        <v>0.31044499999999997</v>
      </c>
      <c r="AK69" s="657">
        <f t="shared" si="8"/>
        <v>0.187</v>
      </c>
      <c r="AL69">
        <f t="shared" si="9"/>
        <v>1.4</v>
      </c>
    </row>
    <row r="70" spans="1:38" x14ac:dyDescent="0.2">
      <c r="A70" s="620">
        <f t="shared" si="2"/>
        <v>1948</v>
      </c>
      <c r="B70" s="620">
        <f t="shared" si="3"/>
        <v>1957</v>
      </c>
      <c r="C70" s="652">
        <f>COUNTIFS(t_Failures[year],"&gt;="&amp;$A70,t_Failures[year],"&lt;="&amp;$B70,t_Failures[severity],"=1")</f>
        <v>1</v>
      </c>
      <c r="D70" s="652">
        <f>COUNTIFS(t_Failures[year],"&gt;="&amp;$A70,t_Failures[year],"&lt;="&amp;$B70,t_Failures[severity],"=2")</f>
        <v>3</v>
      </c>
      <c r="E70" s="80">
        <v>3269</v>
      </c>
      <c r="F70" s="621">
        <f t="shared" si="0"/>
        <v>3.0590394616090549E-4</v>
      </c>
      <c r="G70" s="621">
        <f t="shared" si="4"/>
        <v>9.177118384827164E-4</v>
      </c>
      <c r="H70" s="622">
        <v>5583.95</v>
      </c>
      <c r="I70" s="622">
        <v>45.650000000000006</v>
      </c>
      <c r="J70" s="79">
        <v>1.2592159999999999</v>
      </c>
      <c r="AH70">
        <f t="shared" si="5"/>
        <v>1992</v>
      </c>
      <c r="AI70">
        <f t="shared" si="6"/>
        <v>0.77120114578455945</v>
      </c>
      <c r="AJ70" s="657">
        <f t="shared" si="7"/>
        <v>0.32842500000000002</v>
      </c>
      <c r="AK70" s="657">
        <f t="shared" si="8"/>
        <v>0.1925</v>
      </c>
      <c r="AL70">
        <f t="shared" si="9"/>
        <v>1.4</v>
      </c>
    </row>
    <row r="71" spans="1:38" x14ac:dyDescent="0.2">
      <c r="A71" s="620">
        <f t="shared" si="2"/>
        <v>1947</v>
      </c>
      <c r="B71" s="620">
        <f t="shared" si="3"/>
        <v>1956</v>
      </c>
      <c r="C71" s="652">
        <f>COUNTIFS(t_Failures[year],"&gt;="&amp;$A71,t_Failures[year],"&lt;="&amp;$B71,t_Failures[severity],"=1")</f>
        <v>1</v>
      </c>
      <c r="D71" s="652">
        <f>COUNTIFS(t_Failures[year],"&gt;="&amp;$A71,t_Failures[year],"&lt;="&amp;$B71,t_Failures[severity],"=2")</f>
        <v>3</v>
      </c>
      <c r="E71" s="80">
        <v>3098</v>
      </c>
      <c r="F71" s="621">
        <f t="shared" si="0"/>
        <v>3.2278889606197545E-4</v>
      </c>
      <c r="G71" s="621">
        <f t="shared" si="4"/>
        <v>9.6836668818592645E-4</v>
      </c>
      <c r="H71" s="622">
        <v>5523.05</v>
      </c>
      <c r="I71" s="622">
        <v>44.220000000000006</v>
      </c>
      <c r="J71" s="79">
        <v>1.2856159999999999</v>
      </c>
      <c r="AH71">
        <f t="shared" si="5"/>
        <v>1991</v>
      </c>
      <c r="AI71">
        <f t="shared" si="6"/>
        <v>0.80866425992779789</v>
      </c>
      <c r="AJ71" s="657">
        <f t="shared" si="7"/>
        <v>0.34770999999999996</v>
      </c>
      <c r="AK71" s="657">
        <f t="shared" si="8"/>
        <v>0.19800000000000001</v>
      </c>
      <c r="AL71">
        <f t="shared" si="9"/>
        <v>1.4</v>
      </c>
    </row>
    <row r="72" spans="1:38" x14ac:dyDescent="0.2">
      <c r="A72" s="620">
        <f t="shared" si="2"/>
        <v>1946</v>
      </c>
      <c r="B72" s="620">
        <f t="shared" si="3"/>
        <v>1955</v>
      </c>
      <c r="C72" s="652">
        <f>COUNTIFS(t_Failures[year],"&gt;="&amp;$A72,t_Failures[year],"&lt;="&amp;$B72,t_Failures[severity],"=1")</f>
        <v>1</v>
      </c>
      <c r="D72" s="652">
        <f>COUNTIFS(t_Failures[year],"&gt;="&amp;$A72,t_Failures[year],"&lt;="&amp;$B72,t_Failures[severity],"=2")</f>
        <v>2</v>
      </c>
      <c r="E72" s="80">
        <v>2950</v>
      </c>
      <c r="F72" s="621">
        <f t="shared" si="0"/>
        <v>3.3898305084745765E-4</v>
      </c>
      <c r="G72" s="621">
        <f t="shared" si="4"/>
        <v>6.779661016949153E-4</v>
      </c>
      <c r="H72" s="622">
        <v>5093.8500000000004</v>
      </c>
      <c r="I72" s="622">
        <v>42.790000000000006</v>
      </c>
      <c r="J72" s="79">
        <v>1.3136160000000001</v>
      </c>
      <c r="AH72">
        <f t="shared" si="5"/>
        <v>1990</v>
      </c>
      <c r="AI72">
        <f t="shared" si="6"/>
        <v>0.60836501901140683</v>
      </c>
      <c r="AJ72" s="657">
        <f t="shared" si="7"/>
        <v>0.37004000000000004</v>
      </c>
      <c r="AK72" s="657">
        <f t="shared" si="8"/>
        <v>0.20350000000000001</v>
      </c>
      <c r="AL72">
        <f t="shared" si="9"/>
        <v>1</v>
      </c>
    </row>
    <row r="73" spans="1:38" x14ac:dyDescent="0.2">
      <c r="A73" s="620">
        <f t="shared" si="2"/>
        <v>1945</v>
      </c>
      <c r="B73" s="620">
        <f t="shared" si="3"/>
        <v>1954</v>
      </c>
      <c r="C73" s="652">
        <f>COUNTIFS(t_Failures[year],"&gt;="&amp;$A73,t_Failures[year],"&lt;="&amp;$B73,t_Failures[severity],"=1")</f>
        <v>1</v>
      </c>
      <c r="D73" s="652">
        <f>COUNTIFS(t_Failures[year],"&gt;="&amp;$A73,t_Failures[year],"&lt;="&amp;$B73,t_Failures[severity],"=2")</f>
        <v>2</v>
      </c>
      <c r="E73" s="80">
        <v>2825</v>
      </c>
      <c r="F73" s="621">
        <f t="shared" ref="F73:F118" si="10">C73/E73</f>
        <v>3.5398230088495576E-4</v>
      </c>
      <c r="G73" s="621">
        <f t="shared" si="4"/>
        <v>7.0796460176991152E-4</v>
      </c>
      <c r="H73" s="622">
        <v>4712.5</v>
      </c>
      <c r="I73" s="622">
        <v>41.36</v>
      </c>
      <c r="J73" s="79">
        <v>1.3436160000000001</v>
      </c>
      <c r="AH73">
        <f t="shared" si="5"/>
        <v>1989</v>
      </c>
      <c r="AI73">
        <f t="shared" si="6"/>
        <v>0.57636887608069165</v>
      </c>
      <c r="AJ73" s="657">
        <f t="shared" si="7"/>
        <v>0.40135999999999999</v>
      </c>
      <c r="AK73" s="657">
        <f t="shared" si="8"/>
        <v>0.20768</v>
      </c>
      <c r="AL73">
        <f t="shared" si="9"/>
        <v>0.9</v>
      </c>
    </row>
    <row r="74" spans="1:38" x14ac:dyDescent="0.2">
      <c r="A74" s="620">
        <f t="shared" si="2"/>
        <v>1944</v>
      </c>
      <c r="B74" s="620">
        <f t="shared" si="3"/>
        <v>1953</v>
      </c>
      <c r="C74" s="652">
        <f>COUNTIFS(t_Failures[year],"&gt;="&amp;$A74,t_Failures[year],"&lt;="&amp;$B74,t_Failures[severity],"=1")</f>
        <v>1</v>
      </c>
      <c r="D74" s="652">
        <f>COUNTIFS(t_Failures[year],"&gt;="&amp;$A74,t_Failures[year],"&lt;="&amp;$B74,t_Failures[severity],"=2")</f>
        <v>2</v>
      </c>
      <c r="E74" s="80">
        <v>2723</v>
      </c>
      <c r="F74" s="621">
        <f t="shared" si="10"/>
        <v>3.6724201248622841E-4</v>
      </c>
      <c r="G74" s="621">
        <f t="shared" si="4"/>
        <v>7.3448402497245681E-4</v>
      </c>
      <c r="H74" s="622">
        <v>4487.75</v>
      </c>
      <c r="I74" s="622">
        <v>40.281999999999996</v>
      </c>
      <c r="J74" s="79">
        <v>1.375904</v>
      </c>
      <c r="AH74">
        <f t="shared" si="5"/>
        <v>1988</v>
      </c>
      <c r="AI74">
        <f t="shared" si="6"/>
        <v>0.60626473560121252</v>
      </c>
      <c r="AJ74" s="657">
        <f t="shared" si="7"/>
        <v>0.42934499999999998</v>
      </c>
      <c r="AK74" s="657">
        <f t="shared" si="8"/>
        <v>0.21054000000000003</v>
      </c>
      <c r="AL74">
        <f t="shared" si="9"/>
        <v>0.9</v>
      </c>
    </row>
    <row r="75" spans="1:38" x14ac:dyDescent="0.2">
      <c r="A75" s="620">
        <f t="shared" ref="A75:A118" si="11">A74-1</f>
        <v>1943</v>
      </c>
      <c r="B75" s="620">
        <f t="shared" ref="B75:B118" si="12">B74-1</f>
        <v>1952</v>
      </c>
      <c r="C75" s="652">
        <f>COUNTIFS(t_Failures[year],"&gt;="&amp;$A75,t_Failures[year],"&lt;="&amp;$B75,t_Failures[severity],"=1")</f>
        <v>1</v>
      </c>
      <c r="D75" s="652">
        <f>COUNTIFS(t_Failures[year],"&gt;="&amp;$A75,t_Failures[year],"&lt;="&amp;$B75,t_Failures[severity],"=2")</f>
        <v>2</v>
      </c>
      <c r="E75" s="80">
        <v>2644</v>
      </c>
      <c r="F75" s="621">
        <f t="shared" si="10"/>
        <v>3.7821482602118004E-4</v>
      </c>
      <c r="G75" s="621">
        <f t="shared" ref="G75:G118" si="13">D75/E75</f>
        <v>7.5642965204236008E-4</v>
      </c>
      <c r="H75" s="622">
        <v>4283.3</v>
      </c>
      <c r="I75" s="622">
        <v>39.556000000000004</v>
      </c>
      <c r="J75" s="79">
        <v>1.4099840000000001</v>
      </c>
      <c r="AH75">
        <f t="shared" si="5"/>
        <v>1987</v>
      </c>
      <c r="AI75">
        <f t="shared" si="6"/>
        <v>0.63705538842682718</v>
      </c>
      <c r="AJ75" s="657">
        <f t="shared" si="7"/>
        <v>0.43238999999999994</v>
      </c>
      <c r="AK75" s="657">
        <f t="shared" si="8"/>
        <v>0.21208000000000002</v>
      </c>
      <c r="AL75">
        <f t="shared" si="9"/>
        <v>0.9</v>
      </c>
    </row>
    <row r="76" spans="1:38" x14ac:dyDescent="0.2">
      <c r="A76" s="620">
        <f t="shared" si="11"/>
        <v>1942</v>
      </c>
      <c r="B76" s="620">
        <f t="shared" si="12"/>
        <v>1951</v>
      </c>
      <c r="C76" s="652">
        <f>COUNTIFS(t_Failures[year],"&gt;="&amp;$A76,t_Failures[year],"&lt;="&amp;$B76,t_Failures[severity],"=1")</f>
        <v>1</v>
      </c>
      <c r="D76" s="652">
        <f>COUNTIFS(t_Failures[year],"&gt;="&amp;$A76,t_Failures[year],"&lt;="&amp;$B76,t_Failures[severity],"=2")</f>
        <v>1</v>
      </c>
      <c r="E76" s="80">
        <v>2588</v>
      </c>
      <c r="F76" s="621">
        <f t="shared" si="10"/>
        <v>3.8639876352395672E-4</v>
      </c>
      <c r="G76" s="621">
        <f t="shared" si="13"/>
        <v>3.8639876352395672E-4</v>
      </c>
      <c r="H76" s="622">
        <v>4187.6000000000004</v>
      </c>
      <c r="I76" s="622">
        <v>39.182000000000002</v>
      </c>
      <c r="J76" s="79">
        <v>1.4459839999999999</v>
      </c>
      <c r="AH76">
        <f t="shared" si="5"/>
        <v>1986</v>
      </c>
      <c r="AI76">
        <f t="shared" si="6"/>
        <v>0.59424326833797592</v>
      </c>
      <c r="AJ76" s="657">
        <f t="shared" si="7"/>
        <v>0.42760500000000001</v>
      </c>
      <c r="AK76" s="657">
        <f t="shared" si="8"/>
        <v>0.21230000000000002</v>
      </c>
      <c r="AL76">
        <f t="shared" si="9"/>
        <v>0.8</v>
      </c>
    </row>
    <row r="77" spans="1:38" x14ac:dyDescent="0.2">
      <c r="A77" s="620">
        <f t="shared" si="11"/>
        <v>1941</v>
      </c>
      <c r="B77" s="620">
        <f t="shared" si="12"/>
        <v>1950</v>
      </c>
      <c r="C77" s="652">
        <f>COUNTIFS(t_Failures[year],"&gt;="&amp;$A77,t_Failures[year],"&lt;="&amp;$B77,t_Failures[severity],"=1")</f>
        <v>0</v>
      </c>
      <c r="D77" s="652">
        <f>COUNTIFS(t_Failures[year],"&gt;="&amp;$A77,t_Failures[year],"&lt;="&amp;$B77,t_Failures[severity],"=2")</f>
        <v>1</v>
      </c>
      <c r="E77" s="80">
        <v>2555</v>
      </c>
      <c r="F77" s="621">
        <f t="shared" si="10"/>
        <v>0</v>
      </c>
      <c r="G77" s="621">
        <f t="shared" si="13"/>
        <v>3.9138943248532291E-4</v>
      </c>
      <c r="H77" s="622">
        <v>4119.45</v>
      </c>
      <c r="I77" s="622">
        <v>39.160000000000004</v>
      </c>
      <c r="J77" s="79">
        <v>1.483984</v>
      </c>
      <c r="AH77">
        <f t="shared" si="5"/>
        <v>1985</v>
      </c>
      <c r="AI77">
        <f t="shared" si="6"/>
        <v>0.77821011673151752</v>
      </c>
      <c r="AJ77" s="657">
        <f t="shared" si="7"/>
        <v>0.41281499999999999</v>
      </c>
      <c r="AK77" s="657">
        <f t="shared" si="8"/>
        <v>0.2112</v>
      </c>
      <c r="AL77">
        <f t="shared" si="9"/>
        <v>1</v>
      </c>
    </row>
    <row r="78" spans="1:38" x14ac:dyDescent="0.2">
      <c r="A78" s="658">
        <f t="shared" si="11"/>
        <v>1940</v>
      </c>
      <c r="B78" s="658">
        <f t="shared" si="12"/>
        <v>1949</v>
      </c>
      <c r="C78" s="652">
        <f>COUNTIFS(t_Failures[year],"&gt;="&amp;$A78,t_Failures[year],"&lt;="&amp;$B78,t_Failures[severity],"=1")</f>
        <v>1</v>
      </c>
      <c r="D78" s="652">
        <f>COUNTIFS(t_Failures[year],"&gt;="&amp;$A78,t_Failures[year],"&lt;="&amp;$B78,t_Failures[severity],"=2")</f>
        <v>1</v>
      </c>
      <c r="E78" s="80">
        <v>2545</v>
      </c>
      <c r="F78" s="621">
        <f t="shared" si="10"/>
        <v>3.9292730844793711E-4</v>
      </c>
      <c r="G78" s="621">
        <f t="shared" si="13"/>
        <v>3.9292730844793711E-4</v>
      </c>
      <c r="H78" s="622">
        <v>4083.2</v>
      </c>
      <c r="I78" s="622">
        <v>39.489999999999995</v>
      </c>
      <c r="J78" s="79">
        <v>1.5239839999999998</v>
      </c>
      <c r="AH78">
        <f t="shared" si="5"/>
        <v>1984</v>
      </c>
      <c r="AI78">
        <f t="shared" si="6"/>
        <v>0.4068348250610252</v>
      </c>
      <c r="AJ78" s="657">
        <f t="shared" si="7"/>
        <v>0.40730500000000003</v>
      </c>
      <c r="AK78" s="657">
        <f t="shared" si="8"/>
        <v>0.21428</v>
      </c>
      <c r="AL78">
        <f t="shared" si="9"/>
        <v>0.5</v>
      </c>
    </row>
    <row r="79" spans="1:38" x14ac:dyDescent="0.2">
      <c r="A79" s="620">
        <f t="shared" si="11"/>
        <v>1939</v>
      </c>
      <c r="B79" s="620">
        <f t="shared" si="12"/>
        <v>1948</v>
      </c>
      <c r="C79" s="652">
        <f>COUNTIFS(t_Failures[year],"&gt;="&amp;$A79,t_Failures[year],"&lt;="&amp;$B79,t_Failures[severity],"=1")</f>
        <v>1</v>
      </c>
      <c r="D79" s="652">
        <f>COUNTIFS(t_Failures[year],"&gt;="&amp;$A79,t_Failures[year],"&lt;="&amp;$B79,t_Failures[severity],"=2")</f>
        <v>1</v>
      </c>
      <c r="E79" s="80">
        <v>2430.0414732644913</v>
      </c>
      <c r="F79" s="621">
        <f t="shared" si="10"/>
        <v>4.1151561033096729E-4</v>
      </c>
      <c r="G79" s="621">
        <f t="shared" si="13"/>
        <v>4.1151561033096729E-4</v>
      </c>
      <c r="H79" s="622">
        <v>4077.4</v>
      </c>
      <c r="I79" s="622">
        <v>39.974000000000004</v>
      </c>
      <c r="J79" s="79">
        <v>1.5357620776337977</v>
      </c>
      <c r="AH79">
        <f t="shared" si="5"/>
        <v>1983</v>
      </c>
      <c r="AI79">
        <f t="shared" si="6"/>
        <v>0.42435815828559303</v>
      </c>
      <c r="AJ79" s="657">
        <f t="shared" si="7"/>
        <v>0.41426499999999994</v>
      </c>
      <c r="AK79" s="657">
        <f t="shared" si="8"/>
        <v>0.22154000000000004</v>
      </c>
      <c r="AL79">
        <f t="shared" si="9"/>
        <v>0.5</v>
      </c>
    </row>
    <row r="80" spans="1:38" x14ac:dyDescent="0.2">
      <c r="A80" s="620">
        <f t="shared" si="11"/>
        <v>1938</v>
      </c>
      <c r="B80" s="620">
        <f t="shared" si="12"/>
        <v>1947</v>
      </c>
      <c r="C80" s="652">
        <f>COUNTIFS(t_Failures[year],"&gt;="&amp;$A80,t_Failures[year],"&lt;="&amp;$B80,t_Failures[severity],"=1")</f>
        <v>1</v>
      </c>
      <c r="D80" s="652">
        <f>COUNTIFS(t_Failures[year],"&gt;="&amp;$A80,t_Failures[year],"&lt;="&amp;$B80,t_Failures[severity],"=2")</f>
        <v>0</v>
      </c>
      <c r="E80" s="80">
        <v>2297.4693237077704</v>
      </c>
      <c r="F80" s="621">
        <f t="shared" si="10"/>
        <v>4.3526152435678672E-4</v>
      </c>
      <c r="G80" s="621">
        <f t="shared" si="13"/>
        <v>0</v>
      </c>
      <c r="H80" s="622">
        <v>3974.45</v>
      </c>
      <c r="I80" s="622">
        <v>40.612000000000002</v>
      </c>
      <c r="J80" s="79">
        <v>1.5552990260680626</v>
      </c>
      <c r="AH80">
        <f t="shared" si="5"/>
        <v>1982</v>
      </c>
      <c r="AI80">
        <f t="shared" si="6"/>
        <v>0.44140366365040834</v>
      </c>
      <c r="AJ80" s="657">
        <f t="shared" si="7"/>
        <v>0.41368500000000002</v>
      </c>
      <c r="AK80" s="657">
        <f t="shared" si="8"/>
        <v>0.23298000000000002</v>
      </c>
      <c r="AL80">
        <f t="shared" si="9"/>
        <v>0.5</v>
      </c>
    </row>
    <row r="81" spans="1:38" x14ac:dyDescent="0.2">
      <c r="A81" s="620">
        <f t="shared" si="11"/>
        <v>1937</v>
      </c>
      <c r="B81" s="620">
        <f t="shared" si="12"/>
        <v>1946</v>
      </c>
      <c r="C81" s="652">
        <f>COUNTIFS(t_Failures[year],"&gt;="&amp;$A81,t_Failures[year],"&lt;="&amp;$B81,t_Failures[severity],"=1")</f>
        <v>3</v>
      </c>
      <c r="D81" s="652">
        <f>COUNTIFS(t_Failures[year],"&gt;="&amp;$A81,t_Failures[year],"&lt;="&amp;$B81,t_Failures[severity],"=2")</f>
        <v>0</v>
      </c>
      <c r="E81" s="80">
        <v>2192.7817701766353</v>
      </c>
      <c r="F81" s="621">
        <f t="shared" si="10"/>
        <v>1.3681252009671444E-3</v>
      </c>
      <c r="G81" s="621">
        <f t="shared" si="13"/>
        <v>0</v>
      </c>
      <c r="H81" s="622">
        <v>3964.3</v>
      </c>
      <c r="I81" s="622">
        <v>41.404000000000011</v>
      </c>
      <c r="J81" s="79">
        <v>1.5632478684043396</v>
      </c>
      <c r="AH81">
        <f t="shared" si="5"/>
        <v>1981</v>
      </c>
      <c r="AI81">
        <f t="shared" si="6"/>
        <v>0.54919908466819223</v>
      </c>
      <c r="AJ81" s="657">
        <f t="shared" si="7"/>
        <v>0.42006499999999997</v>
      </c>
      <c r="AK81" s="657">
        <f t="shared" si="8"/>
        <v>0.24860000000000004</v>
      </c>
      <c r="AL81">
        <f t="shared" si="9"/>
        <v>0.6</v>
      </c>
    </row>
    <row r="82" spans="1:38" x14ac:dyDescent="0.2">
      <c r="A82" s="620">
        <f t="shared" si="11"/>
        <v>1936</v>
      </c>
      <c r="B82" s="620">
        <f t="shared" si="12"/>
        <v>1945</v>
      </c>
      <c r="C82" s="652">
        <f>COUNTIFS(t_Failures[year],"&gt;="&amp;$A82,t_Failures[year],"&lt;="&amp;$B82,t_Failures[severity],"=1")</f>
        <v>3</v>
      </c>
      <c r="D82" s="652">
        <f>COUNTIFS(t_Failures[year],"&gt;="&amp;$A82,t_Failures[year],"&lt;="&amp;$B82,t_Failures[severity],"=2")</f>
        <v>0</v>
      </c>
      <c r="E82" s="80">
        <v>2035.4702277350978</v>
      </c>
      <c r="F82" s="621">
        <f t="shared" si="10"/>
        <v>1.4738609089547583E-3</v>
      </c>
      <c r="G82" s="621">
        <f t="shared" si="13"/>
        <v>0</v>
      </c>
      <c r="H82" s="622">
        <v>3955.6</v>
      </c>
      <c r="I82" s="622">
        <v>42.350000000000009</v>
      </c>
      <c r="J82" s="79">
        <v>1.5915337010693282</v>
      </c>
      <c r="AH82">
        <f t="shared" si="5"/>
        <v>1980</v>
      </c>
      <c r="AI82">
        <f t="shared" si="6"/>
        <v>0.66193853427895977</v>
      </c>
      <c r="AJ82" s="657">
        <f t="shared" si="7"/>
        <v>0.435145</v>
      </c>
      <c r="AK82" s="657">
        <f t="shared" si="8"/>
        <v>0.26840000000000003</v>
      </c>
      <c r="AL82">
        <f t="shared" si="9"/>
        <v>0.7</v>
      </c>
    </row>
    <row r="83" spans="1:38" x14ac:dyDescent="0.2">
      <c r="A83" s="620">
        <f t="shared" si="11"/>
        <v>1935</v>
      </c>
      <c r="B83" s="620">
        <f t="shared" si="12"/>
        <v>1944</v>
      </c>
      <c r="C83" s="652">
        <f>COUNTIFS(t_Failures[year],"&gt;="&amp;$A83,t_Failures[year],"&lt;="&amp;$B83,t_Failures[severity],"=1")</f>
        <v>3</v>
      </c>
      <c r="D83" s="652">
        <f>COUNTIFS(t_Failures[year],"&gt;="&amp;$A83,t_Failures[year],"&lt;="&amp;$B83,t_Failures[severity],"=2")</f>
        <v>0</v>
      </c>
      <c r="E83" s="80">
        <v>1852.6510151360535</v>
      </c>
      <c r="F83" s="621">
        <f t="shared" si="10"/>
        <v>1.6193011935276371E-3</v>
      </c>
      <c r="G83" s="621">
        <f t="shared" si="13"/>
        <v>0</v>
      </c>
      <c r="H83" s="622">
        <v>3944</v>
      </c>
      <c r="I83" s="622">
        <v>43.45</v>
      </c>
      <c r="J83" s="79">
        <v>1.6493452329202725</v>
      </c>
      <c r="AH83">
        <f t="shared" si="5"/>
        <v>1979</v>
      </c>
      <c r="AI83">
        <f t="shared" si="6"/>
        <v>0.6841817186644773</v>
      </c>
      <c r="AJ83" s="657">
        <f t="shared" si="7"/>
        <v>0.44631000000000004</v>
      </c>
      <c r="AK83" s="657">
        <f t="shared" si="8"/>
        <v>0.29128000000000004</v>
      </c>
      <c r="AL83">
        <f t="shared" si="9"/>
        <v>0.7</v>
      </c>
    </row>
    <row r="84" spans="1:38" x14ac:dyDescent="0.2">
      <c r="A84" s="620">
        <f t="shared" si="11"/>
        <v>1934</v>
      </c>
      <c r="B84" s="620">
        <f t="shared" si="12"/>
        <v>1943</v>
      </c>
      <c r="C84" s="652">
        <f>COUNTIFS(t_Failures[year],"&gt;="&amp;$A84,t_Failures[year],"&lt;="&amp;$B84,t_Failures[severity],"=1")</f>
        <v>3</v>
      </c>
      <c r="D84" s="652">
        <f>COUNTIFS(t_Failures[year],"&gt;="&amp;$A84,t_Failures[year],"&lt;="&amp;$B84,t_Failures[severity],"=2")</f>
        <v>0</v>
      </c>
      <c r="E84" s="80">
        <v>1661.2049620051655</v>
      </c>
      <c r="F84" s="621">
        <f t="shared" si="10"/>
        <v>1.8059180345686154E-3</v>
      </c>
      <c r="G84" s="621">
        <f t="shared" si="13"/>
        <v>0</v>
      </c>
      <c r="H84" s="622">
        <v>3926.6</v>
      </c>
      <c r="I84" s="622">
        <v>44.484000000000009</v>
      </c>
      <c r="J84" s="79">
        <v>1.6996806122696644</v>
      </c>
      <c r="AH84">
        <f t="shared" si="5"/>
        <v>1978</v>
      </c>
      <c r="AI84">
        <f t="shared" si="6"/>
        <v>0.60645265626263445</v>
      </c>
      <c r="AJ84" s="657">
        <f t="shared" si="7"/>
        <v>0.44587500000000002</v>
      </c>
      <c r="AK84" s="657">
        <f t="shared" si="8"/>
        <v>0.31724000000000008</v>
      </c>
      <c r="AL84">
        <f t="shared" si="9"/>
        <v>0.6</v>
      </c>
    </row>
    <row r="85" spans="1:38" x14ac:dyDescent="0.2">
      <c r="A85" s="620">
        <f t="shared" si="11"/>
        <v>1933</v>
      </c>
      <c r="B85" s="620">
        <f t="shared" si="12"/>
        <v>1942</v>
      </c>
      <c r="C85" s="652">
        <f>COUNTIFS(t_Failures[year],"&gt;="&amp;$A85,t_Failures[year],"&lt;="&amp;$B85,t_Failures[severity],"=1")</f>
        <v>3</v>
      </c>
      <c r="D85" s="652">
        <f>COUNTIFS(t_Failures[year],"&gt;="&amp;$A85,t_Failures[year],"&lt;="&amp;$B85,t_Failures[severity],"=2")</f>
        <v>0</v>
      </c>
      <c r="E85" s="80">
        <v>1456.9712074304275</v>
      </c>
      <c r="F85" s="621">
        <f t="shared" si="10"/>
        <v>2.0590660849715207E-3</v>
      </c>
      <c r="G85" s="621">
        <f t="shared" si="13"/>
        <v>0</v>
      </c>
      <c r="H85" s="622">
        <v>3857</v>
      </c>
      <c r="I85" s="622">
        <v>45.452000000000012</v>
      </c>
      <c r="J85" s="79">
        <v>1.7569134769045287</v>
      </c>
      <c r="AH85">
        <f t="shared" si="5"/>
        <v>1977</v>
      </c>
      <c r="AI85">
        <f t="shared" si="6"/>
        <v>0.62747066574637633</v>
      </c>
      <c r="AJ85" s="657">
        <f t="shared" si="7"/>
        <v>0.46544999999999997</v>
      </c>
      <c r="AK85" s="657">
        <f t="shared" si="8"/>
        <v>0.34627999999999998</v>
      </c>
      <c r="AL85">
        <f t="shared" si="9"/>
        <v>0.6</v>
      </c>
    </row>
    <row r="86" spans="1:38" x14ac:dyDescent="0.2">
      <c r="A86" s="620">
        <f t="shared" si="11"/>
        <v>1932</v>
      </c>
      <c r="B86" s="620">
        <f t="shared" si="12"/>
        <v>1941</v>
      </c>
      <c r="C86" s="652">
        <f>COUNTIFS(t_Failures[year],"&gt;="&amp;$A86,t_Failures[year],"&lt;="&amp;$B86,t_Failures[severity],"=1")</f>
        <v>3</v>
      </c>
      <c r="D86" s="652">
        <f>COUNTIFS(t_Failures[year],"&gt;="&amp;$A86,t_Failures[year],"&lt;="&amp;$B86,t_Failures[severity],"=2")</f>
        <v>0</v>
      </c>
      <c r="E86" s="80">
        <v>1249.3280181368148</v>
      </c>
      <c r="F86" s="621">
        <f t="shared" si="10"/>
        <v>2.4012908991459664E-3</v>
      </c>
      <c r="G86" s="621">
        <f t="shared" si="13"/>
        <v>0</v>
      </c>
      <c r="H86" s="622">
        <v>3693.15</v>
      </c>
      <c r="I86" s="622">
        <v>46.354000000000006</v>
      </c>
      <c r="J86" s="79">
        <v>1.7998425476659452</v>
      </c>
      <c r="AH86">
        <f t="shared" si="5"/>
        <v>1976</v>
      </c>
      <c r="AI86">
        <f t="shared" si="6"/>
        <v>0.64956154595647941</v>
      </c>
      <c r="AJ86" s="657">
        <f t="shared" si="7"/>
        <v>0.49763999999999997</v>
      </c>
      <c r="AK86" s="657">
        <f t="shared" si="8"/>
        <v>0.37840000000000013</v>
      </c>
      <c r="AL86">
        <f t="shared" si="9"/>
        <v>0.6</v>
      </c>
    </row>
    <row r="87" spans="1:38" x14ac:dyDescent="0.2">
      <c r="A87" s="620">
        <f t="shared" si="11"/>
        <v>1931</v>
      </c>
      <c r="B87" s="620">
        <f t="shared" si="12"/>
        <v>1940</v>
      </c>
      <c r="C87" s="652">
        <f>COUNTIFS(t_Failures[year],"&gt;="&amp;$A87,t_Failures[year],"&lt;="&amp;$B87,t_Failures[severity],"=1")</f>
        <v>3</v>
      </c>
      <c r="D87" s="652">
        <f>COUNTIFS(t_Failures[year],"&gt;="&amp;$A87,t_Failures[year],"&lt;="&amp;$B87,t_Failures[severity],"=2")</f>
        <v>0</v>
      </c>
      <c r="E87" s="80">
        <v>1082.9650330211582</v>
      </c>
      <c r="F87" s="621">
        <f t="shared" si="10"/>
        <v>2.7701725434577241E-3</v>
      </c>
      <c r="G87" s="621">
        <f t="shared" si="13"/>
        <v>0</v>
      </c>
      <c r="H87" s="622">
        <v>3555.4</v>
      </c>
      <c r="I87" s="622">
        <v>47.190000000000012</v>
      </c>
      <c r="J87" s="79">
        <v>1.7992548087095444</v>
      </c>
      <c r="AH87">
        <f t="shared" si="5"/>
        <v>1975</v>
      </c>
      <c r="AI87">
        <f t="shared" si="6"/>
        <v>0.3363982955819691</v>
      </c>
      <c r="AJ87" s="657">
        <f t="shared" si="7"/>
        <v>0.52736499999999997</v>
      </c>
      <c r="AK87" s="657">
        <f t="shared" si="8"/>
        <v>0.41360000000000008</v>
      </c>
      <c r="AL87">
        <f t="shared" si="9"/>
        <v>0.3</v>
      </c>
    </row>
    <row r="88" spans="1:38" x14ac:dyDescent="0.2">
      <c r="A88" s="658">
        <f t="shared" si="11"/>
        <v>1930</v>
      </c>
      <c r="B88" s="658">
        <f t="shared" si="12"/>
        <v>1939</v>
      </c>
      <c r="C88" s="652">
        <f>COUNTIFS(t_Failures[year],"&gt;="&amp;$A88,t_Failures[year],"&lt;="&amp;$B88,t_Failures[severity],"=1")</f>
        <v>2</v>
      </c>
      <c r="D88" s="652">
        <f>COUNTIFS(t_Failures[year],"&gt;="&amp;$A88,t_Failures[year],"&lt;="&amp;$B88,t_Failures[severity],"=2")</f>
        <v>0</v>
      </c>
      <c r="E88" s="80">
        <v>936.78192928696274</v>
      </c>
      <c r="F88" s="621">
        <f t="shared" si="10"/>
        <v>2.1349685956499097E-3</v>
      </c>
      <c r="G88" s="621">
        <f t="shared" si="13"/>
        <v>0</v>
      </c>
      <c r="H88" s="622">
        <v>3540.9</v>
      </c>
      <c r="I88" s="622">
        <v>47.960000000000008</v>
      </c>
      <c r="J88" s="79">
        <v>1.7843355381389703</v>
      </c>
      <c r="AH88">
        <f t="shared" si="5"/>
        <v>1974</v>
      </c>
      <c r="AI88">
        <f t="shared" si="6"/>
        <v>0.46483521591595783</v>
      </c>
      <c r="AJ88" s="657">
        <f t="shared" si="7"/>
        <v>0.57550500000000004</v>
      </c>
      <c r="AK88" s="657">
        <f t="shared" si="8"/>
        <v>0.44506000000000007</v>
      </c>
      <c r="AL88">
        <f t="shared" si="9"/>
        <v>0.4</v>
      </c>
    </row>
    <row r="89" spans="1:38" x14ac:dyDescent="0.2">
      <c r="A89" s="620">
        <f t="shared" si="11"/>
        <v>1929</v>
      </c>
      <c r="B89" s="620">
        <f t="shared" si="12"/>
        <v>1938</v>
      </c>
      <c r="C89" s="652">
        <f>COUNTIFS(t_Failures[year],"&gt;="&amp;$A89,t_Failures[year],"&lt;="&amp;$B89,t_Failures[severity],"=1")</f>
        <v>2</v>
      </c>
      <c r="D89" s="652">
        <f>COUNTIFS(t_Failures[year],"&gt;="&amp;$A89,t_Failures[year],"&lt;="&amp;$B89,t_Failures[severity],"=2")</f>
        <v>0</v>
      </c>
      <c r="E89" s="80">
        <v>922.57038206208142</v>
      </c>
      <c r="F89" s="621">
        <f t="shared" si="10"/>
        <v>2.1678562837988617E-3</v>
      </c>
      <c r="G89" s="621">
        <f t="shared" si="13"/>
        <v>0</v>
      </c>
      <c r="H89" s="622">
        <v>3678.65</v>
      </c>
      <c r="I89" s="622">
        <v>48.576000000000008</v>
      </c>
      <c r="J89" s="79">
        <v>1.7866579567586682</v>
      </c>
      <c r="AH89">
        <f t="shared" si="5"/>
        <v>1973</v>
      </c>
      <c r="AI89">
        <f t="shared" si="6"/>
        <v>0.4820090135685538</v>
      </c>
      <c r="AJ89" s="657">
        <f t="shared" si="7"/>
        <v>0.60523000000000005</v>
      </c>
      <c r="AK89" s="657">
        <f t="shared" si="8"/>
        <v>0.47277999999999998</v>
      </c>
      <c r="AL89">
        <f t="shared" si="9"/>
        <v>0.4</v>
      </c>
    </row>
    <row r="90" spans="1:38" x14ac:dyDescent="0.2">
      <c r="A90" s="620">
        <f t="shared" si="11"/>
        <v>1928</v>
      </c>
      <c r="B90" s="620">
        <f t="shared" si="12"/>
        <v>1937</v>
      </c>
      <c r="C90" s="652">
        <f>COUNTIFS(t_Failures[year],"&gt;="&amp;$A90,t_Failures[year],"&lt;="&amp;$B90,t_Failures[severity],"=1")</f>
        <v>3</v>
      </c>
      <c r="D90" s="652">
        <f>COUNTIFS(t_Failures[year],"&gt;="&amp;$A90,t_Failures[year],"&lt;="&amp;$B90,t_Failures[severity],"=2")</f>
        <v>0</v>
      </c>
      <c r="E90" s="80">
        <v>912.08470757531893</v>
      </c>
      <c r="F90" s="621">
        <f t="shared" si="10"/>
        <v>3.2891681826079334E-3</v>
      </c>
      <c r="G90" s="621">
        <f t="shared" si="13"/>
        <v>0</v>
      </c>
      <c r="H90" s="622">
        <v>3751.15</v>
      </c>
      <c r="I90" s="622">
        <v>49.038000000000004</v>
      </c>
      <c r="J90" s="79">
        <v>1.7785114702678484</v>
      </c>
      <c r="AH90">
        <f t="shared" si="5"/>
        <v>1972</v>
      </c>
      <c r="AI90">
        <f t="shared" si="6"/>
        <v>0.50011252531819661</v>
      </c>
      <c r="AJ90" s="657">
        <f t="shared" si="7"/>
        <v>0.63002499999999995</v>
      </c>
      <c r="AK90" s="657">
        <f t="shared" si="8"/>
        <v>0.49676000000000003</v>
      </c>
      <c r="AL90">
        <f t="shared" si="9"/>
        <v>0.4</v>
      </c>
    </row>
    <row r="91" spans="1:38" x14ac:dyDescent="0.2">
      <c r="A91" s="620">
        <f t="shared" si="11"/>
        <v>1927</v>
      </c>
      <c r="B91" s="620">
        <f t="shared" si="12"/>
        <v>1936</v>
      </c>
      <c r="C91" s="652">
        <f>COUNTIFS(t_Failures[year],"&gt;="&amp;$A91,t_Failures[year],"&lt;="&amp;$B91,t_Failures[severity],"=1")</f>
        <v>1</v>
      </c>
      <c r="D91" s="652">
        <f>COUNTIFS(t_Failures[year],"&gt;="&amp;$A91,t_Failures[year],"&lt;="&amp;$B91,t_Failures[severity],"=2")</f>
        <v>0</v>
      </c>
      <c r="E91" s="80">
        <v>863.8867804224119</v>
      </c>
      <c r="F91" s="621">
        <f t="shared" si="10"/>
        <v>1.157559095314589E-3</v>
      </c>
      <c r="G91" s="621">
        <f t="shared" si="13"/>
        <v>0</v>
      </c>
      <c r="H91" s="622">
        <v>3655.45</v>
      </c>
      <c r="I91" s="622">
        <v>49.346000000000004</v>
      </c>
      <c r="J91" s="79">
        <v>1.7741557141972089</v>
      </c>
      <c r="AH91">
        <f t="shared" si="5"/>
        <v>1971</v>
      </c>
      <c r="AI91">
        <f t="shared" si="6"/>
        <v>0.64901349948078924</v>
      </c>
      <c r="AJ91" s="657">
        <f t="shared" si="7"/>
        <v>0.64873000000000003</v>
      </c>
      <c r="AK91" s="657">
        <f t="shared" si="8"/>
        <v>0.51700000000000002</v>
      </c>
      <c r="AL91">
        <f t="shared" si="9"/>
        <v>0.5</v>
      </c>
    </row>
    <row r="92" spans="1:38" x14ac:dyDescent="0.2">
      <c r="A92" s="620">
        <f t="shared" si="11"/>
        <v>1926</v>
      </c>
      <c r="B92" s="620">
        <f t="shared" si="12"/>
        <v>1935</v>
      </c>
      <c r="C92" s="652">
        <f>COUNTIFS(t_Failures[year],"&gt;="&amp;$A92,t_Failures[year],"&lt;="&amp;$B92,t_Failures[severity],"=1")</f>
        <v>1</v>
      </c>
      <c r="D92" s="652">
        <f>COUNTIFS(t_Failures[year],"&gt;="&amp;$A92,t_Failures[year],"&lt;="&amp;$B92,t_Failures[severity],"=2")</f>
        <v>0</v>
      </c>
      <c r="E92" s="80">
        <v>864.92985368235748</v>
      </c>
      <c r="F92" s="621">
        <f t="shared" si="10"/>
        <v>1.1561631220642855E-3</v>
      </c>
      <c r="G92" s="621">
        <f t="shared" si="13"/>
        <v>0</v>
      </c>
      <c r="H92" s="622">
        <v>3701.85</v>
      </c>
      <c r="I92" s="622">
        <v>49.500000000000007</v>
      </c>
      <c r="J92" s="79">
        <v>1.7512763612692477</v>
      </c>
      <c r="AH92">
        <f t="shared" si="5"/>
        <v>1970</v>
      </c>
      <c r="AI92">
        <f t="shared" si="6"/>
        <v>0.67421790722761599</v>
      </c>
      <c r="AJ92" s="657">
        <f t="shared" si="7"/>
        <v>0.66264999999999996</v>
      </c>
      <c r="AK92" s="657">
        <f t="shared" si="8"/>
        <v>0.53349999999999997</v>
      </c>
      <c r="AL92">
        <f t="shared" si="9"/>
        <v>0.5</v>
      </c>
    </row>
    <row r="93" spans="1:38" x14ac:dyDescent="0.2">
      <c r="A93" s="620">
        <f t="shared" si="11"/>
        <v>1925</v>
      </c>
      <c r="B93" s="620">
        <f t="shared" si="12"/>
        <v>1934</v>
      </c>
      <c r="C93" s="652">
        <f>COUNTIFS(t_Failures[year],"&gt;="&amp;$A93,t_Failures[year],"&lt;="&amp;$B93,t_Failures[severity],"=1")</f>
        <v>1</v>
      </c>
      <c r="D93" s="652">
        <f>COUNTIFS(t_Failures[year],"&gt;="&amp;$A93,t_Failures[year],"&lt;="&amp;$B93,t_Failures[severity],"=2")</f>
        <v>0</v>
      </c>
      <c r="E93" s="80">
        <v>886.80098350509547</v>
      </c>
      <c r="F93" s="621">
        <f t="shared" si="10"/>
        <v>1.1276487268287452E-3</v>
      </c>
      <c r="G93" s="621">
        <f t="shared" si="13"/>
        <v>0</v>
      </c>
      <c r="H93" s="622">
        <v>3787.4</v>
      </c>
      <c r="I93" s="622">
        <v>49.500000000000007</v>
      </c>
      <c r="J93" s="79">
        <v>1.706140939078145</v>
      </c>
      <c r="AH93">
        <f t="shared" si="5"/>
        <v>1969</v>
      </c>
      <c r="AI93">
        <f t="shared" si="6"/>
        <v>0.69973130317957899</v>
      </c>
      <c r="AJ93" s="657">
        <f t="shared" si="7"/>
        <v>0.66381000000000001</v>
      </c>
      <c r="AK93" s="657">
        <f t="shared" si="8"/>
        <v>0.54736000000000007</v>
      </c>
      <c r="AL93">
        <f t="shared" si="9"/>
        <v>0.5</v>
      </c>
    </row>
    <row r="94" spans="1:38" x14ac:dyDescent="0.2">
      <c r="A94" s="620">
        <f t="shared" si="11"/>
        <v>1924</v>
      </c>
      <c r="B94" s="620">
        <f t="shared" si="12"/>
        <v>1933</v>
      </c>
      <c r="C94" s="652">
        <f>COUNTIFS(t_Failures[year],"&gt;="&amp;$A94,t_Failures[year],"&lt;="&amp;$B94,t_Failures[severity],"=1")</f>
        <v>1</v>
      </c>
      <c r="D94" s="652">
        <f>COUNTIFS(t_Failures[year],"&gt;="&amp;$A94,t_Failures[year],"&lt;="&amp;$B94,t_Failures[severity],"=2")</f>
        <v>0</v>
      </c>
      <c r="E94" s="80">
        <v>905.95061188419311</v>
      </c>
      <c r="F94" s="621">
        <f t="shared" si="10"/>
        <v>1.1038129307294172E-3</v>
      </c>
      <c r="G94" s="621">
        <f t="shared" si="13"/>
        <v>0</v>
      </c>
      <c r="H94" s="622">
        <v>3854.1</v>
      </c>
      <c r="I94" s="622">
        <v>49.566000000000003</v>
      </c>
      <c r="J94" s="79">
        <v>1.6679729438252777</v>
      </c>
      <c r="AH94">
        <f t="shared" si="5"/>
        <v>1968</v>
      </c>
      <c r="AI94">
        <f t="shared" si="6"/>
        <v>0.72539461467038069</v>
      </c>
      <c r="AJ94" s="657">
        <f t="shared" si="7"/>
        <v>0.67294500000000002</v>
      </c>
      <c r="AK94" s="657">
        <f t="shared" si="8"/>
        <v>0.5563800000000001</v>
      </c>
      <c r="AL94">
        <f t="shared" si="9"/>
        <v>0.5</v>
      </c>
    </row>
    <row r="95" spans="1:38" x14ac:dyDescent="0.2">
      <c r="A95" s="620">
        <f t="shared" si="11"/>
        <v>1923</v>
      </c>
      <c r="B95" s="620">
        <f t="shared" si="12"/>
        <v>1932</v>
      </c>
      <c r="C95" s="652">
        <f>COUNTIFS(t_Failures[year],"&gt;="&amp;$A95,t_Failures[year],"&lt;="&amp;$B95,t_Failures[severity],"=1")</f>
        <v>1</v>
      </c>
      <c r="D95" s="652">
        <f>COUNTIFS(t_Failures[year],"&gt;="&amp;$A95,t_Failures[year],"&lt;="&amp;$B95,t_Failures[severity],"=2")</f>
        <v>0</v>
      </c>
      <c r="E95" s="80">
        <v>934.44087059696449</v>
      </c>
      <c r="F95" s="621">
        <f t="shared" si="10"/>
        <v>1.0701586707794076E-3</v>
      </c>
      <c r="G95" s="621">
        <f t="shared" si="13"/>
        <v>0</v>
      </c>
      <c r="H95" s="622">
        <v>4010.7</v>
      </c>
      <c r="I95" s="622">
        <v>49.698</v>
      </c>
      <c r="J95" s="79">
        <v>1.6170475329290532</v>
      </c>
      <c r="AH95">
        <f t="shared" si="5"/>
        <v>1967</v>
      </c>
      <c r="AI95">
        <f t="shared" si="6"/>
        <v>1.0514299447248254</v>
      </c>
      <c r="AJ95" s="657">
        <f t="shared" si="7"/>
        <v>0.67497499999999999</v>
      </c>
      <c r="AK95" s="657">
        <f t="shared" si="8"/>
        <v>0.56056000000000006</v>
      </c>
      <c r="AL95">
        <f t="shared" si="9"/>
        <v>0.7</v>
      </c>
    </row>
    <row r="96" spans="1:38" x14ac:dyDescent="0.2">
      <c r="A96" s="620">
        <f t="shared" si="11"/>
        <v>1922</v>
      </c>
      <c r="B96" s="620">
        <f t="shared" si="12"/>
        <v>1931</v>
      </c>
      <c r="C96" s="652">
        <f>COUNTIFS(t_Failures[year],"&gt;="&amp;$A96,t_Failures[year],"&lt;="&amp;$B96,t_Failures[severity],"=1")</f>
        <v>1</v>
      </c>
      <c r="D96" s="652">
        <f>COUNTIFS(t_Failures[year],"&gt;="&amp;$A96,t_Failures[year],"&lt;="&amp;$B96,t_Failures[severity],"=2")</f>
        <v>0</v>
      </c>
      <c r="E96" s="80">
        <v>940.27389673057553</v>
      </c>
      <c r="F96" s="621">
        <f t="shared" si="10"/>
        <v>1.0635198993368825E-3</v>
      </c>
      <c r="G96" s="621">
        <f t="shared" si="13"/>
        <v>0</v>
      </c>
      <c r="H96" s="622">
        <v>4210.8</v>
      </c>
      <c r="I96" s="622">
        <v>49.896000000000001</v>
      </c>
      <c r="J96" s="79">
        <v>1.5882497380707903</v>
      </c>
      <c r="AH96">
        <f t="shared" si="5"/>
        <v>1966</v>
      </c>
      <c r="AI96">
        <f t="shared" si="6"/>
        <v>1.3975155279503104</v>
      </c>
      <c r="AJ96" s="657">
        <f t="shared" si="7"/>
        <v>0.66917499999999996</v>
      </c>
      <c r="AK96" s="657">
        <f t="shared" si="8"/>
        <v>0.55989999999999995</v>
      </c>
      <c r="AL96">
        <f t="shared" si="9"/>
        <v>0.9</v>
      </c>
    </row>
    <row r="97" spans="1:38" x14ac:dyDescent="0.2">
      <c r="A97" s="620">
        <f t="shared" si="11"/>
        <v>1921</v>
      </c>
      <c r="B97" s="620">
        <f t="shared" si="12"/>
        <v>1930</v>
      </c>
      <c r="C97" s="652">
        <f>COUNTIFS(t_Failures[year],"&gt;="&amp;$A97,t_Failures[year],"&lt;="&amp;$B97,t_Failures[severity],"=1")</f>
        <v>1</v>
      </c>
      <c r="D97" s="652">
        <f>COUNTIFS(t_Failures[year],"&gt;="&amp;$A97,t_Failures[year],"&lt;="&amp;$B97,t_Failures[severity],"=2")</f>
        <v>0</v>
      </c>
      <c r="E97" s="80">
        <v>887.49186471000371</v>
      </c>
      <c r="F97" s="621">
        <f t="shared" si="10"/>
        <v>1.126770891952637E-3</v>
      </c>
      <c r="G97" s="621">
        <f t="shared" si="13"/>
        <v>0</v>
      </c>
      <c r="H97" s="622">
        <v>4292</v>
      </c>
      <c r="I97" s="622">
        <v>50.160000000000004</v>
      </c>
      <c r="J97" s="79">
        <v>1.5980063045812023</v>
      </c>
      <c r="AH97">
        <f t="shared" si="5"/>
        <v>1965</v>
      </c>
      <c r="AI97">
        <f t="shared" si="6"/>
        <v>1.6025641025641022</v>
      </c>
      <c r="AJ97" s="657">
        <f t="shared" si="7"/>
        <v>0.66526000000000007</v>
      </c>
      <c r="AK97" s="657">
        <f t="shared" si="8"/>
        <v>0.5544</v>
      </c>
      <c r="AL97">
        <f t="shared" si="9"/>
        <v>1</v>
      </c>
    </row>
    <row r="98" spans="1:38" x14ac:dyDescent="0.2">
      <c r="A98" s="658">
        <f t="shared" si="11"/>
        <v>1920</v>
      </c>
      <c r="B98" s="658">
        <f t="shared" si="12"/>
        <v>1929</v>
      </c>
      <c r="C98" s="652">
        <f>COUNTIFS(t_Failures[year],"&gt;="&amp;$A98,t_Failures[year],"&lt;="&amp;$B98,t_Failures[severity],"=1")</f>
        <v>1</v>
      </c>
      <c r="D98" s="652">
        <f>COUNTIFS(t_Failures[year],"&gt;="&amp;$A98,t_Failures[year],"&lt;="&amp;$B98,t_Failures[severity],"=2")</f>
        <v>0</v>
      </c>
      <c r="E98" s="80">
        <v>838.7816490487013</v>
      </c>
      <c r="F98" s="621">
        <f t="shared" si="10"/>
        <v>1.1922053863888695E-3</v>
      </c>
      <c r="G98" s="621">
        <f t="shared" si="13"/>
        <v>0</v>
      </c>
      <c r="H98" s="622">
        <v>4332.6000000000004</v>
      </c>
      <c r="I98" s="622">
        <v>50.489999999999995</v>
      </c>
      <c r="J98" s="79">
        <v>1.6169516622758942</v>
      </c>
      <c r="AH98">
        <f t="shared" si="5"/>
        <v>1964</v>
      </c>
      <c r="AI98">
        <f t="shared" si="6"/>
        <v>1.485736925515055</v>
      </c>
      <c r="AJ98" s="657">
        <f t="shared" si="7"/>
        <v>0.63800000000000001</v>
      </c>
      <c r="AK98" s="657">
        <f t="shared" si="8"/>
        <v>0.54890000000000005</v>
      </c>
      <c r="AL98">
        <f t="shared" si="9"/>
        <v>0.9</v>
      </c>
    </row>
    <row r="99" spans="1:38" x14ac:dyDescent="0.2">
      <c r="A99" s="620">
        <f t="shared" si="11"/>
        <v>1919</v>
      </c>
      <c r="B99" s="620">
        <f t="shared" si="12"/>
        <v>1928</v>
      </c>
      <c r="C99" s="652">
        <f>COUNTIFS(t_Failures[year],"&gt;="&amp;$A99,t_Failures[year],"&lt;="&amp;$B99,t_Failures[severity],"=1")</f>
        <v>1</v>
      </c>
      <c r="D99" s="652">
        <f>COUNTIFS(t_Failures[year],"&gt;="&amp;$A99,t_Failures[year],"&lt;="&amp;$B99,t_Failures[severity],"=2")</f>
        <v>0</v>
      </c>
      <c r="E99" s="80">
        <v>766.53927953650827</v>
      </c>
      <c r="F99" s="621">
        <f t="shared" si="10"/>
        <v>1.3045645887900942E-3</v>
      </c>
      <c r="G99" s="621">
        <f t="shared" si="13"/>
        <v>0</v>
      </c>
      <c r="H99" s="622">
        <v>4322.45</v>
      </c>
      <c r="I99" s="622">
        <v>51.347999999999999</v>
      </c>
      <c r="J99" s="79">
        <v>1.6393618991326595</v>
      </c>
      <c r="AH99">
        <f t="shared" si="5"/>
        <v>1963</v>
      </c>
      <c r="AI99">
        <f t="shared" si="6"/>
        <v>1.5272875373336954</v>
      </c>
      <c r="AJ99" s="657">
        <f t="shared" si="7"/>
        <v>0.621035</v>
      </c>
      <c r="AK99" s="657">
        <f t="shared" si="8"/>
        <v>0.54340000000000011</v>
      </c>
      <c r="AL99">
        <f t="shared" si="9"/>
        <v>0.9</v>
      </c>
    </row>
    <row r="100" spans="1:38" x14ac:dyDescent="0.2">
      <c r="A100" s="620">
        <f t="shared" si="11"/>
        <v>1918</v>
      </c>
      <c r="B100" s="620">
        <f t="shared" si="12"/>
        <v>1927</v>
      </c>
      <c r="C100" s="652">
        <f>COUNTIFS(t_Failures[year],"&gt;="&amp;$A100,t_Failures[year],"&lt;="&amp;$B100,t_Failures[severity],"=1")</f>
        <v>0</v>
      </c>
      <c r="D100" s="652">
        <f>COUNTIFS(t_Failures[year],"&gt;="&amp;$A100,t_Failures[year],"&lt;="&amp;$B100,t_Failures[severity],"=2")</f>
        <v>0</v>
      </c>
      <c r="E100" s="80">
        <v>741.00272897117986</v>
      </c>
      <c r="F100" s="621">
        <f t="shared" si="10"/>
        <v>0</v>
      </c>
      <c r="G100" s="621">
        <f t="shared" si="13"/>
        <v>0</v>
      </c>
      <c r="H100" s="622">
        <v>4725.55</v>
      </c>
      <c r="I100" s="622">
        <v>52.734000000000002</v>
      </c>
      <c r="J100" s="79">
        <v>1.6487966300943744</v>
      </c>
      <c r="AH100">
        <f t="shared" si="5"/>
        <v>1962</v>
      </c>
      <c r="AI100">
        <f t="shared" si="6"/>
        <v>1.740462266778056</v>
      </c>
      <c r="AJ100" s="657">
        <f t="shared" si="7"/>
        <v>0.61016000000000004</v>
      </c>
      <c r="AK100" s="657">
        <f t="shared" si="8"/>
        <v>0.53790000000000004</v>
      </c>
      <c r="AL100">
        <f t="shared" si="9"/>
        <v>1</v>
      </c>
    </row>
    <row r="101" spans="1:38" x14ac:dyDescent="0.2">
      <c r="A101" s="620">
        <f t="shared" si="11"/>
        <v>1917</v>
      </c>
      <c r="B101" s="620">
        <f t="shared" si="12"/>
        <v>1926</v>
      </c>
      <c r="C101" s="652">
        <f>COUNTIFS(t_Failures[year],"&gt;="&amp;$A101,t_Failures[year],"&lt;="&amp;$B101,t_Failures[severity],"=1")</f>
        <v>0</v>
      </c>
      <c r="D101" s="652">
        <f>COUNTIFS(t_Failures[year],"&gt;="&amp;$A101,t_Failures[year],"&lt;="&amp;$B101,t_Failures[severity],"=2")</f>
        <v>0</v>
      </c>
      <c r="E101" s="80">
        <v>722.07558660249981</v>
      </c>
      <c r="F101" s="621">
        <f t="shared" si="10"/>
        <v>0</v>
      </c>
      <c r="G101" s="621">
        <f t="shared" si="13"/>
        <v>0</v>
      </c>
      <c r="H101" s="622">
        <v>5523.05</v>
      </c>
      <c r="I101" s="622">
        <v>54.648000000000003</v>
      </c>
      <c r="J101" s="79">
        <v>1.6706687899772379</v>
      </c>
      <c r="AH101">
        <f t="shared" si="5"/>
        <v>1961</v>
      </c>
      <c r="AI101">
        <f t="shared" si="6"/>
        <v>1.4245014245014245</v>
      </c>
      <c r="AJ101" s="657">
        <f t="shared" si="7"/>
        <v>0.59580500000000003</v>
      </c>
      <c r="AK101" s="657">
        <f t="shared" si="8"/>
        <v>0.5324000000000001</v>
      </c>
      <c r="AL101">
        <f t="shared" si="9"/>
        <v>0.8</v>
      </c>
    </row>
    <row r="102" spans="1:38" x14ac:dyDescent="0.2">
      <c r="A102" s="620">
        <f t="shared" si="11"/>
        <v>1916</v>
      </c>
      <c r="B102" s="620">
        <f t="shared" si="12"/>
        <v>1925</v>
      </c>
      <c r="C102" s="652">
        <f>COUNTIFS(t_Failures[year],"&gt;="&amp;$A102,t_Failures[year],"&lt;="&amp;$B102,t_Failures[severity],"=1")</f>
        <v>0</v>
      </c>
      <c r="D102" s="652">
        <f>COUNTIFS(t_Failures[year],"&gt;="&amp;$A102,t_Failures[year],"&lt;="&amp;$B102,t_Failures[severity],"=2")</f>
        <v>0</v>
      </c>
      <c r="E102" s="80">
        <v>703.66383450517731</v>
      </c>
      <c r="F102" s="621">
        <f t="shared" si="10"/>
        <v>0</v>
      </c>
      <c r="G102" s="621">
        <f t="shared" si="13"/>
        <v>0</v>
      </c>
      <c r="H102" s="622">
        <v>6468.45</v>
      </c>
      <c r="I102" s="622">
        <v>57.090000000000011</v>
      </c>
      <c r="J102" s="79">
        <v>1.693881575360249</v>
      </c>
      <c r="AH102">
        <f t="shared" si="5"/>
        <v>1960</v>
      </c>
      <c r="AI102">
        <f t="shared" si="6"/>
        <v>1.2718023255813955</v>
      </c>
      <c r="AJ102" s="657">
        <f t="shared" si="7"/>
        <v>0.57463500000000001</v>
      </c>
      <c r="AK102" s="657">
        <f t="shared" si="8"/>
        <v>0.52689999999999992</v>
      </c>
      <c r="AL102">
        <f t="shared" si="9"/>
        <v>0.7</v>
      </c>
    </row>
    <row r="103" spans="1:38" x14ac:dyDescent="0.2">
      <c r="A103" s="620">
        <f t="shared" si="11"/>
        <v>1915</v>
      </c>
      <c r="B103" s="620">
        <f t="shared" si="12"/>
        <v>1924</v>
      </c>
      <c r="C103" s="652">
        <f>COUNTIFS(t_Failures[year],"&gt;="&amp;$A103,t_Failures[year],"&lt;="&amp;$B103,t_Failures[severity],"=1")</f>
        <v>0</v>
      </c>
      <c r="D103" s="652">
        <f>COUNTIFS(t_Failures[year],"&gt;="&amp;$A103,t_Failures[year],"&lt;="&amp;$B103,t_Failures[severity],"=2")</f>
        <v>0</v>
      </c>
      <c r="E103" s="80">
        <v>669.95660841929043</v>
      </c>
      <c r="F103" s="621">
        <f t="shared" si="10"/>
        <v>0</v>
      </c>
      <c r="G103" s="621">
        <f t="shared" si="13"/>
        <v>0</v>
      </c>
      <c r="H103" s="622">
        <v>6941.15</v>
      </c>
      <c r="I103" s="622">
        <v>60.06</v>
      </c>
      <c r="J103" s="79">
        <v>1.7068630057447027</v>
      </c>
      <c r="AH103">
        <f t="shared" si="5"/>
        <v>1959</v>
      </c>
      <c r="AI103">
        <f t="shared" si="6"/>
        <v>1.3013087447947651</v>
      </c>
      <c r="AJ103" s="657">
        <f t="shared" si="7"/>
        <v>0.56259999999999999</v>
      </c>
      <c r="AK103" s="657">
        <f t="shared" si="8"/>
        <v>0.52140000000000009</v>
      </c>
      <c r="AL103">
        <f t="shared" si="9"/>
        <v>0.7</v>
      </c>
    </row>
    <row r="104" spans="1:38" x14ac:dyDescent="0.2">
      <c r="A104" s="620">
        <f t="shared" si="11"/>
        <v>1914</v>
      </c>
      <c r="B104" s="620">
        <f t="shared" si="12"/>
        <v>1923</v>
      </c>
      <c r="C104" s="652">
        <f>COUNTIFS(t_Failures[year],"&gt;="&amp;$A104,t_Failures[year],"&lt;="&amp;$B104,t_Failures[severity],"=1")</f>
        <v>0</v>
      </c>
      <c r="D104" s="652">
        <f>COUNTIFS(t_Failures[year],"&gt;="&amp;$A104,t_Failures[year],"&lt;="&amp;$B104,t_Failures[severity],"=2")</f>
        <v>0</v>
      </c>
      <c r="E104" s="80">
        <v>643.92770415066207</v>
      </c>
      <c r="F104" s="621">
        <f t="shared" si="10"/>
        <v>0</v>
      </c>
      <c r="G104" s="621">
        <f t="shared" si="13"/>
        <v>0</v>
      </c>
      <c r="H104" s="622">
        <v>7226.8</v>
      </c>
      <c r="I104" s="622">
        <v>63.250000000000021</v>
      </c>
      <c r="J104" s="79">
        <v>1.7088863900892193</v>
      </c>
      <c r="AH104">
        <f t="shared" si="5"/>
        <v>1958</v>
      </c>
      <c r="AI104">
        <f t="shared" si="6"/>
        <v>1.5262515262515262</v>
      </c>
      <c r="AJ104" s="657">
        <f t="shared" si="7"/>
        <v>0.54838999999999993</v>
      </c>
      <c r="AK104" s="657">
        <f t="shared" si="8"/>
        <v>0.5181</v>
      </c>
      <c r="AL104">
        <f t="shared" si="9"/>
        <v>0.8</v>
      </c>
    </row>
    <row r="105" spans="1:38" x14ac:dyDescent="0.2">
      <c r="A105" s="620">
        <f t="shared" si="11"/>
        <v>1913</v>
      </c>
      <c r="B105" s="620">
        <f t="shared" si="12"/>
        <v>1922</v>
      </c>
      <c r="C105" s="652">
        <f>COUNTIFS(t_Failures[year],"&gt;="&amp;$A105,t_Failures[year],"&lt;="&amp;$B105,t_Failures[severity],"=1")</f>
        <v>0</v>
      </c>
      <c r="D105" s="652">
        <f>COUNTIFS(t_Failures[year],"&gt;="&amp;$A105,t_Failures[year],"&lt;="&amp;$B105,t_Failures[severity],"=2")</f>
        <v>0</v>
      </c>
      <c r="E105" s="80">
        <v>623.84496125436863</v>
      </c>
      <c r="F105" s="621">
        <f t="shared" si="10"/>
        <v>0</v>
      </c>
      <c r="G105" s="621">
        <f t="shared" si="13"/>
        <v>0</v>
      </c>
      <c r="H105" s="622">
        <v>7593.65</v>
      </c>
      <c r="I105" s="622">
        <v>66.660000000000011</v>
      </c>
      <c r="J105" s="79">
        <v>1.7187047220760892</v>
      </c>
      <c r="AH105">
        <f t="shared" si="5"/>
        <v>1957</v>
      </c>
      <c r="AI105">
        <f t="shared" si="6"/>
        <v>1.1785040854808297</v>
      </c>
      <c r="AJ105" s="657">
        <f t="shared" si="7"/>
        <v>0.54461999999999999</v>
      </c>
      <c r="AK105" s="657">
        <f t="shared" si="8"/>
        <v>0.51700000000000013</v>
      </c>
      <c r="AL105">
        <f t="shared" si="9"/>
        <v>0.6</v>
      </c>
    </row>
    <row r="106" spans="1:38" x14ac:dyDescent="0.2">
      <c r="A106" s="620">
        <f t="shared" si="11"/>
        <v>1912</v>
      </c>
      <c r="B106" s="620">
        <f t="shared" si="12"/>
        <v>1921</v>
      </c>
      <c r="C106" s="652">
        <f>COUNTIFS(t_Failures[year],"&gt;="&amp;$A106,t_Failures[year],"&lt;="&amp;$B106,t_Failures[severity],"=1")</f>
        <v>0</v>
      </c>
      <c r="D106" s="652">
        <f>COUNTIFS(t_Failures[year],"&gt;="&amp;$A106,t_Failures[year],"&lt;="&amp;$B106,t_Failures[severity],"=2")</f>
        <v>0</v>
      </c>
      <c r="E106" s="80">
        <v>629.6989447527535</v>
      </c>
      <c r="F106" s="621">
        <f t="shared" si="10"/>
        <v>0</v>
      </c>
      <c r="G106" s="621">
        <f t="shared" si="13"/>
        <v>0</v>
      </c>
      <c r="H106" s="622">
        <v>8072.15</v>
      </c>
      <c r="I106" s="622">
        <v>70.290000000000006</v>
      </c>
      <c r="J106" s="79">
        <v>1.7210052507790761</v>
      </c>
      <c r="AH106">
        <f t="shared" si="5"/>
        <v>1956</v>
      </c>
      <c r="AI106">
        <f t="shared" si="6"/>
        <v>0.81168831168831179</v>
      </c>
      <c r="AJ106" s="657">
        <f t="shared" si="7"/>
        <v>0.56709500000000002</v>
      </c>
      <c r="AK106" s="657">
        <f t="shared" si="8"/>
        <v>0.5181</v>
      </c>
      <c r="AL106">
        <f t="shared" si="9"/>
        <v>0.4</v>
      </c>
    </row>
    <row r="107" spans="1:38" x14ac:dyDescent="0.2">
      <c r="A107" s="620">
        <f t="shared" si="11"/>
        <v>1911</v>
      </c>
      <c r="B107" s="620">
        <f t="shared" si="12"/>
        <v>1920</v>
      </c>
      <c r="C107" s="652">
        <f>COUNTIFS(t_Failures[year],"&gt;="&amp;$A107,t_Failures[year],"&lt;="&amp;$B107,t_Failures[severity],"=1")</f>
        <v>0</v>
      </c>
      <c r="D107" s="652">
        <f>COUNTIFS(t_Failures[year],"&gt;="&amp;$A107,t_Failures[year],"&lt;="&amp;$B107,t_Failures[severity],"=2")</f>
        <v>0</v>
      </c>
      <c r="E107" s="80">
        <v>644.76633032769155</v>
      </c>
      <c r="F107" s="621">
        <f t="shared" si="10"/>
        <v>0</v>
      </c>
      <c r="G107" s="621">
        <f t="shared" si="13"/>
        <v>0</v>
      </c>
      <c r="H107" s="622">
        <v>8414.35</v>
      </c>
      <c r="I107" s="622">
        <v>74.140000000000015</v>
      </c>
      <c r="J107" s="79">
        <v>1.7355114182463676</v>
      </c>
      <c r="AH107">
        <f t="shared" si="5"/>
        <v>1955</v>
      </c>
      <c r="AI107">
        <f t="shared" si="6"/>
        <v>0.63131313131313138</v>
      </c>
      <c r="AJ107" s="657">
        <f t="shared" si="7"/>
        <v>0.58188499999999999</v>
      </c>
      <c r="AK107" s="657">
        <f t="shared" si="8"/>
        <v>0.52139999999999997</v>
      </c>
      <c r="AL107">
        <f t="shared" si="9"/>
        <v>0.3</v>
      </c>
    </row>
    <row r="108" spans="1:38" x14ac:dyDescent="0.2">
      <c r="A108" s="658">
        <f t="shared" si="11"/>
        <v>1910</v>
      </c>
      <c r="B108" s="658">
        <f t="shared" si="12"/>
        <v>1919</v>
      </c>
      <c r="C108" s="652">
        <f>COUNTIFS(t_Failures[year],"&gt;="&amp;$A108,t_Failures[year],"&lt;="&amp;$B108,t_Failures[severity],"=1")</f>
        <v>0</v>
      </c>
      <c r="D108" s="652">
        <f>COUNTIFS(t_Failures[year],"&gt;="&amp;$A108,t_Failures[year],"&lt;="&amp;$B108,t_Failures[severity],"=2")</f>
        <v>0</v>
      </c>
      <c r="E108" s="80">
        <v>634.19302329276525</v>
      </c>
      <c r="F108" s="621">
        <f t="shared" si="10"/>
        <v>0</v>
      </c>
      <c r="G108" s="621">
        <f t="shared" si="13"/>
        <v>0</v>
      </c>
      <c r="H108" s="622">
        <v>8684.0499999999993</v>
      </c>
      <c r="I108" s="622">
        <v>78.210000000000022</v>
      </c>
      <c r="J108" s="79">
        <v>1.7541498277069336</v>
      </c>
      <c r="AH108">
        <f t="shared" si="5"/>
        <v>1954</v>
      </c>
      <c r="AI108">
        <f t="shared" si="6"/>
        <v>0.65743338008415142</v>
      </c>
      <c r="AJ108" s="657">
        <f t="shared" si="7"/>
        <v>0.58551000000000009</v>
      </c>
      <c r="AK108" s="657">
        <f t="shared" si="8"/>
        <v>0.52118000000000009</v>
      </c>
      <c r="AL108">
        <f t="shared" si="9"/>
        <v>0.3</v>
      </c>
    </row>
    <row r="109" spans="1:38" x14ac:dyDescent="0.2">
      <c r="A109" s="620">
        <f t="shared" si="11"/>
        <v>1909</v>
      </c>
      <c r="B109" s="620">
        <f t="shared" si="12"/>
        <v>1918</v>
      </c>
      <c r="C109" s="652">
        <f>COUNTIFS(t_Failures[year],"&gt;="&amp;$A109,t_Failures[year],"&lt;="&amp;$B109,t_Failures[severity],"=1")</f>
        <v>0</v>
      </c>
      <c r="D109" s="652">
        <f>COUNTIFS(t_Failures[year],"&gt;="&amp;$A109,t_Failures[year],"&lt;="&amp;$B109,t_Failures[severity],"=2")</f>
        <v>0</v>
      </c>
      <c r="E109" s="80">
        <v>576.60546676534818</v>
      </c>
      <c r="F109" s="621">
        <f t="shared" si="10"/>
        <v>0</v>
      </c>
      <c r="G109" s="621">
        <f t="shared" si="13"/>
        <v>0</v>
      </c>
      <c r="H109" s="622">
        <v>8904.4500000000007</v>
      </c>
      <c r="I109" s="622">
        <v>82.412000000000006</v>
      </c>
      <c r="J109" s="79">
        <v>1.7847306420185334</v>
      </c>
      <c r="AH109">
        <f t="shared" si="5"/>
        <v>1953</v>
      </c>
      <c r="AI109">
        <f t="shared" si="6"/>
        <v>0.68782098312545847</v>
      </c>
      <c r="AJ109" s="657">
        <f t="shared" si="7"/>
        <v>0.58942499999999998</v>
      </c>
      <c r="AK109" s="657">
        <f t="shared" si="8"/>
        <v>0.51744000000000012</v>
      </c>
      <c r="AL109">
        <f t="shared" si="9"/>
        <v>0.3</v>
      </c>
    </row>
    <row r="110" spans="1:38" x14ac:dyDescent="0.2">
      <c r="A110" s="620">
        <f t="shared" si="11"/>
        <v>1908</v>
      </c>
      <c r="B110" s="620">
        <f t="shared" si="12"/>
        <v>1917</v>
      </c>
      <c r="C110" s="652">
        <f>COUNTIFS(t_Failures[year],"&gt;="&amp;$A110,t_Failures[year],"&lt;="&amp;$B110,t_Failures[severity],"=1")</f>
        <v>0</v>
      </c>
      <c r="D110" s="652">
        <f>COUNTIFS(t_Failures[year],"&gt;="&amp;$A110,t_Failures[year],"&lt;="&amp;$B110,t_Failures[severity],"=2")</f>
        <v>0</v>
      </c>
      <c r="E110" s="80">
        <v>487.19984137415992</v>
      </c>
      <c r="F110" s="621">
        <f t="shared" si="10"/>
        <v>0</v>
      </c>
      <c r="G110" s="621">
        <f t="shared" si="13"/>
        <v>0</v>
      </c>
      <c r="H110" s="622">
        <v>8818.9</v>
      </c>
      <c r="I110" s="622">
        <v>86.746000000000009</v>
      </c>
      <c r="J110" s="79">
        <v>1.8389790668794521</v>
      </c>
      <c r="AH110">
        <f t="shared" si="5"/>
        <v>1952</v>
      </c>
      <c r="AI110">
        <f t="shared" si="6"/>
        <v>0.24112654320987656</v>
      </c>
      <c r="AJ110" s="657">
        <f t="shared" si="7"/>
        <v>0.58420499999999997</v>
      </c>
      <c r="AK110" s="657">
        <f t="shared" si="8"/>
        <v>0.51018000000000008</v>
      </c>
      <c r="AL110">
        <f t="shared" si="9"/>
        <v>0.1</v>
      </c>
    </row>
    <row r="111" spans="1:38" x14ac:dyDescent="0.2">
      <c r="A111" s="620">
        <f t="shared" si="11"/>
        <v>1907</v>
      </c>
      <c r="B111" s="620">
        <f t="shared" si="12"/>
        <v>1916</v>
      </c>
      <c r="C111" s="652">
        <f>COUNTIFS(t_Failures[year],"&gt;="&amp;$A111,t_Failures[year],"&lt;="&amp;$B111,t_Failures[severity],"=1")</f>
        <v>0</v>
      </c>
      <c r="D111" s="652">
        <f>COUNTIFS(t_Failures[year],"&gt;="&amp;$A111,t_Failures[year],"&lt;="&amp;$B111,t_Failures[severity],"=2")</f>
        <v>0</v>
      </c>
      <c r="E111" s="80">
        <v>402.01246442688176</v>
      </c>
      <c r="F111" s="621">
        <f t="shared" si="10"/>
        <v>0</v>
      </c>
      <c r="G111" s="621">
        <f t="shared" si="13"/>
        <v>0</v>
      </c>
      <c r="H111" s="622">
        <v>8747.85</v>
      </c>
      <c r="I111" s="622">
        <v>91.212000000000018</v>
      </c>
      <c r="J111" s="79">
        <v>1.8928301566613512</v>
      </c>
      <c r="AH111">
        <f t="shared" si="5"/>
        <v>1951</v>
      </c>
      <c r="AI111">
        <f t="shared" si="6"/>
        <v>0.51020408163265307</v>
      </c>
      <c r="AJ111" s="657">
        <f t="shared" si="7"/>
        <v>0.58087</v>
      </c>
      <c r="AK111" s="657">
        <f t="shared" si="8"/>
        <v>0.49940000000000012</v>
      </c>
      <c r="AL111">
        <f t="shared" si="9"/>
        <v>0.2</v>
      </c>
    </row>
    <row r="112" spans="1:38" x14ac:dyDescent="0.2">
      <c r="A112" s="620">
        <f t="shared" si="11"/>
        <v>1906</v>
      </c>
      <c r="B112" s="620">
        <f t="shared" si="12"/>
        <v>1915</v>
      </c>
      <c r="C112" s="652">
        <f>COUNTIFS(t_Failures[year],"&gt;="&amp;$A112,t_Failures[year],"&lt;="&amp;$B112,t_Failures[severity],"=1")</f>
        <v>0</v>
      </c>
      <c r="D112" s="652">
        <f>COUNTIFS(t_Failures[year],"&gt;="&amp;$A112,t_Failures[year],"&lt;="&amp;$B112,t_Failures[severity],"=2")</f>
        <v>0</v>
      </c>
      <c r="E112" s="80">
        <v>320.69268570579692</v>
      </c>
      <c r="F112" s="621">
        <f t="shared" si="10"/>
        <v>0</v>
      </c>
      <c r="G112" s="621">
        <f t="shared" si="13"/>
        <v>0</v>
      </c>
      <c r="H112" s="622">
        <v>8507.15</v>
      </c>
      <c r="I112" s="622">
        <v>95.810000000000031</v>
      </c>
      <c r="J112" s="79">
        <v>1.9091232128236806</v>
      </c>
      <c r="AH112">
        <f t="shared" si="5"/>
        <v>1950</v>
      </c>
      <c r="AI112">
        <f t="shared" si="6"/>
        <v>0.54347826086956519</v>
      </c>
      <c r="AJ112" s="657">
        <f t="shared" si="7"/>
        <v>0.57057500000000005</v>
      </c>
      <c r="AK112" s="657">
        <f t="shared" si="8"/>
        <v>0.48510000000000003</v>
      </c>
      <c r="AL112">
        <f t="shared" si="9"/>
        <v>0.2</v>
      </c>
    </row>
    <row r="113" spans="1:38" x14ac:dyDescent="0.2">
      <c r="A113" s="620">
        <f t="shared" si="11"/>
        <v>1905</v>
      </c>
      <c r="B113" s="620">
        <f t="shared" si="12"/>
        <v>1914</v>
      </c>
      <c r="C113" s="652">
        <f>COUNTIFS(t_Failures[year],"&gt;="&amp;$A113,t_Failures[year],"&lt;="&amp;$B113,t_Failures[severity],"=1")</f>
        <v>0</v>
      </c>
      <c r="D113" s="652">
        <f>COUNTIFS(t_Failures[year],"&gt;="&amp;$A113,t_Failures[year],"&lt;="&amp;$B113,t_Failures[severity],"=2")</f>
        <v>0</v>
      </c>
      <c r="E113" s="80">
        <v>260.34799456798964</v>
      </c>
      <c r="F113" s="621">
        <f t="shared" si="10"/>
        <v>0</v>
      </c>
      <c r="G113" s="621">
        <f t="shared" si="13"/>
        <v>0</v>
      </c>
      <c r="H113" s="622">
        <v>8456.7222222222226</v>
      </c>
      <c r="I113" s="622">
        <v>100.54</v>
      </c>
      <c r="J113" s="79">
        <v>1.9281916893712716</v>
      </c>
      <c r="AH113">
        <f t="shared" si="5"/>
        <v>1949</v>
      </c>
      <c r="AI113">
        <f t="shared" si="6"/>
        <v>0.57753393011839449</v>
      </c>
      <c r="AJ113" s="657">
        <f t="shared" si="7"/>
        <v>0.55781499999999995</v>
      </c>
      <c r="AK113" s="657">
        <f t="shared" si="8"/>
        <v>0.47080000000000005</v>
      </c>
      <c r="AL113">
        <f t="shared" si="9"/>
        <v>0.2</v>
      </c>
    </row>
    <row r="114" spans="1:38" x14ac:dyDescent="0.2">
      <c r="A114" s="620">
        <f t="shared" si="11"/>
        <v>1904</v>
      </c>
      <c r="B114" s="620">
        <f t="shared" si="12"/>
        <v>1913</v>
      </c>
      <c r="C114" s="652">
        <f>COUNTIFS(t_Failures[year],"&gt;="&amp;$A114,t_Failures[year],"&lt;="&amp;$B114,t_Failures[severity],"=1")</f>
        <v>0</v>
      </c>
      <c r="D114" s="652">
        <f>COUNTIFS(t_Failures[year],"&gt;="&amp;$A114,t_Failures[year],"&lt;="&amp;$B114,t_Failures[severity],"=2")</f>
        <v>0</v>
      </c>
      <c r="E114" s="80">
        <v>204.67332358840861</v>
      </c>
      <c r="F114" s="621">
        <f t="shared" si="10"/>
        <v>0</v>
      </c>
      <c r="G114" s="621">
        <f t="shared" si="13"/>
        <v>0</v>
      </c>
      <c r="H114" s="622">
        <v>8651.0625</v>
      </c>
      <c r="I114" s="622">
        <v>105.974</v>
      </c>
      <c r="J114" s="79">
        <v>1.9629636900799656</v>
      </c>
      <c r="AH114">
        <f t="shared" si="5"/>
        <v>1948</v>
      </c>
      <c r="AI114">
        <f t="shared" si="6"/>
        <v>0.30590394616090549</v>
      </c>
      <c r="AJ114" s="657">
        <f t="shared" si="7"/>
        <v>0.55839499999999997</v>
      </c>
      <c r="AK114" s="657">
        <f t="shared" si="8"/>
        <v>0.45650000000000007</v>
      </c>
      <c r="AL114">
        <f t="shared" si="9"/>
        <v>0.1</v>
      </c>
    </row>
    <row r="115" spans="1:38" x14ac:dyDescent="0.2">
      <c r="A115" s="620">
        <f t="shared" si="11"/>
        <v>1903</v>
      </c>
      <c r="B115" s="620">
        <f t="shared" si="12"/>
        <v>1912</v>
      </c>
      <c r="C115" s="652">
        <f>COUNTIFS(t_Failures[year],"&gt;="&amp;$A115,t_Failures[year],"&lt;="&amp;$B115,t_Failures[severity],"=1")</f>
        <v>0</v>
      </c>
      <c r="D115" s="652">
        <f>COUNTIFS(t_Failures[year],"&gt;="&amp;$A115,t_Failures[year],"&lt;="&amp;$B115,t_Failures[severity],"=2")</f>
        <v>0</v>
      </c>
      <c r="E115" s="80">
        <v>147.49956234666863</v>
      </c>
      <c r="F115" s="621">
        <f t="shared" si="10"/>
        <v>0</v>
      </c>
      <c r="G115" s="621">
        <f t="shared" si="13"/>
        <v>0</v>
      </c>
      <c r="H115" s="622">
        <v>8720.7142857142862</v>
      </c>
      <c r="I115" s="622">
        <v>112.11200000000001</v>
      </c>
      <c r="J115" s="79">
        <v>1.9997813288841106</v>
      </c>
      <c r="AH115">
        <f t="shared" si="5"/>
        <v>1947</v>
      </c>
      <c r="AI115">
        <f t="shared" si="6"/>
        <v>0.32278889606197547</v>
      </c>
      <c r="AJ115" s="657">
        <f t="shared" si="7"/>
        <v>0.55230500000000005</v>
      </c>
      <c r="AK115" s="657">
        <f t="shared" si="8"/>
        <v>0.44220000000000004</v>
      </c>
      <c r="AL115">
        <f>C71/10</f>
        <v>0.1</v>
      </c>
    </row>
    <row r="116" spans="1:38" x14ac:dyDescent="0.2">
      <c r="A116" s="620">
        <f t="shared" si="11"/>
        <v>1902</v>
      </c>
      <c r="B116" s="620">
        <f t="shared" si="12"/>
        <v>1911</v>
      </c>
      <c r="C116" s="652">
        <f>COUNTIFS(t_Failures[year],"&gt;="&amp;$A116,t_Failures[year],"&lt;="&amp;$B116,t_Failures[severity],"=1")</f>
        <v>0</v>
      </c>
      <c r="D116" s="652">
        <f>COUNTIFS(t_Failures[year],"&gt;="&amp;$A116,t_Failures[year],"&lt;="&amp;$B116,t_Failures[severity],"=2")</f>
        <v>0</v>
      </c>
      <c r="E116" s="80">
        <v>91.455742008285554</v>
      </c>
      <c r="F116" s="621">
        <f t="shared" si="10"/>
        <v>0</v>
      </c>
      <c r="G116" s="621">
        <f t="shared" si="13"/>
        <v>0</v>
      </c>
      <c r="H116" s="622">
        <v>8675.8333333333339</v>
      </c>
      <c r="I116" s="622">
        <v>118.95400000000002</v>
      </c>
      <c r="J116" s="79">
        <v>2.0428739854486522</v>
      </c>
      <c r="AH116">
        <f t="shared" si="5"/>
        <v>1946</v>
      </c>
      <c r="AI116">
        <f t="shared" si="6"/>
        <v>0.33898305084745767</v>
      </c>
      <c r="AJ116" s="657">
        <f t="shared" si="7"/>
        <v>0.50938500000000009</v>
      </c>
      <c r="AK116" s="657">
        <f t="shared" si="8"/>
        <v>0.42790000000000006</v>
      </c>
      <c r="AL116">
        <f t="shared" si="9"/>
        <v>0.1</v>
      </c>
    </row>
    <row r="117" spans="1:38" x14ac:dyDescent="0.2">
      <c r="A117" s="620">
        <f t="shared" si="11"/>
        <v>1901</v>
      </c>
      <c r="B117" s="620">
        <f t="shared" si="12"/>
        <v>1910</v>
      </c>
      <c r="C117" s="652">
        <f>COUNTIFS(t_Failures[year],"&gt;="&amp;$A117,t_Failures[year],"&lt;="&amp;$B117,t_Failures[severity],"=1")</f>
        <v>0</v>
      </c>
      <c r="D117" s="652">
        <f>COUNTIFS(t_Failures[year],"&gt;="&amp;$A117,t_Failures[year],"&lt;="&amp;$B117,t_Failures[severity],"=2")</f>
        <v>0</v>
      </c>
      <c r="E117" s="80">
        <v>44.533373569575829</v>
      </c>
      <c r="F117" s="621">
        <f t="shared" si="10"/>
        <v>0</v>
      </c>
      <c r="G117" s="621">
        <f t="shared" si="13"/>
        <v>0</v>
      </c>
      <c r="H117" s="622">
        <v>8990</v>
      </c>
      <c r="I117" s="622">
        <v>126.5</v>
      </c>
      <c r="J117" s="79">
        <v>2.0794049942575583</v>
      </c>
      <c r="AH117">
        <f t="shared" si="5"/>
        <v>1945</v>
      </c>
      <c r="AI117">
        <f t="shared" si="6"/>
        <v>0.35398230088495575</v>
      </c>
      <c r="AJ117" s="657">
        <f t="shared" si="7"/>
        <v>0.47125</v>
      </c>
      <c r="AK117" s="657">
        <f t="shared" si="8"/>
        <v>0.41359999999999997</v>
      </c>
      <c r="AL117">
        <f t="shared" si="9"/>
        <v>0.1</v>
      </c>
    </row>
    <row r="118" spans="1:38" x14ac:dyDescent="0.2">
      <c r="A118" s="658">
        <f t="shared" si="11"/>
        <v>1900</v>
      </c>
      <c r="B118" s="658">
        <f t="shared" si="12"/>
        <v>1909</v>
      </c>
      <c r="C118" s="652">
        <f>COUNTIFS(t_Failures[year],"&gt;="&amp;$A118,t_Failures[year],"&lt;="&amp;$B118,t_Failures[severity],"=1")</f>
        <v>0</v>
      </c>
      <c r="D118" s="652">
        <f>COUNTIFS(t_Failures[year],"&gt;="&amp;$A118,t_Failures[year],"&lt;="&amp;$B118,t_Failures[severity],"=2")</f>
        <v>0</v>
      </c>
      <c r="E118" s="91">
        <v>0</v>
      </c>
      <c r="F118" s="621" t="e">
        <f t="shared" si="10"/>
        <v>#DIV/0!</v>
      </c>
      <c r="G118" s="621" t="e">
        <f t="shared" si="13"/>
        <v>#DIV/0!</v>
      </c>
      <c r="H118" s="622">
        <v>9425</v>
      </c>
      <c r="I118" s="622">
        <v>134.75</v>
      </c>
      <c r="J118" s="79">
        <v>2.1303250037277977</v>
      </c>
      <c r="AH118">
        <f t="shared" si="5"/>
        <v>1944</v>
      </c>
      <c r="AI118">
        <f t="shared" si="6"/>
        <v>0.3672420124862284</v>
      </c>
      <c r="AJ118" s="657">
        <f t="shared" si="7"/>
        <v>0.44877499999999998</v>
      </c>
      <c r="AK118" s="657">
        <f t="shared" si="8"/>
        <v>0.40281999999999996</v>
      </c>
      <c r="AL118">
        <f t="shared" si="9"/>
        <v>0.1</v>
      </c>
    </row>
    <row r="119" spans="1:38" x14ac:dyDescent="0.2">
      <c r="A119" s="620"/>
      <c r="B119" s="620"/>
      <c r="C119" s="652"/>
      <c r="D119" s="652"/>
      <c r="E119" s="91"/>
      <c r="F119" s="621"/>
      <c r="G119" s="621"/>
      <c r="H119" s="622"/>
      <c r="I119" s="622"/>
      <c r="J119" s="79"/>
      <c r="AH119">
        <f t="shared" ref="AH119:AH120" si="14">A75</f>
        <v>1943</v>
      </c>
      <c r="AI119">
        <f t="shared" ref="AI119:AI120" si="15">F75*1000</f>
        <v>0.37821482602118006</v>
      </c>
      <c r="AJ119" s="657">
        <f t="shared" ref="AJ119:AJ120" si="16">H75/10000</f>
        <v>0.42833000000000004</v>
      </c>
      <c r="AK119" s="657">
        <f t="shared" ref="AK119:AK120" si="17">I75/100</f>
        <v>0.39556000000000002</v>
      </c>
      <c r="AL119">
        <f t="shared" ref="AL119:AL120" si="18">C75/10</f>
        <v>0.1</v>
      </c>
    </row>
    <row r="120" spans="1:38" x14ac:dyDescent="0.2">
      <c r="A120" s="620"/>
      <c r="B120" s="620"/>
      <c r="C120" s="652"/>
      <c r="D120" s="652"/>
      <c r="E120" s="91"/>
      <c r="F120" s="621"/>
      <c r="G120" s="621"/>
      <c r="H120" s="622"/>
      <c r="I120" s="622"/>
      <c r="J120" s="79"/>
      <c r="AH120">
        <f t="shared" si="14"/>
        <v>1942</v>
      </c>
      <c r="AI120">
        <f t="shared" si="15"/>
        <v>0.38639876352395669</v>
      </c>
      <c r="AJ120" s="657">
        <f t="shared" si="16"/>
        <v>0.41876000000000002</v>
      </c>
      <c r="AK120" s="657">
        <f t="shared" si="17"/>
        <v>0.39182</v>
      </c>
      <c r="AL120">
        <f t="shared" si="18"/>
        <v>0.1</v>
      </c>
    </row>
    <row r="121" spans="1:38" x14ac:dyDescent="0.2">
      <c r="A121" s="620"/>
      <c r="B121" s="620"/>
      <c r="C121" s="652"/>
      <c r="D121" s="652"/>
      <c r="E121" s="91"/>
      <c r="F121" s="621"/>
      <c r="G121" s="621"/>
      <c r="H121" s="622"/>
      <c r="I121" s="622"/>
      <c r="J121" s="79"/>
    </row>
    <row r="122" spans="1:38" x14ac:dyDescent="0.2">
      <c r="A122" s="620"/>
      <c r="B122" s="620"/>
      <c r="C122" s="652"/>
      <c r="D122" s="652"/>
      <c r="E122" s="91"/>
      <c r="F122" s="621"/>
      <c r="G122" s="621"/>
      <c r="H122" s="622"/>
      <c r="I122" s="622"/>
      <c r="J122" s="79"/>
    </row>
    <row r="123" spans="1:38" x14ac:dyDescent="0.2">
      <c r="A123" s="620"/>
      <c r="B123" s="620"/>
      <c r="C123" s="652"/>
      <c r="D123" s="652"/>
      <c r="E123" s="91"/>
      <c r="F123" s="621"/>
      <c r="G123" s="621"/>
      <c r="H123" s="622"/>
      <c r="I123" s="622"/>
      <c r="J123" s="79"/>
    </row>
    <row r="124" spans="1:38" x14ac:dyDescent="0.2">
      <c r="A124" s="620"/>
      <c r="B124" s="620"/>
      <c r="C124" s="652"/>
      <c r="D124" s="652"/>
      <c r="E124" s="91"/>
      <c r="F124" s="621"/>
      <c r="G124" s="621"/>
      <c r="H124" s="622"/>
      <c r="I124" s="622"/>
      <c r="J124" s="79"/>
    </row>
    <row r="125" spans="1:38" x14ac:dyDescent="0.2">
      <c r="A125" s="620"/>
      <c r="B125" s="620"/>
      <c r="C125" s="652"/>
      <c r="D125" s="652"/>
      <c r="E125" s="91"/>
      <c r="F125" s="621"/>
      <c r="G125" s="621"/>
      <c r="H125" s="622"/>
      <c r="I125" s="622"/>
      <c r="J125" s="79"/>
    </row>
    <row r="126" spans="1:38" x14ac:dyDescent="0.2">
      <c r="A126" s="620"/>
      <c r="B126" s="620"/>
      <c r="C126" s="652"/>
      <c r="D126" s="652"/>
      <c r="E126" s="91"/>
      <c r="F126" s="621"/>
      <c r="G126" s="621"/>
      <c r="H126" s="622"/>
      <c r="I126" s="622"/>
      <c r="J126" s="79"/>
    </row>
    <row r="127" spans="1:38" x14ac:dyDescent="0.2">
      <c r="A127" s="620"/>
      <c r="B127" s="620"/>
      <c r="C127" s="652"/>
      <c r="D127" s="652"/>
      <c r="E127" s="91"/>
      <c r="F127" s="621"/>
      <c r="G127" s="621"/>
      <c r="H127" s="622"/>
      <c r="I127" s="622"/>
      <c r="J127" s="79"/>
    </row>
    <row r="128" spans="1:38" x14ac:dyDescent="0.2">
      <c r="A128" s="620"/>
      <c r="B128" s="620"/>
      <c r="C128" s="652"/>
      <c r="D128" s="652"/>
      <c r="E128" s="91"/>
      <c r="F128" s="621"/>
      <c r="G128" s="621"/>
      <c r="H128" s="622"/>
      <c r="I128" s="622"/>
      <c r="J128" s="79"/>
    </row>
    <row r="129" spans="1:10" x14ac:dyDescent="0.2">
      <c r="A129" s="620"/>
      <c r="B129" s="620"/>
      <c r="C129" s="652"/>
      <c r="D129" s="652"/>
      <c r="E129" s="91"/>
      <c r="F129" s="621"/>
      <c r="G129" s="621"/>
      <c r="H129" s="622"/>
      <c r="I129" s="622"/>
      <c r="J129" s="79"/>
    </row>
    <row r="130" spans="1:10" x14ac:dyDescent="0.2">
      <c r="A130" s="620"/>
      <c r="B130" s="620"/>
      <c r="C130" s="652"/>
      <c r="D130" s="652"/>
      <c r="E130" s="91"/>
      <c r="F130" s="621"/>
      <c r="G130" s="621"/>
      <c r="H130" s="622"/>
      <c r="I130" s="622"/>
      <c r="J130" s="79"/>
    </row>
    <row r="131" spans="1:10" x14ac:dyDescent="0.2">
      <c r="A131" s="620"/>
      <c r="B131" s="620"/>
      <c r="C131" s="652"/>
      <c r="D131" s="652"/>
      <c r="E131" s="91"/>
      <c r="F131" s="621"/>
      <c r="G131" s="621"/>
      <c r="H131" s="622"/>
      <c r="I131" s="622"/>
      <c r="J131" s="79"/>
    </row>
    <row r="132" spans="1:10" x14ac:dyDescent="0.2">
      <c r="A132" s="620"/>
      <c r="B132" s="620"/>
      <c r="C132" s="652"/>
      <c r="D132" s="652"/>
      <c r="E132" s="91"/>
      <c r="F132" s="621"/>
      <c r="G132" s="621"/>
      <c r="H132" s="622"/>
      <c r="I132" s="622"/>
      <c r="J132" s="79"/>
    </row>
    <row r="133" spans="1:10" x14ac:dyDescent="0.2">
      <c r="A133" s="620"/>
      <c r="B133" s="620"/>
      <c r="C133" s="652"/>
      <c r="D133" s="652"/>
      <c r="E133" s="91"/>
      <c r="F133" s="621"/>
      <c r="G133" s="621"/>
      <c r="H133" s="622"/>
      <c r="I133" s="622"/>
      <c r="J133" s="79"/>
    </row>
    <row r="134" spans="1:10" x14ac:dyDescent="0.2">
      <c r="A134" s="620"/>
      <c r="B134" s="620"/>
      <c r="C134" s="652"/>
      <c r="D134" s="652"/>
      <c r="E134" s="91"/>
      <c r="F134" s="621"/>
      <c r="G134" s="621"/>
      <c r="H134" s="622"/>
      <c r="I134" s="622"/>
      <c r="J134" s="79"/>
    </row>
    <row r="135" spans="1:10" x14ac:dyDescent="0.2">
      <c r="A135" s="620"/>
      <c r="B135" s="620"/>
      <c r="C135" s="652"/>
      <c r="D135" s="652"/>
      <c r="E135" s="91"/>
      <c r="F135" s="621"/>
      <c r="G135" s="621"/>
      <c r="H135" s="622"/>
      <c r="I135" s="622"/>
      <c r="J135" s="79"/>
    </row>
    <row r="136" spans="1:10" x14ac:dyDescent="0.2">
      <c r="A136" s="620"/>
      <c r="B136" s="620"/>
      <c r="C136" s="652"/>
      <c r="D136" s="652"/>
      <c r="E136" s="91"/>
      <c r="F136" s="621"/>
      <c r="G136" s="621"/>
      <c r="H136" s="622"/>
      <c r="I136" s="622"/>
      <c r="J136" s="79"/>
    </row>
    <row r="137" spans="1:10" x14ac:dyDescent="0.2">
      <c r="A137" s="620"/>
      <c r="B137" s="620"/>
      <c r="C137" s="652"/>
      <c r="D137" s="652"/>
      <c r="E137" s="91"/>
      <c r="F137" s="621"/>
      <c r="G137" s="621"/>
      <c r="H137" s="622"/>
      <c r="I137" s="622"/>
      <c r="J137" s="79"/>
    </row>
    <row r="138" spans="1:10" x14ac:dyDescent="0.2">
      <c r="A138" s="620"/>
      <c r="B138" s="620"/>
      <c r="C138" s="652"/>
      <c r="D138" s="652"/>
      <c r="E138" s="91"/>
      <c r="F138" s="621"/>
      <c r="G138" s="621"/>
      <c r="H138" s="622"/>
      <c r="I138" s="622"/>
      <c r="J138" s="79"/>
    </row>
    <row r="139" spans="1:10" x14ac:dyDescent="0.2">
      <c r="A139" s="620"/>
      <c r="B139" s="620"/>
      <c r="C139" s="652"/>
      <c r="D139" s="652"/>
      <c r="E139" s="91"/>
      <c r="F139" s="621"/>
      <c r="G139" s="621"/>
      <c r="H139" s="622"/>
      <c r="I139" s="622"/>
      <c r="J139" s="79"/>
    </row>
    <row r="140" spans="1:10" x14ac:dyDescent="0.2">
      <c r="A140" s="620"/>
      <c r="B140" s="620"/>
      <c r="C140" s="652"/>
      <c r="D140" s="652"/>
      <c r="E140" s="91"/>
      <c r="F140" s="621"/>
      <c r="G140" s="621"/>
      <c r="H140" s="622"/>
      <c r="I140" s="622"/>
      <c r="J140" s="79"/>
    </row>
    <row r="141" spans="1:10" x14ac:dyDescent="0.2">
      <c r="A141" s="620"/>
      <c r="B141" s="620"/>
      <c r="C141" s="652"/>
      <c r="D141" s="652"/>
      <c r="E141" s="91"/>
      <c r="F141" s="621"/>
      <c r="G141" s="621"/>
      <c r="H141" s="622"/>
      <c r="I141" s="622"/>
      <c r="J141" s="79"/>
    </row>
    <row r="142" spans="1:10" x14ac:dyDescent="0.2">
      <c r="A142" s="620"/>
      <c r="B142" s="620"/>
      <c r="C142" s="652"/>
      <c r="D142" s="652"/>
      <c r="E142" s="91"/>
      <c r="F142" s="621"/>
      <c r="G142" s="621"/>
      <c r="H142" s="622"/>
      <c r="I142" s="622"/>
      <c r="J142" s="79"/>
    </row>
    <row r="143" spans="1:10" x14ac:dyDescent="0.2">
      <c r="A143" s="620"/>
      <c r="B143" s="620"/>
      <c r="C143" s="652"/>
      <c r="D143" s="652"/>
      <c r="E143" s="91"/>
      <c r="F143" s="621"/>
      <c r="G143" s="621"/>
      <c r="H143" s="622"/>
      <c r="I143" s="622"/>
      <c r="J143" s="79"/>
    </row>
    <row r="144" spans="1:10" x14ac:dyDescent="0.2">
      <c r="A144" s="620"/>
      <c r="B144" s="620"/>
      <c r="C144" s="652"/>
      <c r="D144" s="652"/>
      <c r="E144" s="91"/>
      <c r="F144" s="621"/>
      <c r="G144" s="621"/>
      <c r="H144" s="622"/>
      <c r="I144" s="622"/>
      <c r="J144" s="79"/>
    </row>
    <row r="145" spans="1:10" x14ac:dyDescent="0.2">
      <c r="A145" s="620"/>
      <c r="B145" s="620"/>
      <c r="C145" s="652"/>
      <c r="D145" s="652"/>
      <c r="E145" s="91"/>
      <c r="F145" s="621"/>
      <c r="G145" s="621"/>
      <c r="H145" s="622"/>
      <c r="I145" s="622"/>
      <c r="J145" s="79"/>
    </row>
    <row r="146" spans="1:10" x14ac:dyDescent="0.2">
      <c r="A146" s="620"/>
      <c r="B146" s="620"/>
      <c r="C146" s="652"/>
      <c r="D146" s="652"/>
      <c r="E146" s="91"/>
      <c r="F146" s="621"/>
      <c r="G146" s="621"/>
      <c r="H146" s="622"/>
      <c r="I146" s="622"/>
      <c r="J146" s="79"/>
    </row>
    <row r="147" spans="1:10" x14ac:dyDescent="0.2">
      <c r="A147" s="620"/>
      <c r="B147" s="620"/>
      <c r="C147" s="652"/>
      <c r="D147" s="652"/>
      <c r="E147" s="91"/>
      <c r="F147" s="621"/>
      <c r="G147" s="621"/>
      <c r="H147" s="622"/>
      <c r="I147" s="622"/>
      <c r="J147" s="79"/>
    </row>
    <row r="148" spans="1:10" x14ac:dyDescent="0.2">
      <c r="A148" s="620"/>
      <c r="B148" s="620"/>
      <c r="C148" s="652"/>
      <c r="D148" s="652"/>
      <c r="E148" s="91"/>
      <c r="F148" s="621"/>
      <c r="G148" s="621"/>
      <c r="H148" s="622"/>
      <c r="I148" s="622"/>
      <c r="J148" s="79"/>
    </row>
    <row r="149" spans="1:10" x14ac:dyDescent="0.2">
      <c r="A149" s="620"/>
      <c r="B149" s="620"/>
      <c r="C149" s="652"/>
      <c r="D149" s="652"/>
      <c r="E149" s="91"/>
      <c r="F149" s="621"/>
      <c r="G149" s="621"/>
      <c r="H149" s="622"/>
      <c r="I149" s="622"/>
      <c r="J149" s="79"/>
    </row>
    <row r="150" spans="1:10" x14ac:dyDescent="0.2">
      <c r="A150" s="620"/>
      <c r="B150" s="620"/>
      <c r="C150" s="652"/>
      <c r="D150" s="652"/>
      <c r="E150" s="91"/>
      <c r="F150" s="621"/>
      <c r="G150" s="621"/>
      <c r="H150" s="622"/>
      <c r="I150" s="622"/>
      <c r="J150" s="79"/>
    </row>
    <row r="151" spans="1:10" x14ac:dyDescent="0.2">
      <c r="A151" s="620"/>
      <c r="B151" s="620"/>
      <c r="C151" s="652"/>
      <c r="D151" s="652"/>
      <c r="E151" s="91"/>
      <c r="F151" s="621"/>
      <c r="G151" s="621"/>
      <c r="H151" s="622"/>
      <c r="I151" s="622"/>
      <c r="J151" s="79"/>
    </row>
    <row r="152" spans="1:10" x14ac:dyDescent="0.2">
      <c r="A152" s="620"/>
      <c r="B152" s="620"/>
      <c r="C152" s="652"/>
      <c r="D152" s="652"/>
      <c r="E152" s="91"/>
      <c r="F152" s="621"/>
      <c r="G152" s="621"/>
      <c r="H152" s="622"/>
      <c r="I152" s="622"/>
      <c r="J152" s="79"/>
    </row>
    <row r="153" spans="1:10" x14ac:dyDescent="0.2">
      <c r="A153" s="620"/>
      <c r="B153" s="620"/>
      <c r="C153" s="652"/>
      <c r="D153" s="652"/>
      <c r="E153" s="91"/>
      <c r="F153" s="621"/>
      <c r="G153" s="621"/>
      <c r="H153" s="622"/>
      <c r="I153" s="622"/>
      <c r="J153" s="79"/>
    </row>
    <row r="154" spans="1:10" x14ac:dyDescent="0.2">
      <c r="A154" s="620"/>
      <c r="B154" s="620"/>
      <c r="C154" s="652"/>
      <c r="D154" s="652"/>
      <c r="E154" s="91"/>
      <c r="F154" s="621"/>
      <c r="G154" s="621"/>
      <c r="H154" s="622"/>
      <c r="I154" s="622"/>
      <c r="J154" s="79"/>
    </row>
    <row r="155" spans="1:10" x14ac:dyDescent="0.2">
      <c r="A155" s="620"/>
      <c r="B155" s="620"/>
      <c r="C155" s="652"/>
      <c r="D155" s="652"/>
      <c r="E155" s="91"/>
      <c r="F155" s="621"/>
      <c r="G155" s="621"/>
      <c r="H155" s="622"/>
      <c r="I155" s="622"/>
      <c r="J155" s="79"/>
    </row>
    <row r="156" spans="1:10" x14ac:dyDescent="0.2">
      <c r="A156" s="620"/>
      <c r="B156" s="620"/>
      <c r="C156" s="652"/>
      <c r="D156" s="652"/>
      <c r="E156" s="91"/>
      <c r="F156" s="621"/>
      <c r="G156" s="621"/>
      <c r="H156" s="622"/>
      <c r="I156" s="622"/>
      <c r="J156" s="79"/>
    </row>
    <row r="157" spans="1:10" x14ac:dyDescent="0.2">
      <c r="A157" s="620"/>
      <c r="B157" s="620"/>
      <c r="C157" s="652"/>
      <c r="D157" s="652"/>
      <c r="E157" s="91"/>
      <c r="F157" s="621"/>
      <c r="G157" s="621"/>
      <c r="H157" s="622"/>
      <c r="I157" s="622"/>
      <c r="J157" s="79"/>
    </row>
    <row r="158" spans="1:10" x14ac:dyDescent="0.2">
      <c r="A158" s="620"/>
      <c r="B158" s="620"/>
      <c r="C158" s="652"/>
      <c r="D158" s="652"/>
      <c r="E158" s="91"/>
      <c r="F158" s="621"/>
      <c r="G158" s="621"/>
      <c r="H158" s="622"/>
      <c r="I158" s="622"/>
      <c r="J158" s="79"/>
    </row>
    <row r="159" spans="1:10" x14ac:dyDescent="0.2">
      <c r="A159" s="620"/>
      <c r="B159" s="620"/>
      <c r="C159" s="652"/>
      <c r="D159" s="652"/>
      <c r="E159" s="91"/>
      <c r="F159" s="621"/>
      <c r="G159" s="621"/>
      <c r="H159" s="622"/>
      <c r="I159" s="622"/>
      <c r="J159" s="79"/>
    </row>
    <row r="160" spans="1:10" x14ac:dyDescent="0.2">
      <c r="A160" s="620"/>
      <c r="B160" s="620"/>
      <c r="C160" s="652"/>
      <c r="D160" s="652"/>
      <c r="E160" s="91"/>
      <c r="F160" s="621"/>
      <c r="G160" s="621"/>
      <c r="H160" s="622"/>
      <c r="I160" s="622"/>
      <c r="J160" s="79"/>
    </row>
    <row r="161" spans="1:10" x14ac:dyDescent="0.2">
      <c r="A161" s="620"/>
      <c r="B161" s="620"/>
      <c r="C161" s="652"/>
      <c r="D161" s="652"/>
      <c r="E161" s="91"/>
      <c r="F161" s="621"/>
      <c r="G161" s="621"/>
      <c r="H161" s="622"/>
      <c r="I161" s="622"/>
      <c r="J161" s="79"/>
    </row>
    <row r="162" spans="1:10" x14ac:dyDescent="0.2">
      <c r="A162" s="620"/>
      <c r="B162" s="620"/>
      <c r="C162" s="652"/>
      <c r="D162" s="652"/>
      <c r="E162" s="91"/>
      <c r="F162" s="621"/>
      <c r="G162" s="621"/>
      <c r="H162" s="622"/>
      <c r="I162" s="622"/>
      <c r="J162" s="79"/>
    </row>
    <row r="163" spans="1:10" x14ac:dyDescent="0.2">
      <c r="A163" s="620"/>
      <c r="B163" s="620"/>
      <c r="C163" s="652"/>
      <c r="D163" s="652"/>
      <c r="E163" s="91"/>
      <c r="F163" s="621"/>
      <c r="G163" s="621"/>
      <c r="H163" s="622"/>
      <c r="I163" s="622"/>
      <c r="J163" s="79"/>
    </row>
    <row r="164" spans="1:10" x14ac:dyDescent="0.2">
      <c r="A164" s="620"/>
      <c r="B164" s="620"/>
      <c r="C164" s="652"/>
      <c r="D164" s="652"/>
      <c r="E164" s="91"/>
      <c r="F164" s="621"/>
      <c r="G164" s="621"/>
      <c r="H164" s="622"/>
      <c r="I164" s="622"/>
      <c r="J164" s="79"/>
    </row>
    <row r="165" spans="1:10" x14ac:dyDescent="0.2">
      <c r="A165" s="620"/>
      <c r="B165" s="620"/>
      <c r="C165" s="652"/>
      <c r="D165" s="652"/>
      <c r="E165" s="91"/>
      <c r="F165" s="621"/>
      <c r="G165" s="621"/>
      <c r="H165" s="622"/>
      <c r="I165" s="622"/>
      <c r="J165" s="79"/>
    </row>
    <row r="166" spans="1:10" x14ac:dyDescent="0.2">
      <c r="A166" s="620"/>
      <c r="B166" s="620"/>
      <c r="C166" s="652"/>
      <c r="D166" s="652"/>
      <c r="E166" s="91"/>
      <c r="F166" s="621"/>
      <c r="G166" s="621"/>
      <c r="H166" s="622"/>
      <c r="I166" s="622"/>
      <c r="J166" s="79"/>
    </row>
    <row r="167" spans="1:10" x14ac:dyDescent="0.2">
      <c r="A167" s="620"/>
      <c r="B167" s="620"/>
      <c r="C167" s="652"/>
      <c r="D167" s="652"/>
      <c r="E167" s="91"/>
      <c r="F167" s="621"/>
      <c r="G167" s="621"/>
      <c r="H167" s="622"/>
      <c r="I167" s="622"/>
      <c r="J167" s="79"/>
    </row>
    <row r="168" spans="1:10" x14ac:dyDescent="0.2">
      <c r="A168" s="620"/>
      <c r="B168" s="620"/>
      <c r="C168" s="652"/>
      <c r="D168" s="652"/>
      <c r="E168" s="91"/>
      <c r="F168" s="621"/>
      <c r="G168" s="621"/>
      <c r="H168" s="622"/>
      <c r="I168" s="622"/>
      <c r="J168" s="79"/>
    </row>
    <row r="169" spans="1:10" x14ac:dyDescent="0.2">
      <c r="A169" s="620"/>
      <c r="B169" s="620"/>
      <c r="C169" s="652"/>
      <c r="D169" s="652"/>
      <c r="E169" s="91"/>
      <c r="F169" s="621"/>
      <c r="G169" s="621"/>
      <c r="H169" s="622"/>
      <c r="I169" s="622"/>
      <c r="J169" s="79"/>
    </row>
    <row r="170" spans="1:10" x14ac:dyDescent="0.2">
      <c r="A170" s="620"/>
      <c r="B170" s="620"/>
      <c r="C170" s="652"/>
      <c r="D170" s="652"/>
      <c r="E170" s="91"/>
      <c r="F170" s="621"/>
      <c r="G170" s="621"/>
      <c r="H170" s="622"/>
      <c r="I170" s="622"/>
      <c r="J170" s="79"/>
    </row>
    <row r="171" spans="1:10" x14ac:dyDescent="0.2">
      <c r="A171" s="620"/>
      <c r="B171" s="620"/>
      <c r="C171" s="652"/>
      <c r="D171" s="652"/>
      <c r="E171" s="91"/>
      <c r="F171" s="621"/>
      <c r="G171" s="621"/>
      <c r="H171" s="622"/>
      <c r="I171" s="622"/>
      <c r="J171" s="79"/>
    </row>
    <row r="172" spans="1:10" x14ac:dyDescent="0.2">
      <c r="A172" s="620"/>
      <c r="B172" s="620"/>
      <c r="C172" s="652"/>
      <c r="D172" s="652"/>
      <c r="E172" s="91"/>
      <c r="F172" s="621"/>
      <c r="G172" s="621"/>
      <c r="H172" s="622"/>
      <c r="I172" s="622"/>
      <c r="J172" s="79"/>
    </row>
    <row r="173" spans="1:10" x14ac:dyDescent="0.2">
      <c r="A173" s="620"/>
      <c r="B173" s="620"/>
      <c r="C173" s="652"/>
      <c r="D173" s="652"/>
      <c r="E173" s="91"/>
      <c r="F173" s="621"/>
      <c r="G173" s="621"/>
      <c r="H173" s="622"/>
      <c r="I173" s="622"/>
      <c r="J173" s="79"/>
    </row>
    <row r="174" spans="1:10" x14ac:dyDescent="0.2">
      <c r="A174" s="620"/>
      <c r="B174" s="620"/>
      <c r="C174" s="652"/>
      <c r="D174" s="652"/>
      <c r="E174" s="91"/>
      <c r="F174" s="621"/>
      <c r="G174" s="621"/>
      <c r="H174" s="622"/>
      <c r="I174" s="622"/>
      <c r="J174" s="79"/>
    </row>
    <row r="175" spans="1:10" x14ac:dyDescent="0.2">
      <c r="A175" s="620"/>
      <c r="B175" s="620"/>
      <c r="C175" s="652"/>
      <c r="D175" s="652"/>
      <c r="E175" s="91"/>
      <c r="F175" s="621"/>
      <c r="G175" s="621"/>
      <c r="H175" s="622"/>
      <c r="I175" s="622"/>
      <c r="J175" s="79"/>
    </row>
    <row r="176" spans="1:10" x14ac:dyDescent="0.2">
      <c r="A176" s="620"/>
      <c r="B176" s="620"/>
      <c r="C176" s="652"/>
      <c r="D176" s="652"/>
      <c r="E176" s="91"/>
      <c r="F176" s="621"/>
      <c r="G176" s="621"/>
      <c r="H176" s="622"/>
      <c r="I176" s="622"/>
      <c r="J176" s="79"/>
    </row>
    <row r="177" spans="1:10" x14ac:dyDescent="0.2">
      <c r="A177" s="620"/>
      <c r="B177" s="620"/>
      <c r="C177" s="652"/>
      <c r="D177" s="652"/>
      <c r="E177" s="91"/>
      <c r="F177" s="621"/>
      <c r="G177" s="621"/>
      <c r="H177" s="622"/>
      <c r="I177" s="622"/>
      <c r="J177" s="79"/>
    </row>
    <row r="178" spans="1:10" x14ac:dyDescent="0.2">
      <c r="A178" s="620"/>
      <c r="B178" s="620"/>
      <c r="C178" s="652"/>
      <c r="D178" s="652"/>
      <c r="E178" s="91"/>
      <c r="F178" s="621"/>
      <c r="G178" s="621"/>
      <c r="H178" s="622"/>
      <c r="I178" s="622"/>
      <c r="J178" s="79"/>
    </row>
    <row r="179" spans="1:10" x14ac:dyDescent="0.2">
      <c r="A179" s="620"/>
      <c r="B179" s="620"/>
      <c r="C179" s="652"/>
      <c r="D179" s="652"/>
      <c r="E179" s="91"/>
      <c r="F179" s="621"/>
      <c r="G179" s="621"/>
      <c r="H179" s="622"/>
      <c r="I179" s="622"/>
      <c r="J179" s="79"/>
    </row>
    <row r="180" spans="1:10" x14ac:dyDescent="0.2">
      <c r="A180" s="620"/>
      <c r="B180" s="620"/>
      <c r="C180" s="652"/>
      <c r="D180" s="652"/>
      <c r="E180" s="91"/>
      <c r="F180" s="621"/>
      <c r="G180" s="621"/>
      <c r="H180" s="622"/>
      <c r="I180" s="622"/>
      <c r="J180" s="79"/>
    </row>
    <row r="181" spans="1:10" x14ac:dyDescent="0.2">
      <c r="A181" s="620"/>
      <c r="B181" s="620"/>
      <c r="C181" s="652"/>
      <c r="D181" s="652"/>
      <c r="E181" s="91"/>
      <c r="F181" s="621"/>
      <c r="G181" s="621"/>
      <c r="H181" s="622"/>
      <c r="I181" s="622"/>
      <c r="J181" s="79"/>
    </row>
    <row r="182" spans="1:10" x14ac:dyDescent="0.2">
      <c r="A182" s="620"/>
      <c r="B182" s="620"/>
      <c r="C182" s="652"/>
      <c r="D182" s="652"/>
      <c r="E182" s="91"/>
      <c r="F182" s="621"/>
      <c r="G182" s="621"/>
      <c r="H182" s="622"/>
      <c r="I182" s="622"/>
      <c r="J182" s="79"/>
    </row>
    <row r="183" spans="1:10" x14ac:dyDescent="0.2">
      <c r="A183" s="620"/>
      <c r="B183" s="620"/>
      <c r="C183" s="652"/>
      <c r="D183" s="652"/>
      <c r="E183" s="91"/>
      <c r="F183" s="621"/>
      <c r="G183" s="621"/>
      <c r="H183" s="622"/>
      <c r="I183" s="622"/>
      <c r="J183" s="79"/>
    </row>
    <row r="184" spans="1:10" x14ac:dyDescent="0.2">
      <c r="A184" s="620"/>
      <c r="B184" s="620"/>
      <c r="C184" s="652"/>
      <c r="D184" s="652"/>
      <c r="E184" s="91"/>
      <c r="F184" s="621"/>
      <c r="G184" s="621"/>
      <c r="H184" s="622"/>
      <c r="I184" s="622"/>
      <c r="J184" s="79"/>
    </row>
    <row r="185" spans="1:10" x14ac:dyDescent="0.2">
      <c r="A185" s="620"/>
      <c r="B185" s="620"/>
      <c r="C185" s="652"/>
      <c r="D185" s="652"/>
      <c r="E185" s="91"/>
      <c r="F185" s="621"/>
      <c r="G185" s="621"/>
      <c r="H185" s="622"/>
      <c r="I185" s="622"/>
      <c r="J185" s="79"/>
    </row>
    <row r="186" spans="1:10" x14ac:dyDescent="0.2">
      <c r="A186" s="620"/>
      <c r="B186" s="620"/>
      <c r="C186" s="652"/>
      <c r="D186" s="652"/>
      <c r="E186" s="91"/>
      <c r="F186" s="621"/>
      <c r="G186" s="621"/>
      <c r="H186" s="622"/>
      <c r="I186" s="622"/>
      <c r="J186" s="79"/>
    </row>
    <row r="187" spans="1:10" x14ac:dyDescent="0.2">
      <c r="A187" s="620"/>
      <c r="B187" s="620"/>
      <c r="C187" s="652"/>
      <c r="D187" s="652"/>
      <c r="E187" s="91"/>
      <c r="F187" s="621"/>
      <c r="G187" s="621"/>
      <c r="H187" s="622"/>
      <c r="I187" s="622"/>
      <c r="J187" s="79"/>
    </row>
    <row r="188" spans="1:10" x14ac:dyDescent="0.2">
      <c r="A188" s="620"/>
      <c r="B188" s="620"/>
      <c r="C188" s="652"/>
      <c r="D188" s="652"/>
      <c r="E188" s="91"/>
      <c r="F188" s="621"/>
      <c r="G188" s="621"/>
      <c r="H188" s="622"/>
      <c r="I188" s="622"/>
      <c r="J188" s="79"/>
    </row>
    <row r="189" spans="1:10" x14ac:dyDescent="0.2">
      <c r="A189" s="620"/>
      <c r="B189" s="620"/>
      <c r="C189" s="652"/>
      <c r="D189" s="652"/>
      <c r="E189" s="91"/>
      <c r="F189" s="621"/>
      <c r="G189" s="621"/>
      <c r="H189" s="622"/>
      <c r="I189" s="622"/>
      <c r="J189" s="79"/>
    </row>
    <row r="190" spans="1:10" x14ac:dyDescent="0.2">
      <c r="A190" s="620"/>
      <c r="B190" s="620"/>
      <c r="C190" s="652"/>
      <c r="D190" s="652"/>
      <c r="E190" s="91"/>
      <c r="F190" s="621"/>
      <c r="G190" s="621"/>
      <c r="H190" s="622"/>
      <c r="I190" s="622"/>
      <c r="J190" s="79"/>
    </row>
    <row r="191" spans="1:10" x14ac:dyDescent="0.2">
      <c r="A191" s="620"/>
      <c r="B191" s="620"/>
      <c r="C191" s="652"/>
      <c r="D191" s="652"/>
      <c r="E191" s="91"/>
      <c r="F191" s="621"/>
      <c r="G191" s="621"/>
      <c r="H191" s="622"/>
      <c r="I191" s="622"/>
      <c r="J191" s="79"/>
    </row>
    <row r="192" spans="1:10" x14ac:dyDescent="0.2">
      <c r="A192" s="620"/>
      <c r="B192" s="620"/>
      <c r="C192" s="652"/>
      <c r="D192" s="652"/>
      <c r="E192" s="91"/>
      <c r="F192" s="621"/>
      <c r="G192" s="621"/>
      <c r="H192" s="622"/>
      <c r="I192" s="622"/>
      <c r="J192" s="79"/>
    </row>
    <row r="193" spans="1:10" x14ac:dyDescent="0.2">
      <c r="A193" s="620"/>
      <c r="B193" s="620"/>
      <c r="C193" s="652"/>
      <c r="D193" s="652"/>
      <c r="E193" s="91"/>
      <c r="F193" s="621"/>
      <c r="G193" s="621"/>
      <c r="H193" s="622"/>
      <c r="I193" s="622"/>
      <c r="J193" s="79"/>
    </row>
    <row r="194" spans="1:10" x14ac:dyDescent="0.2">
      <c r="A194" s="620"/>
      <c r="B194" s="620"/>
      <c r="C194" s="652"/>
      <c r="D194" s="652"/>
      <c r="E194" s="91"/>
      <c r="F194" s="621"/>
      <c r="G194" s="621"/>
      <c r="H194" s="622"/>
      <c r="I194" s="622"/>
      <c r="J194" s="79"/>
    </row>
    <row r="195" spans="1:10" x14ac:dyDescent="0.2">
      <c r="A195" s="620"/>
      <c r="B195" s="620"/>
      <c r="C195" s="652"/>
      <c r="D195" s="652"/>
      <c r="E195" s="91"/>
      <c r="F195" s="621"/>
      <c r="G195" s="621"/>
      <c r="H195" s="622"/>
      <c r="I195" s="622"/>
      <c r="J195" s="79"/>
    </row>
    <row r="196" spans="1:10" x14ac:dyDescent="0.2">
      <c r="A196" s="620"/>
      <c r="B196" s="620"/>
      <c r="C196" s="652"/>
      <c r="D196" s="652"/>
      <c r="E196" s="91"/>
      <c r="F196" s="621"/>
      <c r="G196" s="621"/>
      <c r="H196" s="622"/>
      <c r="I196" s="622"/>
      <c r="J196" s="79"/>
    </row>
    <row r="197" spans="1:10" x14ac:dyDescent="0.2">
      <c r="A197" s="620"/>
      <c r="B197" s="620"/>
      <c r="C197" s="652"/>
      <c r="D197" s="652"/>
      <c r="E197" s="91"/>
      <c r="F197" s="621"/>
      <c r="G197" s="621"/>
      <c r="H197" s="622"/>
      <c r="I197" s="622"/>
      <c r="J197" s="79"/>
    </row>
    <row r="198" spans="1:10" x14ac:dyDescent="0.2">
      <c r="A198" s="620"/>
      <c r="B198" s="620"/>
      <c r="C198" s="652"/>
      <c r="D198" s="652"/>
      <c r="E198" s="91"/>
      <c r="F198" s="621"/>
      <c r="G198" s="621"/>
      <c r="H198" s="622"/>
      <c r="I198" s="622"/>
      <c r="J198" s="79"/>
    </row>
    <row r="199" spans="1:10" x14ac:dyDescent="0.2">
      <c r="A199" s="620"/>
      <c r="B199" s="620"/>
      <c r="C199" s="652"/>
      <c r="D199" s="652"/>
      <c r="E199" s="91"/>
      <c r="F199" s="621"/>
      <c r="G199" s="621"/>
      <c r="H199" s="622"/>
      <c r="I199" s="622"/>
      <c r="J199" s="79"/>
    </row>
    <row r="200" spans="1:10" x14ac:dyDescent="0.2">
      <c r="A200" s="620"/>
      <c r="B200" s="620"/>
      <c r="C200" s="652"/>
      <c r="D200" s="652"/>
      <c r="E200" s="91"/>
      <c r="F200" s="621"/>
      <c r="G200" s="621"/>
      <c r="H200" s="622"/>
      <c r="I200" s="622"/>
      <c r="J200" s="79"/>
    </row>
    <row r="201" spans="1:10" x14ac:dyDescent="0.2">
      <c r="A201" s="620"/>
      <c r="B201" s="620"/>
      <c r="C201" s="652"/>
      <c r="D201" s="652"/>
      <c r="E201" s="91"/>
      <c r="F201" s="621"/>
      <c r="G201" s="621"/>
      <c r="H201" s="622"/>
      <c r="I201" s="622"/>
      <c r="J201" s="79"/>
    </row>
    <row r="202" spans="1:10" x14ac:dyDescent="0.2">
      <c r="A202" s="620"/>
      <c r="B202" s="620"/>
      <c r="C202" s="652"/>
      <c r="D202" s="652"/>
      <c r="E202" s="91"/>
      <c r="F202" s="621"/>
      <c r="G202" s="621"/>
      <c r="H202" s="622"/>
      <c r="I202" s="622"/>
      <c r="J202" s="79"/>
    </row>
    <row r="203" spans="1:10" x14ac:dyDescent="0.2">
      <c r="A203" s="620"/>
      <c r="B203" s="620"/>
      <c r="C203" s="652"/>
      <c r="D203" s="652"/>
      <c r="E203" s="91"/>
      <c r="F203" s="621"/>
      <c r="G203" s="621"/>
      <c r="H203" s="622"/>
      <c r="I203" s="622"/>
      <c r="J203" s="79"/>
    </row>
    <row r="204" spans="1:10" x14ac:dyDescent="0.2">
      <c r="A204" s="620"/>
      <c r="B204" s="620"/>
      <c r="C204" s="652"/>
      <c r="D204" s="652"/>
      <c r="E204" s="91"/>
      <c r="F204" s="621"/>
      <c r="G204" s="621"/>
      <c r="H204" s="622"/>
      <c r="I204" s="622"/>
      <c r="J204" s="79"/>
    </row>
    <row r="205" spans="1:10" x14ac:dyDescent="0.2">
      <c r="A205" s="620"/>
      <c r="B205" s="620"/>
      <c r="C205" s="652"/>
      <c r="D205" s="652"/>
      <c r="E205" s="91"/>
      <c r="F205" s="621"/>
      <c r="G205" s="621"/>
      <c r="H205" s="622"/>
      <c r="I205" s="622"/>
      <c r="J205" s="79"/>
    </row>
    <row r="206" spans="1:10" x14ac:dyDescent="0.2">
      <c r="A206" s="620"/>
      <c r="B206" s="620"/>
      <c r="C206" s="652"/>
      <c r="D206" s="652"/>
      <c r="E206" s="91"/>
      <c r="F206" s="621"/>
      <c r="G206" s="621"/>
      <c r="H206" s="622"/>
      <c r="I206" s="622"/>
      <c r="J206" s="79"/>
    </row>
    <row r="207" spans="1:10" x14ac:dyDescent="0.2">
      <c r="A207" s="620"/>
      <c r="B207" s="620"/>
      <c r="C207" s="652"/>
      <c r="D207" s="652"/>
      <c r="E207" s="91"/>
      <c r="F207" s="621"/>
      <c r="G207" s="621"/>
      <c r="H207" s="622"/>
      <c r="I207" s="622"/>
      <c r="J207" s="79"/>
    </row>
    <row r="208" spans="1:10" x14ac:dyDescent="0.2">
      <c r="A208" s="620"/>
      <c r="B208" s="620"/>
      <c r="C208" s="652"/>
      <c r="D208" s="652"/>
      <c r="E208" s="91"/>
      <c r="F208" s="621"/>
      <c r="G208" s="621"/>
      <c r="H208" s="622"/>
      <c r="I208" s="622"/>
      <c r="J208" s="79"/>
    </row>
    <row r="209" spans="1:10" x14ac:dyDescent="0.2">
      <c r="A209" s="620"/>
      <c r="B209" s="620"/>
      <c r="C209" s="652"/>
      <c r="D209" s="652"/>
      <c r="E209" s="91"/>
      <c r="F209" s="621"/>
      <c r="G209" s="621"/>
      <c r="H209" s="622"/>
      <c r="I209" s="622"/>
      <c r="J209" s="79"/>
    </row>
    <row r="210" spans="1:10" x14ac:dyDescent="0.2">
      <c r="A210" s="620"/>
      <c r="B210" s="620"/>
      <c r="C210" s="652"/>
      <c r="D210" s="652"/>
      <c r="E210" s="91"/>
      <c r="F210" s="621"/>
      <c r="G210" s="621"/>
      <c r="H210" s="622"/>
      <c r="I210" s="622"/>
      <c r="J210" s="79"/>
    </row>
    <row r="211" spans="1:10" x14ac:dyDescent="0.2">
      <c r="A211" s="620"/>
      <c r="B211" s="620"/>
      <c r="C211" s="652"/>
      <c r="D211" s="652"/>
      <c r="E211" s="91"/>
      <c r="F211" s="621"/>
      <c r="G211" s="621"/>
      <c r="H211" s="622"/>
      <c r="I211" s="622"/>
      <c r="J211" s="79"/>
    </row>
    <row r="212" spans="1:10" x14ac:dyDescent="0.2">
      <c r="A212" s="620"/>
      <c r="B212" s="620"/>
      <c r="C212" s="652"/>
      <c r="D212" s="652"/>
      <c r="E212" s="91"/>
      <c r="F212" s="621"/>
      <c r="G212" s="621"/>
      <c r="H212" s="622"/>
      <c r="I212" s="622"/>
      <c r="J212" s="79"/>
    </row>
    <row r="213" spans="1:10" x14ac:dyDescent="0.2">
      <c r="A213" s="620"/>
      <c r="B213" s="620"/>
      <c r="C213" s="652"/>
      <c r="D213" s="652"/>
      <c r="E213" s="91"/>
      <c r="F213" s="621"/>
      <c r="G213" s="621"/>
      <c r="H213" s="622"/>
      <c r="I213" s="622"/>
      <c r="J213" s="79"/>
    </row>
    <row r="214" spans="1:10" x14ac:dyDescent="0.2">
      <c r="A214" s="620"/>
      <c r="B214" s="620"/>
      <c r="C214" s="652"/>
      <c r="D214" s="652"/>
      <c r="E214" s="91"/>
      <c r="F214" s="621"/>
      <c r="G214" s="621"/>
      <c r="H214" s="622"/>
      <c r="I214" s="622"/>
      <c r="J214" s="79"/>
    </row>
  </sheetData>
  <mergeCells count="8">
    <mergeCell ref="A1:J1"/>
    <mergeCell ref="M58:U58"/>
    <mergeCell ref="O59:S59"/>
    <mergeCell ref="M68:U68"/>
    <mergeCell ref="A7:B7"/>
    <mergeCell ref="C7:D7"/>
    <mergeCell ref="F7:G7"/>
    <mergeCell ref="H7:J7"/>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mine economics by decade</vt:lpstr>
      <vt:lpstr>2017 counts by decade</vt:lpstr>
      <vt:lpstr>As of 13Jan19</vt:lpstr>
      <vt:lpstr>Histogram2_HID</vt:lpstr>
      <vt:lpstr>magnitude index</vt:lpstr>
      <vt:lpstr>Histogram_HID</vt:lpstr>
      <vt:lpstr>annualized decades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 Tailings Failures 1915-2017</dc:title>
  <dc:creator>Lindsay Newland Bowker;David M Chambers</dc:creator>
  <cp:lastModifiedBy>Lindsay Bowker</cp:lastModifiedBy>
  <dcterms:created xsi:type="dcterms:W3CDTF">2017-08-16T17:06:09Z</dcterms:created>
  <dcterms:modified xsi:type="dcterms:W3CDTF">2019-01-13T19:40:54Z</dcterms:modified>
</cp:coreProperties>
</file>